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ЭтаКнига" defaultThemeVersion="124226"/>
  <bookViews>
    <workbookView xWindow="240" yWindow="90" windowWidth="11385" windowHeight="6330" tabRatio="601"/>
  </bookViews>
  <sheets>
    <sheet name="Трансферты и кредиты" sheetId="2" r:id="rId1"/>
    <sheet name="Прочая  субсидия_МР  и  ГО" sheetId="3" r:id="rId2"/>
    <sheet name="Прочая  субсидия_БП" sheetId="4" r:id="rId3"/>
    <sheet name="Субвенция  на  полномочия" sheetId="5" r:id="rId4"/>
    <sheet name="Район  и  поселения" sheetId="1" r:id="rId5"/>
    <sheet name="Федеральные  средства  по  МО" sheetId="6" r:id="rId6"/>
    <sheet name="Федеральные  средства" sheetId="7" r:id="rId7"/>
    <sheet name="МБТ  по  программам" sheetId="13" r:id="rId8"/>
    <sheet name="МБТ  по  видам  расходов" sheetId="15" r:id="rId9"/>
    <sheet name="Нераспределенная  дотация" sheetId="9" r:id="rId10"/>
    <sheet name="Нераспределенная  субсидия" sheetId="8" r:id="rId11"/>
    <sheet name="Нераспределенные  иные  МБТ" sheetId="11" r:id="rId12"/>
  </sheets>
  <externalReferences>
    <externalReference r:id="rId13"/>
    <externalReference r:id="rId14"/>
    <externalReference r:id="rId15"/>
  </externalReferences>
  <definedNames>
    <definedName name="_xlnm.Print_Titles" localSheetId="10">'Нераспределенная  субсидия'!$7:$7</definedName>
    <definedName name="_xlnm.Print_Titles" localSheetId="2">'Прочая  субсидия_БП'!$A:$A</definedName>
    <definedName name="_xlnm.Print_Titles" localSheetId="1">'Прочая  субсидия_МР  и  ГО'!$A:$A</definedName>
    <definedName name="_xlnm.Print_Titles" localSheetId="4">'Район  и  поселения'!$A:$A</definedName>
    <definedName name="_xlnm.Print_Titles" localSheetId="3">'Субвенция  на  полномочия'!$A:$A</definedName>
    <definedName name="_xlnm.Print_Titles" localSheetId="0">'Трансферты и кредиты'!$A:$A</definedName>
    <definedName name="_xlnm.Print_Titles" localSheetId="6">'Федеральные  средства'!$6:$6</definedName>
    <definedName name="_xlnm.Print_Titles" localSheetId="5">'Федеральные  средства  по  МО'!$A:$A</definedName>
    <definedName name="_xlnm.Print_Area" localSheetId="8">'МБТ  по  видам  расходов'!$A$1:$E$27</definedName>
    <definedName name="_xlnm.Print_Area" localSheetId="7">'МБТ  по  программам'!$A$1:$I$21</definedName>
    <definedName name="_xlnm.Print_Area" localSheetId="10">'Нераспределенная  субсидия'!$A$1:$G$486</definedName>
    <definedName name="_xlnm.Print_Area" localSheetId="11">'Нераспределенные  иные  МБТ'!$A$1:$G$41</definedName>
    <definedName name="_xlnm.Print_Area" localSheetId="2">'Прочая  субсидия_БП'!$A$1:$CY$26</definedName>
    <definedName name="_xlnm.Print_Area" localSheetId="1">'Прочая  субсидия_МР  и  ГО'!$A$1:$BM$38</definedName>
    <definedName name="_xlnm.Print_Area" localSheetId="4">'Район  и  поселения'!$A$1:$BI$38</definedName>
    <definedName name="_xlnm.Print_Area" localSheetId="3">'Субвенция  на  полномочия'!$A$1:$AM$32</definedName>
    <definedName name="_xlnm.Print_Area" localSheetId="0">'Трансферты и кредиты'!$A$1:$UL$39</definedName>
    <definedName name="_xlnm.Print_Area" localSheetId="5">'Федеральные  средства  по  МО'!$A$1:$CE$38</definedName>
  </definedNames>
  <calcPr calcId="145621"/>
</workbook>
</file>

<file path=xl/calcChain.xml><?xml version="1.0" encoding="utf-8"?>
<calcChain xmlns="http://schemas.openxmlformats.org/spreadsheetml/2006/main">
  <c r="F29" i="3"/>
  <c r="F28"/>
  <c r="F30" s="1"/>
  <c r="F9"/>
  <c r="F10"/>
  <c r="F11"/>
  <c r="F12"/>
  <c r="F13"/>
  <c r="F14"/>
  <c r="F15"/>
  <c r="F16"/>
  <c r="F17"/>
  <c r="F18"/>
  <c r="F19"/>
  <c r="F20"/>
  <c r="F21"/>
  <c r="F22"/>
  <c r="F23"/>
  <c r="F24"/>
  <c r="F25"/>
  <c r="F8"/>
  <c r="G30"/>
  <c r="G26"/>
  <c r="G33" s="1"/>
  <c r="G38" s="1"/>
  <c r="G40" s="1"/>
  <c r="E415" i="8"/>
  <c r="F415"/>
  <c r="G415"/>
  <c r="D414"/>
  <c r="D415"/>
  <c r="I419"/>
  <c r="H419"/>
  <c r="D417"/>
  <c r="D418" s="1"/>
  <c r="D413" l="1"/>
  <c r="F417"/>
  <c r="F26" i="3"/>
  <c r="F33"/>
  <c r="F38" s="1"/>
  <c r="E417" i="8" s="1"/>
  <c r="E418" l="1"/>
  <c r="E414" s="1"/>
  <c r="G417"/>
  <c r="E413"/>
  <c r="F418"/>
  <c r="H417"/>
  <c r="F413"/>
  <c r="D88"/>
  <c r="G418" l="1"/>
  <c r="I417"/>
  <c r="G413"/>
  <c r="F414"/>
  <c r="H418"/>
  <c r="D182"/>
  <c r="D186"/>
  <c r="D339"/>
  <c r="D342"/>
  <c r="I418" l="1"/>
  <c r="G414"/>
  <c r="D252"/>
  <c r="UK22" i="2" l="1"/>
  <c r="UG22"/>
  <c r="UF23"/>
  <c r="AI32" i="6" l="1"/>
  <c r="AI31"/>
  <c r="AI12"/>
  <c r="AI13"/>
  <c r="AI14"/>
  <c r="AI15"/>
  <c r="AI16"/>
  <c r="AI17"/>
  <c r="AI18"/>
  <c r="AI19"/>
  <c r="AI20"/>
  <c r="AI21"/>
  <c r="AI22"/>
  <c r="AI23"/>
  <c r="AI24"/>
  <c r="AI25"/>
  <c r="AI26"/>
  <c r="AI27"/>
  <c r="AI28"/>
  <c r="AI11"/>
  <c r="HV33" i="2"/>
  <c r="HV32"/>
  <c r="HV34" s="1"/>
  <c r="HV29"/>
  <c r="HV28"/>
  <c r="HV27"/>
  <c r="HV26"/>
  <c r="HV25"/>
  <c r="HV24"/>
  <c r="HV23"/>
  <c r="HV22"/>
  <c r="HV21"/>
  <c r="HV20"/>
  <c r="HV19"/>
  <c r="HV18"/>
  <c r="HV17"/>
  <c r="HV16"/>
  <c r="HV15"/>
  <c r="HV14"/>
  <c r="HV13"/>
  <c r="HV12"/>
  <c r="HU33"/>
  <c r="HU32"/>
  <c r="AH31" i="6" s="1"/>
  <c r="HU13" i="2"/>
  <c r="AH12" i="6" s="1"/>
  <c r="HU14" i="2"/>
  <c r="AH13" i="6" s="1"/>
  <c r="HU15" i="2"/>
  <c r="AH14" i="6" s="1"/>
  <c r="HU16" i="2"/>
  <c r="AH15" i="6" s="1"/>
  <c r="HU17" i="2"/>
  <c r="AH16" i="6" s="1"/>
  <c r="HU18" i="2"/>
  <c r="AH17" i="6" s="1"/>
  <c r="HU19" i="2"/>
  <c r="AH18" i="6" s="1"/>
  <c r="HU20" i="2"/>
  <c r="AH19" i="6" s="1"/>
  <c r="HU21" i="2"/>
  <c r="AH20" i="6" s="1"/>
  <c r="HU22" i="2"/>
  <c r="AH21" i="6" s="1"/>
  <c r="HU23" i="2"/>
  <c r="AH22" i="6" s="1"/>
  <c r="HU24" i="2"/>
  <c r="AH23" i="6" s="1"/>
  <c r="HU25" i="2"/>
  <c r="AH24" i="6" s="1"/>
  <c r="HU26" i="2"/>
  <c r="AH25" i="6" s="1"/>
  <c r="HU27" i="2"/>
  <c r="AH26" i="6" s="1"/>
  <c r="HU28" i="2"/>
  <c r="AH27" i="6" s="1"/>
  <c r="HU29" i="2"/>
  <c r="AH28" i="6" s="1"/>
  <c r="HU12" i="2"/>
  <c r="AH11" i="6" s="1"/>
  <c r="HZ34" i="2"/>
  <c r="HY34"/>
  <c r="HZ30"/>
  <c r="HZ37" s="1"/>
  <c r="C15" i="7" s="1"/>
  <c r="HY30" i="2"/>
  <c r="J283" i="8"/>
  <c r="D290"/>
  <c r="H289"/>
  <c r="G289"/>
  <c r="I289" s="1"/>
  <c r="H288"/>
  <c r="G288"/>
  <c r="I288" s="1"/>
  <c r="HY37" i="2" l="1"/>
  <c r="HV30"/>
  <c r="HV37" s="1"/>
  <c r="F287" i="8"/>
  <c r="F290" s="1"/>
  <c r="AI29" i="6"/>
  <c r="AI33"/>
  <c r="AH29"/>
  <c r="HU30" i="2"/>
  <c r="HU34"/>
  <c r="AH32" i="6"/>
  <c r="BY32"/>
  <c r="BY31"/>
  <c r="BY12"/>
  <c r="BY13"/>
  <c r="BY14"/>
  <c r="BY15"/>
  <c r="BY16"/>
  <c r="BY17"/>
  <c r="BY18"/>
  <c r="BY19"/>
  <c r="BY20"/>
  <c r="BY21"/>
  <c r="BY22"/>
  <c r="BY23"/>
  <c r="BY24"/>
  <c r="BY25"/>
  <c r="BY26"/>
  <c r="BY27"/>
  <c r="BY28"/>
  <c r="BY11"/>
  <c r="D37" i="11"/>
  <c r="RX34" i="2"/>
  <c r="RW34"/>
  <c r="RX30"/>
  <c r="RW30"/>
  <c r="RQ33"/>
  <c r="BX32" i="6" s="1"/>
  <c r="RP33" i="2"/>
  <c r="RQ32"/>
  <c r="BX31" i="6" s="1"/>
  <c r="RP32" i="2"/>
  <c r="RP13"/>
  <c r="RQ13"/>
  <c r="BX12" i="6" s="1"/>
  <c r="RP14" i="2"/>
  <c r="RQ14"/>
  <c r="BX13" i="6" s="1"/>
  <c r="RP15" i="2"/>
  <c r="RQ15"/>
  <c r="BX14" i="6" s="1"/>
  <c r="RP16" i="2"/>
  <c r="RQ16"/>
  <c r="BX15" i="6" s="1"/>
  <c r="RP17" i="2"/>
  <c r="RQ17"/>
  <c r="BX16" i="6" s="1"/>
  <c r="RP18" i="2"/>
  <c r="RQ18"/>
  <c r="BX17" i="6" s="1"/>
  <c r="RP19" i="2"/>
  <c r="RQ19"/>
  <c r="BX18" i="6" s="1"/>
  <c r="RP20" i="2"/>
  <c r="RQ20"/>
  <c r="BX19" i="6" s="1"/>
  <c r="RP21" i="2"/>
  <c r="RQ21"/>
  <c r="BX20" i="6" s="1"/>
  <c r="RP22" i="2"/>
  <c r="RQ22"/>
  <c r="BX21" i="6" s="1"/>
  <c r="RP23" i="2"/>
  <c r="RQ23"/>
  <c r="RP24"/>
  <c r="RQ24"/>
  <c r="BX23" i="6" s="1"/>
  <c r="RP25" i="2"/>
  <c r="RQ25"/>
  <c r="BX24" i="6" s="1"/>
  <c r="RP26" i="2"/>
  <c r="RQ26"/>
  <c r="BX25" i="6" s="1"/>
  <c r="RP27" i="2"/>
  <c r="RQ27"/>
  <c r="BX26" i="6" s="1"/>
  <c r="RP28" i="2"/>
  <c r="RQ28"/>
  <c r="BX27" i="6" s="1"/>
  <c r="RP29" i="2"/>
  <c r="RQ29"/>
  <c r="BX28" i="6" s="1"/>
  <c r="RQ12" i="2"/>
  <c r="BX11" i="6" s="1"/>
  <c r="RP12" i="2"/>
  <c r="RR33"/>
  <c r="RR32"/>
  <c r="RR13"/>
  <c r="RR14"/>
  <c r="RR15"/>
  <c r="RR16"/>
  <c r="RR17"/>
  <c r="RR18"/>
  <c r="RR19"/>
  <c r="RR20"/>
  <c r="RR21"/>
  <c r="RR22"/>
  <c r="RR23"/>
  <c r="RR24"/>
  <c r="RR25"/>
  <c r="RR26"/>
  <c r="RR27"/>
  <c r="RR28"/>
  <c r="RR29"/>
  <c r="RR12"/>
  <c r="RY34"/>
  <c r="RY30"/>
  <c r="RY37" s="1"/>
  <c r="F25" i="11" s="1"/>
  <c r="J23"/>
  <c r="D26"/>
  <c r="AI36" i="6" l="1"/>
  <c r="BY33"/>
  <c r="HU37" i="2"/>
  <c r="B15" i="7" s="1"/>
  <c r="RQ34" i="2"/>
  <c r="AH33" i="6"/>
  <c r="AH36" s="1"/>
  <c r="BX33"/>
  <c r="RR30" i="2"/>
  <c r="RR34"/>
  <c r="BX22" i="6"/>
  <c r="BX29" s="1"/>
  <c r="RQ30" i="2"/>
  <c r="RQ37" s="1"/>
  <c r="RP34"/>
  <c r="BY29" i="6"/>
  <c r="BY36" s="1"/>
  <c r="RW37" i="2"/>
  <c r="F23" i="11" s="1"/>
  <c r="RX37" i="2"/>
  <c r="RP30"/>
  <c r="E287" i="8" l="1"/>
  <c r="F24" i="11"/>
  <c r="C48" i="7"/>
  <c r="RP37" i="2"/>
  <c r="E23" i="11" s="1"/>
  <c r="G23" s="1"/>
  <c r="I23" s="1"/>
  <c r="RR37" i="2"/>
  <c r="E25" i="11" s="1"/>
  <c r="H25" s="1"/>
  <c r="BX36" i="6"/>
  <c r="E290" i="8"/>
  <c r="H287"/>
  <c r="G287"/>
  <c r="I287" s="1"/>
  <c r="E24" i="11"/>
  <c r="B48" i="7"/>
  <c r="G25" i="11" l="1"/>
  <c r="I25" s="1"/>
  <c r="H23"/>
  <c r="G290" i="8"/>
  <c r="I290" s="1"/>
  <c r="H290"/>
  <c r="G24" i="11"/>
  <c r="I24" s="1"/>
  <c r="H24"/>
  <c r="D425" i="8"/>
  <c r="F378"/>
  <c r="D378"/>
  <c r="E293"/>
  <c r="E14"/>
  <c r="D125" l="1"/>
  <c r="D122"/>
  <c r="D215"/>
  <c r="D198"/>
  <c r="D172"/>
  <c r="D160"/>
  <c r="D84"/>
  <c r="D81"/>
  <c r="D78"/>
  <c r="D64"/>
  <c r="D52"/>
  <c r="D336"/>
  <c r="D320" s="1"/>
  <c r="D428"/>
  <c r="CU13" i="2" l="1"/>
  <c r="CV13" s="1"/>
  <c r="CU14"/>
  <c r="CV14" s="1"/>
  <c r="CU15"/>
  <c r="CV15" s="1"/>
  <c r="CU16"/>
  <c r="CV16" s="1"/>
  <c r="CU17"/>
  <c r="CV17" s="1"/>
  <c r="CU18"/>
  <c r="CV18" s="1"/>
  <c r="CU19"/>
  <c r="CV19" s="1"/>
  <c r="CU20"/>
  <c r="CV20" s="1"/>
  <c r="CU21"/>
  <c r="CV21" s="1"/>
  <c r="CU22"/>
  <c r="CV22" s="1"/>
  <c r="CU23"/>
  <c r="CV23" s="1"/>
  <c r="CU24"/>
  <c r="CV24" s="1"/>
  <c r="CU25"/>
  <c r="CV25" s="1"/>
  <c r="CU26"/>
  <c r="CV26" s="1"/>
  <c r="CU27"/>
  <c r="CV27" s="1"/>
  <c r="CU28"/>
  <c r="CV28" s="1"/>
  <c r="CU29"/>
  <c r="CV29" s="1"/>
  <c r="CU12"/>
  <c r="CV12" s="1"/>
  <c r="CQ34"/>
  <c r="CV34"/>
  <c r="CU34"/>
  <c r="CT34"/>
  <c r="CP13"/>
  <c r="CP14"/>
  <c r="CP15"/>
  <c r="CP16"/>
  <c r="CP17"/>
  <c r="CP18"/>
  <c r="CP19"/>
  <c r="CP20"/>
  <c r="CP21"/>
  <c r="CP22"/>
  <c r="CP23"/>
  <c r="CP24"/>
  <c r="CP25"/>
  <c r="CP26"/>
  <c r="CP27"/>
  <c r="CP28"/>
  <c r="CP29"/>
  <c r="CP12"/>
  <c r="CR34"/>
  <c r="CP34"/>
  <c r="CV30" l="1"/>
  <c r="CV37" s="1"/>
  <c r="CO12"/>
  <c r="CR12"/>
  <c r="CQ12" s="1"/>
  <c r="CO28"/>
  <c r="CR28"/>
  <c r="CQ28" s="1"/>
  <c r="CO24"/>
  <c r="CR24"/>
  <c r="CQ24" s="1"/>
  <c r="CO20"/>
  <c r="CR20"/>
  <c r="CQ20" s="1"/>
  <c r="CO16"/>
  <c r="CR16"/>
  <c r="CQ16" s="1"/>
  <c r="CO29"/>
  <c r="CR29"/>
  <c r="CQ29" s="1"/>
  <c r="CO25"/>
  <c r="CR25"/>
  <c r="CQ25" s="1"/>
  <c r="CO21"/>
  <c r="CR21"/>
  <c r="CQ21" s="1"/>
  <c r="CO17"/>
  <c r="CR17"/>
  <c r="CQ17" s="1"/>
  <c r="CO13"/>
  <c r="CR13"/>
  <c r="CO26"/>
  <c r="CR26"/>
  <c r="CQ26" s="1"/>
  <c r="CO22"/>
  <c r="CR22"/>
  <c r="CQ22" s="1"/>
  <c r="CO18"/>
  <c r="CR18"/>
  <c r="CQ18" s="1"/>
  <c r="CO14"/>
  <c r="CR14"/>
  <c r="CQ14" s="1"/>
  <c r="CO27"/>
  <c r="CR27"/>
  <c r="CQ27" s="1"/>
  <c r="CO23"/>
  <c r="CR23"/>
  <c r="CQ23" s="1"/>
  <c r="CO19"/>
  <c r="CR19"/>
  <c r="CQ19" s="1"/>
  <c r="CO15"/>
  <c r="CR15"/>
  <c r="CQ15" s="1"/>
  <c r="CS12"/>
  <c r="CP30"/>
  <c r="CP37" s="1"/>
  <c r="CU30"/>
  <c r="CU37" s="1"/>
  <c r="CS34"/>
  <c r="CQ13" l="1"/>
  <c r="CR30"/>
  <c r="CR37" s="1"/>
  <c r="PC13"/>
  <c r="PD13"/>
  <c r="PE13"/>
  <c r="PF13"/>
  <c r="PG13"/>
  <c r="PH13"/>
  <c r="PC14"/>
  <c r="PD14"/>
  <c r="PE14"/>
  <c r="PF14"/>
  <c r="PG14"/>
  <c r="PH14"/>
  <c r="PC15"/>
  <c r="PD15"/>
  <c r="PE15"/>
  <c r="PF15"/>
  <c r="PG15"/>
  <c r="PH15"/>
  <c r="PC16"/>
  <c r="PD16"/>
  <c r="PE16"/>
  <c r="PF16"/>
  <c r="PG16"/>
  <c r="PH16"/>
  <c r="PC17"/>
  <c r="PD17"/>
  <c r="PE17"/>
  <c r="PF17"/>
  <c r="PG17"/>
  <c r="PH17"/>
  <c r="PC18"/>
  <c r="PD18"/>
  <c r="PE18"/>
  <c r="PF18"/>
  <c r="PG18"/>
  <c r="PH18"/>
  <c r="PC19"/>
  <c r="PD19"/>
  <c r="PE19"/>
  <c r="PF19"/>
  <c r="PG19"/>
  <c r="PH19"/>
  <c r="PC20"/>
  <c r="PD20"/>
  <c r="PE20"/>
  <c r="PF20"/>
  <c r="PG20"/>
  <c r="PH20"/>
  <c r="PC21"/>
  <c r="PD21"/>
  <c r="PE21"/>
  <c r="PF21"/>
  <c r="PG21"/>
  <c r="PH21"/>
  <c r="PC22"/>
  <c r="PD22"/>
  <c r="PE22"/>
  <c r="PF22"/>
  <c r="PG22"/>
  <c r="PH22"/>
  <c r="PC23"/>
  <c r="PD23"/>
  <c r="PE23"/>
  <c r="PF23"/>
  <c r="PG23"/>
  <c r="PH23"/>
  <c r="PC24"/>
  <c r="PD24"/>
  <c r="PE24"/>
  <c r="PF24"/>
  <c r="PG24"/>
  <c r="PH24"/>
  <c r="PC25"/>
  <c r="PD25"/>
  <c r="PE25"/>
  <c r="PF25"/>
  <c r="PG25"/>
  <c r="PH25"/>
  <c r="PC26"/>
  <c r="PD26"/>
  <c r="PE26"/>
  <c r="PF26"/>
  <c r="PG26"/>
  <c r="PH26"/>
  <c r="PC27"/>
  <c r="PD27"/>
  <c r="PE27"/>
  <c r="PF27"/>
  <c r="PG27"/>
  <c r="PH27"/>
  <c r="PC28"/>
  <c r="PD28"/>
  <c r="PE28"/>
  <c r="PF28"/>
  <c r="PG28"/>
  <c r="PH28"/>
  <c r="PC29"/>
  <c r="PD29"/>
  <c r="PE29"/>
  <c r="PF29"/>
  <c r="PG29"/>
  <c r="PH29"/>
  <c r="PH12"/>
  <c r="PG12"/>
  <c r="PF12"/>
  <c r="PE12"/>
  <c r="PD12"/>
  <c r="PC12"/>
  <c r="OG34"/>
  <c r="NW60"/>
  <c r="NW59"/>
  <c r="NW58"/>
  <c r="NW56"/>
  <c r="OB60"/>
  <c r="OB59"/>
  <c r="OB58"/>
  <c r="OB56"/>
  <c r="OT61"/>
  <c r="OO61" s="1"/>
  <c r="OS61"/>
  <c r="OR61"/>
  <c r="OQ61"/>
  <c r="OP61"/>
  <c r="ON61"/>
  <c r="ON60"/>
  <c r="ON58"/>
  <c r="OT57"/>
  <c r="OO57" s="1"/>
  <c r="OS57"/>
  <c r="OR57"/>
  <c r="OQ57"/>
  <c r="ON57"/>
  <c r="ON56"/>
  <c r="ON54"/>
  <c r="ON53"/>
  <c r="OG61"/>
  <c r="OG60"/>
  <c r="OG58"/>
  <c r="OG57"/>
  <c r="OG56"/>
  <c r="OK61" l="1"/>
  <c r="OL61"/>
  <c r="OM61"/>
  <c r="OI61" s="1"/>
  <c r="OM57"/>
  <c r="OJ61"/>
  <c r="OP57"/>
  <c r="OL57" s="1"/>
  <c r="OH61" l="1"/>
  <c r="OF61" s="1"/>
  <c r="OE61" s="1"/>
  <c r="OD61" s="1"/>
  <c r="OC61" s="1"/>
  <c r="OB61" s="1"/>
  <c r="OA61" s="1"/>
  <c r="NZ61" s="1"/>
  <c r="NY61" s="1"/>
  <c r="NX61" s="1"/>
  <c r="NW61" s="1"/>
  <c r="OI57"/>
  <c r="OH57"/>
  <c r="OJ57"/>
  <c r="OK57"/>
  <c r="PP34"/>
  <c r="PI34"/>
  <c r="PH34"/>
  <c r="PG34"/>
  <c r="PF34"/>
  <c r="PE34"/>
  <c r="PD34"/>
  <c r="PC34"/>
  <c r="PB34"/>
  <c r="PA34"/>
  <c r="OZ34"/>
  <c r="OY34"/>
  <c r="OX34"/>
  <c r="OW34"/>
  <c r="OV34"/>
  <c r="OU34"/>
  <c r="ON34"/>
  <c r="OB33"/>
  <c r="OB32"/>
  <c r="PF30"/>
  <c r="PE30"/>
  <c r="PP29"/>
  <c r="ON29"/>
  <c r="OB29"/>
  <c r="PP28"/>
  <c r="ON28"/>
  <c r="OB28"/>
  <c r="PP27"/>
  <c r="ON27"/>
  <c r="OB27"/>
  <c r="PP26"/>
  <c r="ON26"/>
  <c r="OB26"/>
  <c r="PP25"/>
  <c r="ON25"/>
  <c r="OB25"/>
  <c r="PP24"/>
  <c r="ON24"/>
  <c r="OB24"/>
  <c r="PP23"/>
  <c r="ON23"/>
  <c r="OB23"/>
  <c r="PP22"/>
  <c r="ON22"/>
  <c r="OB22"/>
  <c r="PP21"/>
  <c r="ON21"/>
  <c r="OB21"/>
  <c r="PP20"/>
  <c r="ON20"/>
  <c r="OB20"/>
  <c r="PP19"/>
  <c r="ON19"/>
  <c r="OB19"/>
  <c r="PP18"/>
  <c r="ON18"/>
  <c r="OB18"/>
  <c r="PP17"/>
  <c r="ON17"/>
  <c r="OB17"/>
  <c r="PP16"/>
  <c r="ON16"/>
  <c r="OB16"/>
  <c r="PP15"/>
  <c r="ON15"/>
  <c r="OB15"/>
  <c r="PP14"/>
  <c r="ON14"/>
  <c r="OB14"/>
  <c r="PP13"/>
  <c r="ON13"/>
  <c r="OB13"/>
  <c r="PP12"/>
  <c r="ON12"/>
  <c r="OB12"/>
  <c r="PW12"/>
  <c r="PX12" s="1"/>
  <c r="QL12"/>
  <c r="QO12"/>
  <c r="QQ12"/>
  <c r="PW13"/>
  <c r="PX13" s="1"/>
  <c r="QL13"/>
  <c r="QO13"/>
  <c r="QQ13"/>
  <c r="PW14"/>
  <c r="PX14" s="1"/>
  <c r="QL14"/>
  <c r="QO14"/>
  <c r="QQ14"/>
  <c r="PW15"/>
  <c r="PX15" s="1"/>
  <c r="QL15"/>
  <c r="QO15"/>
  <c r="QQ15"/>
  <c r="PW16"/>
  <c r="PX16" s="1"/>
  <c r="QL16"/>
  <c r="QO16"/>
  <c r="QQ16"/>
  <c r="PW17"/>
  <c r="PX17" s="1"/>
  <c r="QL17"/>
  <c r="QO17"/>
  <c r="QQ17"/>
  <c r="PW18"/>
  <c r="PX18" s="1"/>
  <c r="QL18"/>
  <c r="QO18"/>
  <c r="QQ18"/>
  <c r="PW19"/>
  <c r="PX19" s="1"/>
  <c r="QL19"/>
  <c r="QO19"/>
  <c r="QQ19"/>
  <c r="PW20"/>
  <c r="PX20" s="1"/>
  <c r="QL20"/>
  <c r="QO20"/>
  <c r="QQ20"/>
  <c r="PW21"/>
  <c r="PX21" s="1"/>
  <c r="QL21"/>
  <c r="QO21"/>
  <c r="QQ21"/>
  <c r="PW22"/>
  <c r="PX22" s="1"/>
  <c r="QL22"/>
  <c r="QO22"/>
  <c r="QQ22"/>
  <c r="PW23"/>
  <c r="PX23" s="1"/>
  <c r="QL23"/>
  <c r="QO23"/>
  <c r="QQ23"/>
  <c r="PW24"/>
  <c r="PX24" s="1"/>
  <c r="QL24"/>
  <c r="QO24"/>
  <c r="QQ24"/>
  <c r="PW25"/>
  <c r="PX25" s="1"/>
  <c r="QL25"/>
  <c r="QO25"/>
  <c r="QQ25"/>
  <c r="PW26"/>
  <c r="PX26" s="1"/>
  <c r="QL26"/>
  <c r="QO26"/>
  <c r="QQ26"/>
  <c r="PW27"/>
  <c r="PX27" s="1"/>
  <c r="QL27"/>
  <c r="QO27"/>
  <c r="QQ27"/>
  <c r="PW28"/>
  <c r="PX28" s="1"/>
  <c r="QL28"/>
  <c r="QO28"/>
  <c r="QQ28"/>
  <c r="PW29"/>
  <c r="PX29" s="1"/>
  <c r="QL29"/>
  <c r="QO29"/>
  <c r="QQ29"/>
  <c r="PX30"/>
  <c r="QP30"/>
  <c r="QR30"/>
  <c r="PW32"/>
  <c r="QL32"/>
  <c r="QO32"/>
  <c r="QQ32"/>
  <c r="PW33"/>
  <c r="QL33"/>
  <c r="QO33"/>
  <c r="QQ33"/>
  <c r="PX34"/>
  <c r="QA34"/>
  <c r="QB34"/>
  <c r="QC34"/>
  <c r="QD34"/>
  <c r="QE34"/>
  <c r="QF34"/>
  <c r="QP34"/>
  <c r="QR34"/>
  <c r="PE37" l="1"/>
  <c r="OQ59" s="1"/>
  <c r="OO60"/>
  <c r="OS60"/>
  <c r="OK60"/>
  <c r="OR60"/>
  <c r="QL30"/>
  <c r="QR37"/>
  <c r="PF37"/>
  <c r="OR59" s="1"/>
  <c r="OP60"/>
  <c r="OT60"/>
  <c r="OF57"/>
  <c r="OE57" s="1"/>
  <c r="OD57" s="1"/>
  <c r="OC57" s="1"/>
  <c r="OB57" s="1"/>
  <c r="OA57" s="1"/>
  <c r="NZ57" s="1"/>
  <c r="NY57" s="1"/>
  <c r="NX57" s="1"/>
  <c r="NW57" s="1"/>
  <c r="OQ56"/>
  <c r="ON30"/>
  <c r="ON37" s="1"/>
  <c r="AR52" i="1" s="1"/>
  <c r="PD30" i="2"/>
  <c r="PD37" s="1"/>
  <c r="OP59" s="1"/>
  <c r="OI60"/>
  <c r="PB13"/>
  <c r="PB16"/>
  <c r="PB17"/>
  <c r="OP53"/>
  <c r="OT53"/>
  <c r="PB14"/>
  <c r="PB15"/>
  <c r="OK53"/>
  <c r="PB19"/>
  <c r="OQ53"/>
  <c r="QP37"/>
  <c r="PG30"/>
  <c r="PG37" s="1"/>
  <c r="OS59" s="1"/>
  <c r="PB21"/>
  <c r="PB22"/>
  <c r="PB24"/>
  <c r="OP56"/>
  <c r="OB30"/>
  <c r="PC30"/>
  <c r="PC37" s="1"/>
  <c r="OO59" s="1"/>
  <c r="PP30"/>
  <c r="PP37" s="1"/>
  <c r="PB25"/>
  <c r="PB26"/>
  <c r="PH30"/>
  <c r="PH37" s="1"/>
  <c r="OT59" s="1"/>
  <c r="PB18"/>
  <c r="PB28"/>
  <c r="PX37"/>
  <c r="OH60"/>
  <c r="OM60"/>
  <c r="OL60"/>
  <c r="PB29"/>
  <c r="OJ60"/>
  <c r="OQ60"/>
  <c r="OB34"/>
  <c r="QO34"/>
  <c r="PW30"/>
  <c r="PB20"/>
  <c r="PB23"/>
  <c r="PB27"/>
  <c r="PB12"/>
  <c r="QL34"/>
  <c r="QO30"/>
  <c r="QQ30"/>
  <c r="QQ34"/>
  <c r="PW34"/>
  <c r="QL37" l="1"/>
  <c r="OK56"/>
  <c r="OT56"/>
  <c r="QO37"/>
  <c r="PB30"/>
  <c r="PB37" s="1"/>
  <c r="OB37"/>
  <c r="OM56"/>
  <c r="OM53"/>
  <c r="OO56"/>
  <c r="OO53"/>
  <c r="OI56"/>
  <c r="OI53"/>
  <c r="OS53"/>
  <c r="OS56"/>
  <c r="OR56"/>
  <c r="OR53"/>
  <c r="OL53"/>
  <c r="OL56"/>
  <c r="OJ53"/>
  <c r="OJ56"/>
  <c r="PW37"/>
  <c r="QQ37"/>
  <c r="OH53" l="1"/>
  <c r="OH56"/>
  <c r="D390" i="8" l="1"/>
  <c r="F374"/>
  <c r="D374"/>
  <c r="D373"/>
  <c r="BJ9" i="4" l="1"/>
  <c r="BK9" s="1"/>
  <c r="BN9"/>
  <c r="BO9" s="1"/>
  <c r="BJ10"/>
  <c r="BK10" s="1"/>
  <c r="BN10"/>
  <c r="BO10" s="1"/>
  <c r="BJ11"/>
  <c r="BK11" s="1"/>
  <c r="BN11"/>
  <c r="BO11" s="1"/>
  <c r="BJ12"/>
  <c r="BK12" s="1"/>
  <c r="BN12"/>
  <c r="BO12" s="1"/>
  <c r="BJ13"/>
  <c r="BK13" s="1"/>
  <c r="BN13"/>
  <c r="BO13" s="1"/>
  <c r="BJ14"/>
  <c r="BK14" s="1"/>
  <c r="BN14"/>
  <c r="BO14" s="1"/>
  <c r="BJ15"/>
  <c r="BK15" s="1"/>
  <c r="BN15"/>
  <c r="BO15" s="1"/>
  <c r="BJ16"/>
  <c r="BK16" s="1"/>
  <c r="BN16"/>
  <c r="BO16" s="1"/>
  <c r="BJ17"/>
  <c r="BK17" s="1"/>
  <c r="BN17"/>
  <c r="BO17" s="1"/>
  <c r="BJ18"/>
  <c r="BK18" s="1"/>
  <c r="BN18"/>
  <c r="BO18" s="1"/>
  <c r="BJ19"/>
  <c r="BK19" s="1"/>
  <c r="BN19"/>
  <c r="BO19" s="1"/>
  <c r="BJ20"/>
  <c r="BK20" s="1"/>
  <c r="BN20"/>
  <c r="BO20" s="1"/>
  <c r="BJ21"/>
  <c r="BK21" s="1"/>
  <c r="BN21"/>
  <c r="BO21" s="1"/>
  <c r="BJ22"/>
  <c r="BK22" s="1"/>
  <c r="BN22"/>
  <c r="BO22" s="1"/>
  <c r="BJ23"/>
  <c r="BK23" s="1"/>
  <c r="BN23"/>
  <c r="BO23" s="1"/>
  <c r="BJ24"/>
  <c r="BK24" s="1"/>
  <c r="BN24"/>
  <c r="BO24" s="1"/>
  <c r="BJ25"/>
  <c r="BK25" s="1"/>
  <c r="BN25"/>
  <c r="BO25" s="1"/>
  <c r="BN8"/>
  <c r="BO8" s="1"/>
  <c r="BO26" s="1"/>
  <c r="BO29" s="1"/>
  <c r="BJ8"/>
  <c r="BK8" s="1"/>
  <c r="BM26"/>
  <c r="BM29" s="1"/>
  <c r="BK26" l="1"/>
  <c r="BK29" s="1"/>
  <c r="BA36" i="3"/>
  <c r="BL23" i="4"/>
  <c r="BL19"/>
  <c r="BL15"/>
  <c r="BL9"/>
  <c r="BN26"/>
  <c r="BN29" s="1"/>
  <c r="BL18"/>
  <c r="BL8"/>
  <c r="BL20"/>
  <c r="BL13"/>
  <c r="BL14"/>
  <c r="BL10"/>
  <c r="BL24"/>
  <c r="BL17"/>
  <c r="BL21"/>
  <c r="BL12"/>
  <c r="BL25"/>
  <c r="BL22"/>
  <c r="BL16"/>
  <c r="BL11"/>
  <c r="BJ26"/>
  <c r="AZ36" i="3" l="1"/>
  <c r="BJ29" i="4"/>
  <c r="BL26"/>
  <c r="BL29" s="1"/>
  <c r="UG28" i="2" l="1"/>
  <c r="UG27"/>
  <c r="UG25"/>
  <c r="UG23"/>
  <c r="UG20" l="1"/>
  <c r="UG18"/>
  <c r="UG15"/>
  <c r="UG14"/>
  <c r="UG12"/>
  <c r="UH27"/>
  <c r="UH25"/>
  <c r="UH22"/>
  <c r="UH18"/>
  <c r="UH17"/>
  <c r="UH15"/>
  <c r="UH14"/>
  <c r="UH12"/>
  <c r="G67" i="1" l="1"/>
  <c r="M66"/>
  <c r="M65"/>
  <c r="E58" i="2" l="1"/>
  <c r="D58"/>
  <c r="BB9" i="4" l="1"/>
  <c r="BB10"/>
  <c r="BB11"/>
  <c r="BB12"/>
  <c r="BB13"/>
  <c r="BB14"/>
  <c r="BB15"/>
  <c r="BB16"/>
  <c r="BB17"/>
  <c r="BB18"/>
  <c r="BB19"/>
  <c r="BB20"/>
  <c r="BB21"/>
  <c r="BB22"/>
  <c r="BB23"/>
  <c r="BB24"/>
  <c r="BB25"/>
  <c r="BB8"/>
  <c r="AX9"/>
  <c r="AX10"/>
  <c r="AX11"/>
  <c r="AX12"/>
  <c r="AX13"/>
  <c r="AX14"/>
  <c r="AX15"/>
  <c r="AX16"/>
  <c r="AX17"/>
  <c r="AX18"/>
  <c r="AX19"/>
  <c r="AX20"/>
  <c r="AX21"/>
  <c r="AX22"/>
  <c r="AX23"/>
  <c r="AX24"/>
  <c r="AX25"/>
  <c r="AX8"/>
  <c r="BC26"/>
  <c r="BC29" s="1"/>
  <c r="G29" s="1"/>
  <c r="BA26"/>
  <c r="BA29" s="1"/>
  <c r="E29" s="1"/>
  <c r="AY26"/>
  <c r="AS36" i="3" s="1"/>
  <c r="AZ20" i="4" l="1"/>
  <c r="AZ18"/>
  <c r="AZ15"/>
  <c r="AZ12"/>
  <c r="AZ24"/>
  <c r="AZ13"/>
  <c r="AZ17"/>
  <c r="AZ9"/>
  <c r="AY29"/>
  <c r="C29" s="1"/>
  <c r="AZ25"/>
  <c r="AZ21"/>
  <c r="AZ22"/>
  <c r="AZ14"/>
  <c r="AZ23"/>
  <c r="AZ11"/>
  <c r="AZ19"/>
  <c r="AZ16"/>
  <c r="AZ8"/>
  <c r="AX26"/>
  <c r="BB26"/>
  <c r="BB29" s="1"/>
  <c r="F29" s="1"/>
  <c r="AZ10"/>
  <c r="AZ26" l="1"/>
  <c r="AZ29" s="1"/>
  <c r="D29" s="1"/>
  <c r="AX29"/>
  <c r="B29" s="1"/>
  <c r="AR36" i="3"/>
  <c r="AZ33" i="2" l="1"/>
  <c r="AZ32"/>
  <c r="AZ29"/>
  <c r="AZ28"/>
  <c r="AZ27"/>
  <c r="AZ26"/>
  <c r="AZ25"/>
  <c r="AZ24"/>
  <c r="AZ23"/>
  <c r="AZ22"/>
  <c r="AZ21"/>
  <c r="AZ20"/>
  <c r="AZ19"/>
  <c r="AZ18"/>
  <c r="AZ17"/>
  <c r="AZ16"/>
  <c r="AZ15"/>
  <c r="AZ14"/>
  <c r="AZ13"/>
  <c r="AZ12"/>
  <c r="AU33"/>
  <c r="AU32"/>
  <c r="AP33"/>
  <c r="AP32"/>
  <c r="AP29"/>
  <c r="AP28"/>
  <c r="AP27"/>
  <c r="AP26"/>
  <c r="AP25"/>
  <c r="AP24"/>
  <c r="AP23"/>
  <c r="AP22"/>
  <c r="AP21"/>
  <c r="AP20"/>
  <c r="AP19"/>
  <c r="AP18"/>
  <c r="AP17"/>
  <c r="AP16"/>
  <c r="AP15"/>
  <c r="AP14"/>
  <c r="AP13"/>
  <c r="AP12"/>
  <c r="AP34" l="1"/>
  <c r="AU34"/>
  <c r="AZ34"/>
  <c r="AZ30"/>
  <c r="AP30"/>
  <c r="AP37" s="1"/>
  <c r="AX34"/>
  <c r="AX13"/>
  <c r="AX14"/>
  <c r="AX15"/>
  <c r="AX16"/>
  <c r="AX17"/>
  <c r="AX18"/>
  <c r="AX19"/>
  <c r="AX20"/>
  <c r="AX21"/>
  <c r="AX22"/>
  <c r="AX23"/>
  <c r="AX24"/>
  <c r="AX25"/>
  <c r="AX26"/>
  <c r="AX27"/>
  <c r="AX28"/>
  <c r="AX29"/>
  <c r="AX12"/>
  <c r="BH29"/>
  <c r="BH28"/>
  <c r="BH27"/>
  <c r="BH26"/>
  <c r="BH25"/>
  <c r="BH24"/>
  <c r="BH23"/>
  <c r="BH22"/>
  <c r="BH21"/>
  <c r="BH20"/>
  <c r="BH19"/>
  <c r="BH18"/>
  <c r="BH17"/>
  <c r="BH16"/>
  <c r="BH15"/>
  <c r="BH14"/>
  <c r="BH13"/>
  <c r="BC34"/>
  <c r="BC30"/>
  <c r="AN33"/>
  <c r="AN32"/>
  <c r="AN13"/>
  <c r="AN14"/>
  <c r="AN15"/>
  <c r="AN16"/>
  <c r="AN17"/>
  <c r="AN18"/>
  <c r="AN19"/>
  <c r="AN20"/>
  <c r="AN21"/>
  <c r="AN22"/>
  <c r="AN23"/>
  <c r="AN24"/>
  <c r="AN25"/>
  <c r="AN26"/>
  <c r="AN27"/>
  <c r="AN28"/>
  <c r="AN29"/>
  <c r="AN12"/>
  <c r="AS34"/>
  <c r="AS30"/>
  <c r="D68" i="8"/>
  <c r="AZ37" i="2" l="1"/>
  <c r="BF21"/>
  <c r="BF25"/>
  <c r="BF29"/>
  <c r="BH12"/>
  <c r="BF28"/>
  <c r="BF26"/>
  <c r="BF24"/>
  <c r="BF22"/>
  <c r="BF20"/>
  <c r="BF18"/>
  <c r="BF16"/>
  <c r="BF14"/>
  <c r="BF27"/>
  <c r="BF23"/>
  <c r="BF19"/>
  <c r="BF17"/>
  <c r="BF15"/>
  <c r="BF13"/>
  <c r="AX30"/>
  <c r="AX37" s="1"/>
  <c r="BC37"/>
  <c r="AS37"/>
  <c r="AN34"/>
  <c r="AN30"/>
  <c r="BF12" l="1"/>
  <c r="AS38"/>
  <c r="F87" i="8" s="1"/>
  <c r="F88" s="1"/>
  <c r="AN37" i="2"/>
  <c r="AN38" s="1"/>
  <c r="E87" i="8" s="1"/>
  <c r="G89" l="1"/>
  <c r="I89" s="1"/>
  <c r="E88"/>
  <c r="AS42" i="2"/>
  <c r="G87" i="8"/>
  <c r="I87" s="1"/>
  <c r="H87"/>
  <c r="H89"/>
  <c r="G88" l="1"/>
  <c r="I88" s="1"/>
  <c r="H88"/>
  <c r="MD13" i="2"/>
  <c r="MD14"/>
  <c r="MD15"/>
  <c r="MD16"/>
  <c r="MD17"/>
  <c r="MD18"/>
  <c r="MD19"/>
  <c r="MD20"/>
  <c r="MD21"/>
  <c r="MD22"/>
  <c r="MD23"/>
  <c r="MD24"/>
  <c r="MD25"/>
  <c r="MD26"/>
  <c r="MD27"/>
  <c r="MD28"/>
  <c r="MD29"/>
  <c r="MD12"/>
  <c r="ML34"/>
  <c r="ML30"/>
  <c r="NR34"/>
  <c r="NR30"/>
  <c r="NJ13"/>
  <c r="NJ14"/>
  <c r="NJ15"/>
  <c r="NJ16"/>
  <c r="NJ17"/>
  <c r="NJ18"/>
  <c r="NJ19"/>
  <c r="NJ20"/>
  <c r="NJ21"/>
  <c r="NJ22"/>
  <c r="NJ23"/>
  <c r="NJ24"/>
  <c r="NJ25"/>
  <c r="NJ26"/>
  <c r="NJ27"/>
  <c r="NJ28"/>
  <c r="NJ29"/>
  <c r="NJ12"/>
  <c r="NB12"/>
  <c r="NB13"/>
  <c r="NB14"/>
  <c r="NB15"/>
  <c r="NB16"/>
  <c r="NB17"/>
  <c r="NB18"/>
  <c r="NB19"/>
  <c r="NB20"/>
  <c r="NB21"/>
  <c r="NB22"/>
  <c r="NB23"/>
  <c r="NB24"/>
  <c r="NB25"/>
  <c r="NB26"/>
  <c r="NB27"/>
  <c r="NB28"/>
  <c r="NB29"/>
  <c r="NB34"/>
  <c r="MT34"/>
  <c r="MD34"/>
  <c r="NJ34"/>
  <c r="D28" i="8"/>
  <c r="D46"/>
  <c r="H45"/>
  <c r="G45"/>
  <c r="I45" s="1"/>
  <c r="NR37" i="2" l="1"/>
  <c r="ML37"/>
  <c r="F44" i="8" s="1"/>
  <c r="F46" s="1"/>
  <c r="MT27" i="2"/>
  <c r="MT23"/>
  <c r="MT19"/>
  <c r="MT15"/>
  <c r="MD30"/>
  <c r="MD37" s="1"/>
  <c r="E44" i="8" s="1"/>
  <c r="MT29" i="2"/>
  <c r="MT25"/>
  <c r="MT21"/>
  <c r="MT17"/>
  <c r="MT13"/>
  <c r="MT14"/>
  <c r="MT12"/>
  <c r="MT26"/>
  <c r="MT22"/>
  <c r="MT18"/>
  <c r="MT28"/>
  <c r="MT24"/>
  <c r="MT20"/>
  <c r="MT16"/>
  <c r="NJ30"/>
  <c r="NJ37" s="1"/>
  <c r="NB30"/>
  <c r="NB37" s="1"/>
  <c r="E142" i="8"/>
  <c r="F142"/>
  <c r="D142"/>
  <c r="D141"/>
  <c r="D153"/>
  <c r="H152"/>
  <c r="G152"/>
  <c r="I152" s="1"/>
  <c r="AD9" i="4"/>
  <c r="AD10"/>
  <c r="AD11"/>
  <c r="AD12"/>
  <c r="AD13"/>
  <c r="AD14"/>
  <c r="AD15"/>
  <c r="AD16"/>
  <c r="AD17"/>
  <c r="AD18"/>
  <c r="AD19"/>
  <c r="AD20"/>
  <c r="AD21"/>
  <c r="AD22"/>
  <c r="AD23"/>
  <c r="AD24"/>
  <c r="AD25"/>
  <c r="AD8"/>
  <c r="Z9"/>
  <c r="Z10"/>
  <c r="Z11"/>
  <c r="Z12"/>
  <c r="Z13"/>
  <c r="Z14"/>
  <c r="Z15"/>
  <c r="Z16"/>
  <c r="Z17"/>
  <c r="Z18"/>
  <c r="Z19"/>
  <c r="Z20"/>
  <c r="Z21"/>
  <c r="Z22"/>
  <c r="Z23"/>
  <c r="Z24"/>
  <c r="Z25"/>
  <c r="Z8"/>
  <c r="AE26"/>
  <c r="AA26"/>
  <c r="AC36" i="3" s="1"/>
  <c r="AC25" i="4"/>
  <c r="AC24"/>
  <c r="AC23"/>
  <c r="AC22"/>
  <c r="AC21"/>
  <c r="AC20"/>
  <c r="AC19"/>
  <c r="AC18"/>
  <c r="AC17"/>
  <c r="AC16"/>
  <c r="AC15"/>
  <c r="AC14"/>
  <c r="AC13"/>
  <c r="AC12"/>
  <c r="AC11"/>
  <c r="AC10"/>
  <c r="AC9"/>
  <c r="AC8"/>
  <c r="AB29" i="3"/>
  <c r="AB28"/>
  <c r="AB9"/>
  <c r="AB10"/>
  <c r="AB11"/>
  <c r="AB12"/>
  <c r="AB13"/>
  <c r="AB14"/>
  <c r="AB15"/>
  <c r="AB16"/>
  <c r="AB17"/>
  <c r="AB18"/>
  <c r="AB19"/>
  <c r="AB20"/>
  <c r="AB21"/>
  <c r="AB22"/>
  <c r="AB23"/>
  <c r="AB24"/>
  <c r="AB25"/>
  <c r="AB8"/>
  <c r="AC30"/>
  <c r="AC26"/>
  <c r="HT33" i="2"/>
  <c r="HT32"/>
  <c r="HT13"/>
  <c r="HT14"/>
  <c r="HT15"/>
  <c r="HT16"/>
  <c r="HT17"/>
  <c r="HT18"/>
  <c r="HT19"/>
  <c r="HT20"/>
  <c r="HT21"/>
  <c r="HT22"/>
  <c r="HT23"/>
  <c r="HT24"/>
  <c r="HT25"/>
  <c r="HT26"/>
  <c r="HT27"/>
  <c r="HT28"/>
  <c r="HT29"/>
  <c r="HQ29" s="1"/>
  <c r="HT12"/>
  <c r="H44" i="8" l="1"/>
  <c r="AB17" i="4"/>
  <c r="AB25"/>
  <c r="AB9"/>
  <c r="AB21"/>
  <c r="AB13"/>
  <c r="AB23"/>
  <c r="AB11"/>
  <c r="AB24"/>
  <c r="AB20"/>
  <c r="AB16"/>
  <c r="AB12"/>
  <c r="AB14"/>
  <c r="HY42" i="2"/>
  <c r="AC33" i="3"/>
  <c r="AC38" s="1"/>
  <c r="AB30"/>
  <c r="MT30" i="2"/>
  <c r="MT37" s="1"/>
  <c r="E46" i="8"/>
  <c r="G46" s="1"/>
  <c r="I46" s="1"/>
  <c r="G44"/>
  <c r="I44" s="1"/>
  <c r="AB22" i="4"/>
  <c r="AB18"/>
  <c r="AD26"/>
  <c r="AB19"/>
  <c r="AB15"/>
  <c r="AC26"/>
  <c r="Z26"/>
  <c r="AB36" i="3" s="1"/>
  <c r="AB10" i="4"/>
  <c r="AB8"/>
  <c r="AB26" i="3"/>
  <c r="HT34" i="2"/>
  <c r="HT30"/>
  <c r="F283" i="8" l="1"/>
  <c r="AB33" i="3"/>
  <c r="H46" i="8"/>
  <c r="AC40" i="3"/>
  <c r="F151" i="8"/>
  <c r="AB26" i="4"/>
  <c r="HT37" i="2"/>
  <c r="E283" i="8" s="1"/>
  <c r="F153" l="1"/>
  <c r="E286" l="1"/>
  <c r="D286"/>
  <c r="H285"/>
  <c r="G285"/>
  <c r="I285" s="1"/>
  <c r="H284"/>
  <c r="G284"/>
  <c r="I284" s="1"/>
  <c r="H283"/>
  <c r="G283"/>
  <c r="I283" s="1"/>
  <c r="F286" l="1"/>
  <c r="H286" s="1"/>
  <c r="G286"/>
  <c r="I286" s="1"/>
  <c r="D421"/>
  <c r="D432"/>
  <c r="D433" l="1"/>
  <c r="PX41" i="2" l="1"/>
  <c r="F431" i="8"/>
  <c r="E431"/>
  <c r="G431" s="1"/>
  <c r="I431" s="1"/>
  <c r="F432" l="1"/>
  <c r="F433" s="1"/>
  <c r="E432"/>
  <c r="E433" s="1"/>
  <c r="G433" s="1"/>
  <c r="I433" s="1"/>
  <c r="H431"/>
  <c r="H432" l="1"/>
  <c r="H433"/>
  <c r="G432"/>
  <c r="I432" s="1"/>
  <c r="D197"/>
  <c r="D193"/>
  <c r="G187"/>
  <c r="G188"/>
  <c r="D189"/>
  <c r="D185"/>
  <c r="D201"/>
  <c r="D205"/>
  <c r="D175"/>
  <c r="D218"/>
  <c r="D404" l="1"/>
  <c r="D401"/>
  <c r="D398"/>
  <c r="D395"/>
  <c r="H239" l="1"/>
  <c r="I239"/>
  <c r="H240"/>
  <c r="I240"/>
  <c r="H243"/>
  <c r="I243"/>
  <c r="I245"/>
  <c r="H246"/>
  <c r="I246"/>
  <c r="D237" l="1"/>
  <c r="G247"/>
  <c r="I247" s="1"/>
  <c r="D241"/>
  <c r="UM12" i="2"/>
  <c r="UN12"/>
  <c r="UM13"/>
  <c r="UN13"/>
  <c r="UM14"/>
  <c r="UN14"/>
  <c r="UM15"/>
  <c r="UN15"/>
  <c r="UM16"/>
  <c r="UN16"/>
  <c r="UM17"/>
  <c r="UN17"/>
  <c r="UM18"/>
  <c r="UN18"/>
  <c r="UM19"/>
  <c r="UN19"/>
  <c r="UM20"/>
  <c r="UN20"/>
  <c r="UM21"/>
  <c r="UN21"/>
  <c r="UM22"/>
  <c r="UN22"/>
  <c r="UM23"/>
  <c r="UN23"/>
  <c r="UM24"/>
  <c r="UN24"/>
  <c r="UM25"/>
  <c r="UN25"/>
  <c r="UM26"/>
  <c r="UN26"/>
  <c r="UM27"/>
  <c r="UN27"/>
  <c r="UM28"/>
  <c r="UN28"/>
  <c r="UM29"/>
  <c r="UN29"/>
  <c r="UM31"/>
  <c r="UN31"/>
  <c r="UM32"/>
  <c r="UN32"/>
  <c r="UM33"/>
  <c r="UN33"/>
  <c r="UM35"/>
  <c r="UN35"/>
  <c r="UM36"/>
  <c r="UN36"/>
  <c r="UA12"/>
  <c r="UB12"/>
  <c r="UI12"/>
  <c r="UJ12"/>
  <c r="UA13"/>
  <c r="UB13"/>
  <c r="UI13"/>
  <c r="UJ13"/>
  <c r="UA14"/>
  <c r="UB14"/>
  <c r="UI14"/>
  <c r="UJ14"/>
  <c r="UA15"/>
  <c r="UB15"/>
  <c r="UI15"/>
  <c r="UJ15"/>
  <c r="UA16"/>
  <c r="UB16"/>
  <c r="UI16"/>
  <c r="UJ16"/>
  <c r="UA17"/>
  <c r="UB17"/>
  <c r="UI17"/>
  <c r="UJ17"/>
  <c r="UA18"/>
  <c r="UB18"/>
  <c r="UI18"/>
  <c r="UJ18"/>
  <c r="UA19"/>
  <c r="UB19"/>
  <c r="UI19"/>
  <c r="UJ19"/>
  <c r="UA20"/>
  <c r="UB20"/>
  <c r="UI20"/>
  <c r="UJ20"/>
  <c r="UA21"/>
  <c r="UB21"/>
  <c r="UI21"/>
  <c r="UJ21"/>
  <c r="UA22"/>
  <c r="UB22"/>
  <c r="UI22"/>
  <c r="UJ22"/>
  <c r="UA23"/>
  <c r="UB23"/>
  <c r="UI23"/>
  <c r="UJ23"/>
  <c r="UA24"/>
  <c r="UB24"/>
  <c r="UI24"/>
  <c r="UJ24"/>
  <c r="UA25"/>
  <c r="UB25"/>
  <c r="UI25"/>
  <c r="UJ25"/>
  <c r="UA26"/>
  <c r="UB26"/>
  <c r="UI26"/>
  <c r="UJ26"/>
  <c r="UA27"/>
  <c r="UB27"/>
  <c r="UI27"/>
  <c r="TU27" s="1"/>
  <c r="UJ27"/>
  <c r="UA28"/>
  <c r="UB28"/>
  <c r="UI28"/>
  <c r="UJ28"/>
  <c r="UA29"/>
  <c r="UB29"/>
  <c r="UI29"/>
  <c r="TU29" s="1"/>
  <c r="UJ29"/>
  <c r="TW30"/>
  <c r="TX30"/>
  <c r="TY30"/>
  <c r="TZ30"/>
  <c r="UA30"/>
  <c r="UB30"/>
  <c r="UC30"/>
  <c r="UD30"/>
  <c r="UE30"/>
  <c r="UF30"/>
  <c r="UG30"/>
  <c r="UH30"/>
  <c r="UK30"/>
  <c r="UL30"/>
  <c r="TU32"/>
  <c r="TV32"/>
  <c r="TU33"/>
  <c r="TV33"/>
  <c r="TW34"/>
  <c r="TX34"/>
  <c r="TY34"/>
  <c r="TZ34"/>
  <c r="UA34"/>
  <c r="UA37" s="1"/>
  <c r="UB34"/>
  <c r="UC34"/>
  <c r="UD34"/>
  <c r="UE34"/>
  <c r="UM34" s="1"/>
  <c r="UF34"/>
  <c r="UG34"/>
  <c r="UH34"/>
  <c r="UI34"/>
  <c r="UJ34"/>
  <c r="UK34"/>
  <c r="UL34"/>
  <c r="TW37"/>
  <c r="SZ12"/>
  <c r="TA12"/>
  <c r="TB12"/>
  <c r="TE12"/>
  <c r="TG12"/>
  <c r="TJ12"/>
  <c r="TK12"/>
  <c r="TP12"/>
  <c r="TO12" s="1"/>
  <c r="TR12"/>
  <c r="TQ12" s="1"/>
  <c r="TS12"/>
  <c r="SZ13"/>
  <c r="TA13"/>
  <c r="TB13"/>
  <c r="TE13"/>
  <c r="TG13"/>
  <c r="TJ13"/>
  <c r="TK13"/>
  <c r="TP13"/>
  <c r="TO13" s="1"/>
  <c r="TR13"/>
  <c r="TQ13" s="1"/>
  <c r="TS13"/>
  <c r="SZ14"/>
  <c r="TA14"/>
  <c r="TB14"/>
  <c r="TE14"/>
  <c r="TG14"/>
  <c r="TJ14"/>
  <c r="TK14"/>
  <c r="TP14"/>
  <c r="TO14" s="1"/>
  <c r="TR14"/>
  <c r="TS14"/>
  <c r="SZ15"/>
  <c r="TA15"/>
  <c r="TB15"/>
  <c r="TE15"/>
  <c r="TG15"/>
  <c r="TJ15"/>
  <c r="TK15"/>
  <c r="TP15"/>
  <c r="TO15" s="1"/>
  <c r="TR15"/>
  <c r="TS15"/>
  <c r="SZ16"/>
  <c r="TA16"/>
  <c r="TB16"/>
  <c r="TE16"/>
  <c r="TG16"/>
  <c r="TJ16"/>
  <c r="TK16"/>
  <c r="TP16"/>
  <c r="TO16" s="1"/>
  <c r="TR16"/>
  <c r="TS16"/>
  <c r="SZ17"/>
  <c r="TA17"/>
  <c r="TB17"/>
  <c r="TE17"/>
  <c r="TG17"/>
  <c r="TJ17"/>
  <c r="TK17"/>
  <c r="TP17"/>
  <c r="TO17" s="1"/>
  <c r="TR17"/>
  <c r="TS17"/>
  <c r="SZ18"/>
  <c r="TA18"/>
  <c r="TB18"/>
  <c r="TE18"/>
  <c r="TG18"/>
  <c r="TJ18"/>
  <c r="TK18"/>
  <c r="TP18"/>
  <c r="TO18" s="1"/>
  <c r="TR18"/>
  <c r="TS18"/>
  <c r="SZ19"/>
  <c r="TA19"/>
  <c r="TB19"/>
  <c r="TE19"/>
  <c r="TG19"/>
  <c r="TJ19"/>
  <c r="TK19"/>
  <c r="TP19"/>
  <c r="TO19" s="1"/>
  <c r="TR19"/>
  <c r="TS19"/>
  <c r="SZ20"/>
  <c r="TA20"/>
  <c r="TB20"/>
  <c r="TE20"/>
  <c r="TG20"/>
  <c r="TJ20"/>
  <c r="TK20"/>
  <c r="TP20"/>
  <c r="TO20" s="1"/>
  <c r="TR20"/>
  <c r="TS20"/>
  <c r="SZ21"/>
  <c r="TA21"/>
  <c r="TB21"/>
  <c r="TE21"/>
  <c r="TG21"/>
  <c r="TJ21"/>
  <c r="TK21"/>
  <c r="TP21"/>
  <c r="TO21" s="1"/>
  <c r="TR21"/>
  <c r="TS21"/>
  <c r="SZ22"/>
  <c r="TA22"/>
  <c r="TB22"/>
  <c r="TE22"/>
  <c r="TG22"/>
  <c r="TJ22"/>
  <c r="TK22"/>
  <c r="TP22"/>
  <c r="TO22" s="1"/>
  <c r="TR22"/>
  <c r="TS22"/>
  <c r="SZ23"/>
  <c r="TA23"/>
  <c r="TB23"/>
  <c r="TE23"/>
  <c r="TG23"/>
  <c r="TJ23"/>
  <c r="TK23"/>
  <c r="TP23"/>
  <c r="TO23" s="1"/>
  <c r="TR23"/>
  <c r="TS23"/>
  <c r="SZ24"/>
  <c r="TA24"/>
  <c r="TB24"/>
  <c r="TE24"/>
  <c r="TG24"/>
  <c r="TJ24"/>
  <c r="TK24"/>
  <c r="TP24"/>
  <c r="TO24" s="1"/>
  <c r="TR24"/>
  <c r="TS24"/>
  <c r="SZ25"/>
  <c r="TA25"/>
  <c r="TB25"/>
  <c r="TE25"/>
  <c r="TG25"/>
  <c r="TJ25"/>
  <c r="TK25"/>
  <c r="TP25"/>
  <c r="TO25" s="1"/>
  <c r="TR25"/>
  <c r="TS25"/>
  <c r="SZ26"/>
  <c r="TA26"/>
  <c r="TB26"/>
  <c r="TE26"/>
  <c r="TG26"/>
  <c r="TJ26"/>
  <c r="TK26"/>
  <c r="TP26"/>
  <c r="TO26" s="1"/>
  <c r="TR26"/>
  <c r="TS26"/>
  <c r="SZ27"/>
  <c r="TA27"/>
  <c r="TB27"/>
  <c r="TE27"/>
  <c r="TG27"/>
  <c r="TJ27"/>
  <c r="TK27"/>
  <c r="TP27"/>
  <c r="TO27" s="1"/>
  <c r="TR27"/>
  <c r="TS27"/>
  <c r="SZ28"/>
  <c r="TA28"/>
  <c r="TB28"/>
  <c r="TE28"/>
  <c r="TG28"/>
  <c r="TJ28"/>
  <c r="TK28"/>
  <c r="TP28"/>
  <c r="TO28" s="1"/>
  <c r="TR28"/>
  <c r="TS28"/>
  <c r="SZ29"/>
  <c r="TA29"/>
  <c r="TB29"/>
  <c r="TE29"/>
  <c r="TG29"/>
  <c r="TJ29"/>
  <c r="TK29"/>
  <c r="TP29"/>
  <c r="TO29" s="1"/>
  <c r="TR29"/>
  <c r="TS29"/>
  <c r="TC30"/>
  <c r="TD30"/>
  <c r="TF30"/>
  <c r="TH30"/>
  <c r="TL30"/>
  <c r="TT30"/>
  <c r="SZ32"/>
  <c r="TA32"/>
  <c r="TB32"/>
  <c r="TE32"/>
  <c r="TG32"/>
  <c r="TI32"/>
  <c r="TK32"/>
  <c r="TN32"/>
  <c r="TM32" s="1"/>
  <c r="TP32"/>
  <c r="TO32" s="1"/>
  <c r="TQ32"/>
  <c r="TS32"/>
  <c r="SZ33"/>
  <c r="TA33"/>
  <c r="TB33"/>
  <c r="TE33"/>
  <c r="TG33"/>
  <c r="TI33"/>
  <c r="TK33"/>
  <c r="TN33"/>
  <c r="TM33" s="1"/>
  <c r="TP33"/>
  <c r="TO33" s="1"/>
  <c r="TQ33"/>
  <c r="TS33"/>
  <c r="TC34"/>
  <c r="TC37" s="1"/>
  <c r="TD34"/>
  <c r="TD37" s="1"/>
  <c r="TF34"/>
  <c r="TH34"/>
  <c r="TJ34"/>
  <c r="TL34"/>
  <c r="TR34"/>
  <c r="TT34"/>
  <c r="SB12"/>
  <c r="SC12"/>
  <c r="SD12"/>
  <c r="SD30" s="1"/>
  <c r="SH12"/>
  <c r="SI12"/>
  <c r="SJ12"/>
  <c r="ST12"/>
  <c r="SU12"/>
  <c r="SW12"/>
  <c r="SX12"/>
  <c r="SR12" s="1"/>
  <c r="SB13"/>
  <c r="SC13"/>
  <c r="SD13"/>
  <c r="SH13"/>
  <c r="SI13"/>
  <c r="SJ13"/>
  <c r="ST13"/>
  <c r="SU13"/>
  <c r="SW13"/>
  <c r="SX13"/>
  <c r="SR13" s="1"/>
  <c r="SB14"/>
  <c r="SC14"/>
  <c r="SD14"/>
  <c r="SH14"/>
  <c r="SI14"/>
  <c r="SJ14"/>
  <c r="ST14"/>
  <c r="SU14"/>
  <c r="SW14"/>
  <c r="SX14"/>
  <c r="SR14" s="1"/>
  <c r="SB15"/>
  <c r="SC15"/>
  <c r="SD15"/>
  <c r="SH15"/>
  <c r="SI15"/>
  <c r="SJ15"/>
  <c r="ST15"/>
  <c r="SU15"/>
  <c r="SW15"/>
  <c r="SX15"/>
  <c r="SR15" s="1"/>
  <c r="SB16"/>
  <c r="SC16"/>
  <c r="SD16"/>
  <c r="SH16"/>
  <c r="SI16"/>
  <c r="SJ16"/>
  <c r="ST16"/>
  <c r="SU16"/>
  <c r="SW16"/>
  <c r="SX16"/>
  <c r="SR16" s="1"/>
  <c r="SB17"/>
  <c r="SC17"/>
  <c r="SD17"/>
  <c r="SH17"/>
  <c r="SI17"/>
  <c r="SJ17"/>
  <c r="ST17"/>
  <c r="SU17"/>
  <c r="SW17"/>
  <c r="SX17"/>
  <c r="SR17" s="1"/>
  <c r="SB18"/>
  <c r="SC18"/>
  <c r="SD18"/>
  <c r="SH18"/>
  <c r="SI18"/>
  <c r="SJ18"/>
  <c r="ST18"/>
  <c r="SU18"/>
  <c r="SW18"/>
  <c r="SX18"/>
  <c r="SR18" s="1"/>
  <c r="SB19"/>
  <c r="SC19"/>
  <c r="SD19"/>
  <c r="SH19"/>
  <c r="SI19"/>
  <c r="SJ19"/>
  <c r="ST19"/>
  <c r="SU19"/>
  <c r="SW19"/>
  <c r="SX19"/>
  <c r="SR19" s="1"/>
  <c r="SB20"/>
  <c r="SC20"/>
  <c r="SD20"/>
  <c r="SH20"/>
  <c r="SI20"/>
  <c r="SJ20"/>
  <c r="ST20"/>
  <c r="SU20"/>
  <c r="SW20"/>
  <c r="SX20"/>
  <c r="SR20" s="1"/>
  <c r="SB21"/>
  <c r="SC21"/>
  <c r="SD21"/>
  <c r="SH21"/>
  <c r="SI21"/>
  <c r="SJ21"/>
  <c r="ST21"/>
  <c r="SU21"/>
  <c r="SW21"/>
  <c r="SX21"/>
  <c r="SR21" s="1"/>
  <c r="SB22"/>
  <c r="SC22"/>
  <c r="SD22"/>
  <c r="SH22"/>
  <c r="SI22"/>
  <c r="SJ22"/>
  <c r="ST22"/>
  <c r="SU22"/>
  <c r="SW22"/>
  <c r="SX22"/>
  <c r="SR22" s="1"/>
  <c r="SB23"/>
  <c r="SC23"/>
  <c r="SD23"/>
  <c r="SH23"/>
  <c r="SI23"/>
  <c r="SJ23"/>
  <c r="ST23"/>
  <c r="SU23"/>
  <c r="SW23"/>
  <c r="SX23"/>
  <c r="SR23" s="1"/>
  <c r="SB24"/>
  <c r="SC24"/>
  <c r="SD24"/>
  <c r="SH24"/>
  <c r="SI24"/>
  <c r="SJ24"/>
  <c r="ST24"/>
  <c r="SU24"/>
  <c r="SW24"/>
  <c r="SX24"/>
  <c r="SR24" s="1"/>
  <c r="SB25"/>
  <c r="SC25"/>
  <c r="SD25"/>
  <c r="SH25"/>
  <c r="SI25"/>
  <c r="SJ25"/>
  <c r="ST25"/>
  <c r="SU25"/>
  <c r="SW25"/>
  <c r="SX25"/>
  <c r="SR25" s="1"/>
  <c r="SB26"/>
  <c r="SC26"/>
  <c r="SD26"/>
  <c r="SH26"/>
  <c r="SI26"/>
  <c r="SJ26"/>
  <c r="ST26"/>
  <c r="SU26"/>
  <c r="SW26"/>
  <c r="SX26"/>
  <c r="SR26" s="1"/>
  <c r="SB27"/>
  <c r="SC27"/>
  <c r="SD27"/>
  <c r="SH27"/>
  <c r="SI27"/>
  <c r="SJ27"/>
  <c r="ST27"/>
  <c r="SU27"/>
  <c r="SW27"/>
  <c r="SQ27" s="1"/>
  <c r="SX27"/>
  <c r="SR27" s="1"/>
  <c r="SB28"/>
  <c r="SC28"/>
  <c r="SD28"/>
  <c r="SH28"/>
  <c r="SI28"/>
  <c r="SJ28"/>
  <c r="ST28"/>
  <c r="SU28"/>
  <c r="SW28"/>
  <c r="SX28"/>
  <c r="SR28" s="1"/>
  <c r="SB29"/>
  <c r="SC29"/>
  <c r="SD29"/>
  <c r="SH29"/>
  <c r="SI29"/>
  <c r="SJ29"/>
  <c r="ST29"/>
  <c r="SU29"/>
  <c r="SW29"/>
  <c r="SX29"/>
  <c r="SR29" s="1"/>
  <c r="SE30"/>
  <c r="SF30"/>
  <c r="SK30"/>
  <c r="SL30"/>
  <c r="SB32"/>
  <c r="SC32"/>
  <c r="SD32"/>
  <c r="SG32"/>
  <c r="SJ32"/>
  <c r="SN32"/>
  <c r="SO32"/>
  <c r="SQ32"/>
  <c r="SR32"/>
  <c r="SS32"/>
  <c r="SV32"/>
  <c r="SB33"/>
  <c r="SC33"/>
  <c r="SD33"/>
  <c r="SG33"/>
  <c r="SJ33"/>
  <c r="SN33"/>
  <c r="SO33"/>
  <c r="SQ33"/>
  <c r="SR33"/>
  <c r="SS33"/>
  <c r="SV33"/>
  <c r="SE34"/>
  <c r="SF34"/>
  <c r="SH34"/>
  <c r="SI34"/>
  <c r="SK34"/>
  <c r="SL34"/>
  <c r="SL37" s="1"/>
  <c r="ST34"/>
  <c r="SU34"/>
  <c r="SW34"/>
  <c r="SX34"/>
  <c r="RN12"/>
  <c r="RO12"/>
  <c r="RS12"/>
  <c r="RT12"/>
  <c r="RN13"/>
  <c r="RO13"/>
  <c r="RS13"/>
  <c r="RT13"/>
  <c r="RN14"/>
  <c r="RO14"/>
  <c r="RS14"/>
  <c r="RT14"/>
  <c r="RN15"/>
  <c r="RO15"/>
  <c r="RS15"/>
  <c r="RT15"/>
  <c r="RN16"/>
  <c r="RO16"/>
  <c r="RS16"/>
  <c r="RT16"/>
  <c r="RN17"/>
  <c r="RO17"/>
  <c r="RS17"/>
  <c r="RT17"/>
  <c r="RN18"/>
  <c r="RO18"/>
  <c r="RS18"/>
  <c r="RT18"/>
  <c r="RN19"/>
  <c r="RO19"/>
  <c r="RS19"/>
  <c r="RT19"/>
  <c r="RN20"/>
  <c r="RO20"/>
  <c r="RS20"/>
  <c r="RT20"/>
  <c r="RN21"/>
  <c r="RO21"/>
  <c r="RS21"/>
  <c r="RT21"/>
  <c r="RN22"/>
  <c r="RO22"/>
  <c r="RS22"/>
  <c r="RT22"/>
  <c r="RN23"/>
  <c r="RO23"/>
  <c r="RS23"/>
  <c r="RT23"/>
  <c r="RN24"/>
  <c r="RO24"/>
  <c r="RS24"/>
  <c r="RT24"/>
  <c r="RN25"/>
  <c r="RO25"/>
  <c r="RS25"/>
  <c r="RT25"/>
  <c r="RN26"/>
  <c r="RO26"/>
  <c r="RS26"/>
  <c r="RT26"/>
  <c r="RN27"/>
  <c r="RO27"/>
  <c r="RS27"/>
  <c r="RT27"/>
  <c r="RN28"/>
  <c r="RO28"/>
  <c r="RS28"/>
  <c r="RT28"/>
  <c r="RN29"/>
  <c r="RO29"/>
  <c r="RS29"/>
  <c r="RT29"/>
  <c r="RU30"/>
  <c r="RV30"/>
  <c r="RZ30"/>
  <c r="RN32"/>
  <c r="RO32"/>
  <c r="RS32"/>
  <c r="RT32"/>
  <c r="RN33"/>
  <c r="RO33"/>
  <c r="RO34" s="1"/>
  <c r="RS33"/>
  <c r="RT33"/>
  <c r="RU34"/>
  <c r="RV34"/>
  <c r="RZ34"/>
  <c r="QS12"/>
  <c r="QU12"/>
  <c r="QW12"/>
  <c r="QY12"/>
  <c r="RA12"/>
  <c r="RC12"/>
  <c r="RF12"/>
  <c r="RG12"/>
  <c r="QS13"/>
  <c r="QU13"/>
  <c r="QW13"/>
  <c r="QY13"/>
  <c r="RA13"/>
  <c r="RC13"/>
  <c r="RF13"/>
  <c r="RG13"/>
  <c r="QS14"/>
  <c r="QU14"/>
  <c r="QW14"/>
  <c r="QY14"/>
  <c r="RA14"/>
  <c r="RC14"/>
  <c r="RF14"/>
  <c r="RG14"/>
  <c r="QS15"/>
  <c r="QU15"/>
  <c r="QW15"/>
  <c r="QY15"/>
  <c r="RA15"/>
  <c r="RC15"/>
  <c r="RF15"/>
  <c r="RG15"/>
  <c r="QS16"/>
  <c r="QU16"/>
  <c r="QW16"/>
  <c r="QY16"/>
  <c r="RA16"/>
  <c r="RC16"/>
  <c r="RF16"/>
  <c r="RG16"/>
  <c r="QS17"/>
  <c r="QU17"/>
  <c r="QW17"/>
  <c r="QY17"/>
  <c r="RA17"/>
  <c r="RC17"/>
  <c r="RF17"/>
  <c r="RG17"/>
  <c r="QS18"/>
  <c r="QU18"/>
  <c r="QW18"/>
  <c r="QY18"/>
  <c r="RA18"/>
  <c r="RC18"/>
  <c r="RF18"/>
  <c r="RG18"/>
  <c r="QS19"/>
  <c r="QU19"/>
  <c r="QW19"/>
  <c r="QY19"/>
  <c r="RA19"/>
  <c r="RC19"/>
  <c r="RF19"/>
  <c r="RG19"/>
  <c r="QS20"/>
  <c r="QU20"/>
  <c r="QW20"/>
  <c r="QY20"/>
  <c r="RA20"/>
  <c r="RC20"/>
  <c r="RF20"/>
  <c r="RG20"/>
  <c r="QS21"/>
  <c r="QU21"/>
  <c r="QW21"/>
  <c r="QY21"/>
  <c r="RA21"/>
  <c r="RC21"/>
  <c r="RF21"/>
  <c r="RG21"/>
  <c r="QS22"/>
  <c r="QU22"/>
  <c r="QW22"/>
  <c r="QY22"/>
  <c r="RA22"/>
  <c r="RC22"/>
  <c r="RF22"/>
  <c r="RG22"/>
  <c r="QS23"/>
  <c r="QU23"/>
  <c r="QW23"/>
  <c r="QY23"/>
  <c r="RA23"/>
  <c r="RC23"/>
  <c r="RF23"/>
  <c r="RG23"/>
  <c r="QS24"/>
  <c r="QU24"/>
  <c r="QW24"/>
  <c r="QY24"/>
  <c r="RA24"/>
  <c r="RC24"/>
  <c r="RF24"/>
  <c r="RG24"/>
  <c r="QS25"/>
  <c r="QU25"/>
  <c r="QW25"/>
  <c r="QY25"/>
  <c r="RA25"/>
  <c r="RC25"/>
  <c r="RF25"/>
  <c r="RG25"/>
  <c r="QS26"/>
  <c r="QU26"/>
  <c r="QW26"/>
  <c r="QY26"/>
  <c r="RA26"/>
  <c r="RC26"/>
  <c r="RF26"/>
  <c r="RG26"/>
  <c r="QS27"/>
  <c r="QU27"/>
  <c r="QW27"/>
  <c r="QY27"/>
  <c r="RA27"/>
  <c r="RC27"/>
  <c r="RF27"/>
  <c r="RG27"/>
  <c r="QS28"/>
  <c r="QU28"/>
  <c r="QW28"/>
  <c r="QY28"/>
  <c r="RA28"/>
  <c r="RC28"/>
  <c r="RF28"/>
  <c r="RG28"/>
  <c r="QS29"/>
  <c r="QU29"/>
  <c r="QW29"/>
  <c r="QY29"/>
  <c r="RA29"/>
  <c r="RC29"/>
  <c r="RF29"/>
  <c r="RG29"/>
  <c r="QT30"/>
  <c r="QJ48" s="1"/>
  <c r="QJ50" s="1"/>
  <c r="QV30"/>
  <c r="QX30"/>
  <c r="QZ30"/>
  <c r="RB30"/>
  <c r="RD30"/>
  <c r="RI30"/>
  <c r="QS32"/>
  <c r="QU32"/>
  <c r="QW32"/>
  <c r="QY32"/>
  <c r="RA32"/>
  <c r="RC32"/>
  <c r="RF32"/>
  <c r="RG32"/>
  <c r="RH32"/>
  <c r="QS33"/>
  <c r="QU33"/>
  <c r="QW33"/>
  <c r="QY33"/>
  <c r="RA33"/>
  <c r="RC33"/>
  <c r="RF33"/>
  <c r="RG33"/>
  <c r="RH33"/>
  <c r="QT34"/>
  <c r="QV34"/>
  <c r="QX34"/>
  <c r="QZ34"/>
  <c r="RB34"/>
  <c r="RD34"/>
  <c r="RI34"/>
  <c r="RJ34"/>
  <c r="KY12"/>
  <c r="KZ12"/>
  <c r="LB12"/>
  <c r="LC12"/>
  <c r="LD12"/>
  <c r="KY13"/>
  <c r="KZ13"/>
  <c r="LB13"/>
  <c r="LC13"/>
  <c r="LD13"/>
  <c r="KY14"/>
  <c r="KZ14"/>
  <c r="LB14"/>
  <c r="LC14"/>
  <c r="LD14"/>
  <c r="KY15"/>
  <c r="KZ15"/>
  <c r="LB15"/>
  <c r="LC15"/>
  <c r="LD15"/>
  <c r="KY16"/>
  <c r="KZ16"/>
  <c r="LB16"/>
  <c r="LC16"/>
  <c r="LD16"/>
  <c r="KY17"/>
  <c r="KZ17"/>
  <c r="LB17"/>
  <c r="LC17"/>
  <c r="LD17"/>
  <c r="KY18"/>
  <c r="KZ18"/>
  <c r="LB18"/>
  <c r="LC18"/>
  <c r="LD18"/>
  <c r="KY19"/>
  <c r="KZ19"/>
  <c r="LB19"/>
  <c r="LC19"/>
  <c r="LD19"/>
  <c r="KY20"/>
  <c r="KZ20"/>
  <c r="LB20"/>
  <c r="LC20"/>
  <c r="LD20"/>
  <c r="KY21"/>
  <c r="KZ21"/>
  <c r="LB21"/>
  <c r="LC21"/>
  <c r="LD21"/>
  <c r="KY22"/>
  <c r="KZ22"/>
  <c r="LB22"/>
  <c r="LC22"/>
  <c r="LD22"/>
  <c r="KY23"/>
  <c r="KZ23"/>
  <c r="LB23"/>
  <c r="LC23"/>
  <c r="LD23"/>
  <c r="KY24"/>
  <c r="KZ24"/>
  <c r="LB24"/>
  <c r="LC24"/>
  <c r="LD24"/>
  <c r="KY25"/>
  <c r="KZ25"/>
  <c r="LB25"/>
  <c r="LC25"/>
  <c r="LD25"/>
  <c r="KY26"/>
  <c r="KZ26"/>
  <c r="LB26"/>
  <c r="LC26"/>
  <c r="LD26"/>
  <c r="KY27"/>
  <c r="KZ27"/>
  <c r="LB27"/>
  <c r="LC27"/>
  <c r="LD27"/>
  <c r="KY28"/>
  <c r="KZ28"/>
  <c r="LB28"/>
  <c r="LC28"/>
  <c r="LD28"/>
  <c r="KY29"/>
  <c r="KZ29"/>
  <c r="LB29"/>
  <c r="LC29"/>
  <c r="LD29"/>
  <c r="LE30"/>
  <c r="LF30"/>
  <c r="KU34"/>
  <c r="KV34"/>
  <c r="KW34"/>
  <c r="KX34"/>
  <c r="KY34"/>
  <c r="KZ34"/>
  <c r="LA34"/>
  <c r="LB34"/>
  <c r="LC34"/>
  <c r="LD34"/>
  <c r="LE34"/>
  <c r="LF34"/>
  <c r="KK12"/>
  <c r="KM12"/>
  <c r="KP12"/>
  <c r="KQ12"/>
  <c r="KW12" s="1"/>
  <c r="KR12"/>
  <c r="KK13"/>
  <c r="KM13"/>
  <c r="KP13"/>
  <c r="KQ13"/>
  <c r="KW13" s="1"/>
  <c r="KR13"/>
  <c r="KK14"/>
  <c r="KM14"/>
  <c r="KP14"/>
  <c r="KQ14"/>
  <c r="KW14" s="1"/>
  <c r="KR14"/>
  <c r="KK15"/>
  <c r="KM15"/>
  <c r="KP15"/>
  <c r="KQ15"/>
  <c r="KW15" s="1"/>
  <c r="KR15"/>
  <c r="KK16"/>
  <c r="KM16"/>
  <c r="KP16"/>
  <c r="KQ16"/>
  <c r="KW16" s="1"/>
  <c r="KR16"/>
  <c r="KK17"/>
  <c r="KM17"/>
  <c r="KP17"/>
  <c r="KQ17"/>
  <c r="KW17" s="1"/>
  <c r="KR17"/>
  <c r="KK18"/>
  <c r="KM18"/>
  <c r="KP18"/>
  <c r="KQ18"/>
  <c r="KW18" s="1"/>
  <c r="KR18"/>
  <c r="KK19"/>
  <c r="KM19"/>
  <c r="KP19"/>
  <c r="KQ19"/>
  <c r="KW19" s="1"/>
  <c r="KR19"/>
  <c r="KK20"/>
  <c r="KM20"/>
  <c r="KP20"/>
  <c r="KQ20"/>
  <c r="KW20" s="1"/>
  <c r="KR20"/>
  <c r="KK21"/>
  <c r="KM21"/>
  <c r="KP21"/>
  <c r="KQ21"/>
  <c r="KW21" s="1"/>
  <c r="KR21"/>
  <c r="KK22"/>
  <c r="KM22"/>
  <c r="KP22"/>
  <c r="KQ22"/>
  <c r="KW22" s="1"/>
  <c r="KR22"/>
  <c r="KK23"/>
  <c r="KM23"/>
  <c r="KP23"/>
  <c r="KQ23"/>
  <c r="KW23" s="1"/>
  <c r="KR23"/>
  <c r="KK24"/>
  <c r="KM24"/>
  <c r="KP24"/>
  <c r="KQ24"/>
  <c r="KW24" s="1"/>
  <c r="KR24"/>
  <c r="KK25"/>
  <c r="KM25"/>
  <c r="KP25"/>
  <c r="KQ25"/>
  <c r="KW25" s="1"/>
  <c r="KR25"/>
  <c r="KK26"/>
  <c r="KM26"/>
  <c r="KP26"/>
  <c r="KQ26"/>
  <c r="KW26" s="1"/>
  <c r="KR26"/>
  <c r="KK27"/>
  <c r="KM27"/>
  <c r="KP27"/>
  <c r="KQ27"/>
  <c r="KW27" s="1"/>
  <c r="KR27"/>
  <c r="KK28"/>
  <c r="KM28"/>
  <c r="KP28"/>
  <c r="KQ28"/>
  <c r="KW28" s="1"/>
  <c r="KR28"/>
  <c r="KK29"/>
  <c r="KM29"/>
  <c r="KP29"/>
  <c r="KQ29"/>
  <c r="KW29" s="1"/>
  <c r="KR29"/>
  <c r="KL30"/>
  <c r="KN30"/>
  <c r="KS30"/>
  <c r="KT30"/>
  <c r="KK32"/>
  <c r="KM32"/>
  <c r="KK33"/>
  <c r="KM33"/>
  <c r="KL34"/>
  <c r="KN34"/>
  <c r="KO34"/>
  <c r="KP34"/>
  <c r="KQ34"/>
  <c r="KR34"/>
  <c r="KS34"/>
  <c r="KS37" s="1"/>
  <c r="KS42" s="1"/>
  <c r="KT34"/>
  <c r="KN42"/>
  <c r="JW12"/>
  <c r="JX12"/>
  <c r="JY12"/>
  <c r="JZ12"/>
  <c r="KB12"/>
  <c r="KC12"/>
  <c r="KD12"/>
  <c r="KE12"/>
  <c r="KF12"/>
  <c r="JW13"/>
  <c r="JX13"/>
  <c r="JY13"/>
  <c r="JZ13"/>
  <c r="KB13"/>
  <c r="KC13"/>
  <c r="KD13"/>
  <c r="KE13"/>
  <c r="KF13"/>
  <c r="JW14"/>
  <c r="JX14"/>
  <c r="JY14"/>
  <c r="JZ14"/>
  <c r="KB14"/>
  <c r="KC14"/>
  <c r="KD14"/>
  <c r="KE14"/>
  <c r="KF14"/>
  <c r="JW15"/>
  <c r="JX15"/>
  <c r="JY15"/>
  <c r="JZ15"/>
  <c r="KB15"/>
  <c r="KC15"/>
  <c r="KD15"/>
  <c r="KE15"/>
  <c r="KF15"/>
  <c r="JW16"/>
  <c r="JX16"/>
  <c r="JY16"/>
  <c r="JZ16"/>
  <c r="KB16"/>
  <c r="KC16"/>
  <c r="KD16"/>
  <c r="KE16"/>
  <c r="KF16"/>
  <c r="JW17"/>
  <c r="JX17"/>
  <c r="JY17"/>
  <c r="JZ17"/>
  <c r="KB17"/>
  <c r="KC17"/>
  <c r="KD17"/>
  <c r="KE17"/>
  <c r="KF17"/>
  <c r="JW18"/>
  <c r="JX18"/>
  <c r="JY18"/>
  <c r="JZ18"/>
  <c r="KB18"/>
  <c r="KC18"/>
  <c r="KD18"/>
  <c r="KE18"/>
  <c r="KF18"/>
  <c r="JW19"/>
  <c r="JX19"/>
  <c r="JY19"/>
  <c r="JZ19"/>
  <c r="KB19"/>
  <c r="KC19"/>
  <c r="KD19"/>
  <c r="KE19"/>
  <c r="KF19"/>
  <c r="JW20"/>
  <c r="JX20"/>
  <c r="JY20"/>
  <c r="JZ20"/>
  <c r="KB20"/>
  <c r="KC20"/>
  <c r="KD20"/>
  <c r="KE20"/>
  <c r="KF20"/>
  <c r="JW21"/>
  <c r="JX21"/>
  <c r="JY21"/>
  <c r="JZ21"/>
  <c r="KB21"/>
  <c r="KC21"/>
  <c r="KD21"/>
  <c r="KE21"/>
  <c r="KF21"/>
  <c r="JW22"/>
  <c r="JX22"/>
  <c r="JY22"/>
  <c r="JZ22"/>
  <c r="KB22"/>
  <c r="KC22"/>
  <c r="KD22"/>
  <c r="KE22"/>
  <c r="KF22"/>
  <c r="JW23"/>
  <c r="JX23"/>
  <c r="JY23"/>
  <c r="JZ23"/>
  <c r="KB23"/>
  <c r="KC23"/>
  <c r="KD23"/>
  <c r="KE23"/>
  <c r="KF23"/>
  <c r="JW24"/>
  <c r="JX24"/>
  <c r="JY24"/>
  <c r="JZ24"/>
  <c r="KB24"/>
  <c r="KC24"/>
  <c r="KD24"/>
  <c r="KE24"/>
  <c r="KF24"/>
  <c r="JW25"/>
  <c r="JX25"/>
  <c r="JY25"/>
  <c r="JZ25"/>
  <c r="KB25"/>
  <c r="KC25"/>
  <c r="KD25"/>
  <c r="KE25"/>
  <c r="KF25"/>
  <c r="JW26"/>
  <c r="JX26"/>
  <c r="JY26"/>
  <c r="JZ26"/>
  <c r="KB26"/>
  <c r="KC26"/>
  <c r="KD26"/>
  <c r="KE26"/>
  <c r="KF26"/>
  <c r="JW27"/>
  <c r="JX27"/>
  <c r="JY27"/>
  <c r="JZ27"/>
  <c r="KB27"/>
  <c r="KC27"/>
  <c r="KD27"/>
  <c r="KE27"/>
  <c r="KF27"/>
  <c r="JW28"/>
  <c r="JX28"/>
  <c r="JY28"/>
  <c r="JZ28"/>
  <c r="KB28"/>
  <c r="KC28"/>
  <c r="KD28"/>
  <c r="KE28"/>
  <c r="KF28"/>
  <c r="JW29"/>
  <c r="JX29"/>
  <c r="JY29"/>
  <c r="JZ29"/>
  <c r="KB29"/>
  <c r="KC29"/>
  <c r="KD29"/>
  <c r="KE29"/>
  <c r="KF29"/>
  <c r="KG30"/>
  <c r="KH30"/>
  <c r="KI30"/>
  <c r="KJ30"/>
  <c r="JQ34"/>
  <c r="JR34"/>
  <c r="JS34"/>
  <c r="JT34"/>
  <c r="JU34"/>
  <c r="JV34"/>
  <c r="JW34"/>
  <c r="JX34"/>
  <c r="JY34"/>
  <c r="JZ34"/>
  <c r="KA34"/>
  <c r="KB34"/>
  <c r="KC34"/>
  <c r="KD34"/>
  <c r="KE34"/>
  <c r="KF34"/>
  <c r="KG34"/>
  <c r="KG37" s="1"/>
  <c r="KH34"/>
  <c r="KI34"/>
  <c r="KI37" s="1"/>
  <c r="KJ34"/>
  <c r="JH12"/>
  <c r="JI12"/>
  <c r="JJ12"/>
  <c r="JK12"/>
  <c r="JL12"/>
  <c r="JH13"/>
  <c r="JI13"/>
  <c r="JJ13"/>
  <c r="JK13"/>
  <c r="JL13"/>
  <c r="JH14"/>
  <c r="JI14"/>
  <c r="JJ14"/>
  <c r="JK14"/>
  <c r="JL14"/>
  <c r="JH15"/>
  <c r="JI15"/>
  <c r="JJ15"/>
  <c r="JK15"/>
  <c r="JL15"/>
  <c r="JH16"/>
  <c r="JI16"/>
  <c r="JJ16"/>
  <c r="JK16"/>
  <c r="JL16"/>
  <c r="JH17"/>
  <c r="JI17"/>
  <c r="JJ17"/>
  <c r="JK17"/>
  <c r="JL17"/>
  <c r="JH18"/>
  <c r="JI18"/>
  <c r="JJ18"/>
  <c r="JK18"/>
  <c r="JL18"/>
  <c r="JH19"/>
  <c r="JI19"/>
  <c r="JJ19"/>
  <c r="JK19"/>
  <c r="JL19"/>
  <c r="JH20"/>
  <c r="JI20"/>
  <c r="JJ20"/>
  <c r="JK20"/>
  <c r="JL20"/>
  <c r="JH21"/>
  <c r="JI21"/>
  <c r="JJ21"/>
  <c r="JK21"/>
  <c r="JL21"/>
  <c r="JH22"/>
  <c r="JI22"/>
  <c r="JJ22"/>
  <c r="JK22"/>
  <c r="JL22"/>
  <c r="JH23"/>
  <c r="JI23"/>
  <c r="JJ23"/>
  <c r="JK23"/>
  <c r="JL23"/>
  <c r="JH24"/>
  <c r="JI24"/>
  <c r="JJ24"/>
  <c r="JK24"/>
  <c r="JL24"/>
  <c r="JH25"/>
  <c r="JI25"/>
  <c r="JJ25"/>
  <c r="JK25"/>
  <c r="JL25"/>
  <c r="JH26"/>
  <c r="JI26"/>
  <c r="JJ26"/>
  <c r="JK26"/>
  <c r="JL26"/>
  <c r="JH27"/>
  <c r="JI27"/>
  <c r="JJ27"/>
  <c r="JK27"/>
  <c r="JL27"/>
  <c r="JH28"/>
  <c r="JI28"/>
  <c r="JJ28"/>
  <c r="JK28"/>
  <c r="JL28"/>
  <c r="JH29"/>
  <c r="JI29"/>
  <c r="JJ29"/>
  <c r="JK29"/>
  <c r="JL29"/>
  <c r="JM30"/>
  <c r="JN30"/>
  <c r="JO30"/>
  <c r="JP30"/>
  <c r="JG34"/>
  <c r="JH34"/>
  <c r="JI34"/>
  <c r="JJ34"/>
  <c r="JK34"/>
  <c r="JL34"/>
  <c r="JM34"/>
  <c r="JN34"/>
  <c r="JO34"/>
  <c r="JP34"/>
  <c r="IX12"/>
  <c r="IY12"/>
  <c r="IZ12"/>
  <c r="JA12"/>
  <c r="JB12"/>
  <c r="IX13"/>
  <c r="IY13"/>
  <c r="IZ13"/>
  <c r="JA13"/>
  <c r="JB13"/>
  <c r="IX14"/>
  <c r="IY14"/>
  <c r="IZ14"/>
  <c r="JA14"/>
  <c r="JB14"/>
  <c r="IX15"/>
  <c r="IY15"/>
  <c r="IZ15"/>
  <c r="JA15"/>
  <c r="JB15"/>
  <c r="IX16"/>
  <c r="IY16"/>
  <c r="IZ16"/>
  <c r="JA16"/>
  <c r="JB16"/>
  <c r="IX17"/>
  <c r="IY17"/>
  <c r="IZ17"/>
  <c r="JA17"/>
  <c r="JB17"/>
  <c r="IX18"/>
  <c r="IY18"/>
  <c r="IZ18"/>
  <c r="JA18"/>
  <c r="JB18"/>
  <c r="IX19"/>
  <c r="IY19"/>
  <c r="IZ19"/>
  <c r="JA19"/>
  <c r="JB19"/>
  <c r="IX20"/>
  <c r="IY20"/>
  <c r="IZ20"/>
  <c r="JA20"/>
  <c r="JB20"/>
  <c r="IX21"/>
  <c r="IY21"/>
  <c r="IZ21"/>
  <c r="JA21"/>
  <c r="JB21"/>
  <c r="IX22"/>
  <c r="IY22"/>
  <c r="IZ22"/>
  <c r="JA22"/>
  <c r="JB22"/>
  <c r="IX23"/>
  <c r="IY23"/>
  <c r="IZ23"/>
  <c r="JA23"/>
  <c r="JB23"/>
  <c r="IX24"/>
  <c r="IY24"/>
  <c r="IZ24"/>
  <c r="JA24"/>
  <c r="JB24"/>
  <c r="IX25"/>
  <c r="IY25"/>
  <c r="IZ25"/>
  <c r="JA25"/>
  <c r="JB25"/>
  <c r="IX26"/>
  <c r="IY26"/>
  <c r="IZ26"/>
  <c r="JA26"/>
  <c r="JB26"/>
  <c r="IX27"/>
  <c r="IY27"/>
  <c r="IZ27"/>
  <c r="JA27"/>
  <c r="JB27"/>
  <c r="IX28"/>
  <c r="IY28"/>
  <c r="IZ28"/>
  <c r="JA28"/>
  <c r="JB28"/>
  <c r="IX29"/>
  <c r="IY29"/>
  <c r="IZ29"/>
  <c r="JA29"/>
  <c r="JB29"/>
  <c r="JC30"/>
  <c r="JD30"/>
  <c r="JE30"/>
  <c r="JF30"/>
  <c r="IX32"/>
  <c r="IY32"/>
  <c r="IZ32"/>
  <c r="JA32"/>
  <c r="JB32"/>
  <c r="IX33"/>
  <c r="IY33"/>
  <c r="IZ33"/>
  <c r="JA33"/>
  <c r="JB33"/>
  <c r="JC34"/>
  <c r="JD34"/>
  <c r="JE34"/>
  <c r="JF34"/>
  <c r="AO12"/>
  <c r="AY12"/>
  <c r="AO13"/>
  <c r="AY13"/>
  <c r="AO14"/>
  <c r="AY14"/>
  <c r="AO15"/>
  <c r="AY15"/>
  <c r="AO16"/>
  <c r="AY16"/>
  <c r="AO17"/>
  <c r="AY17"/>
  <c r="AO18"/>
  <c r="AY18"/>
  <c r="AO19"/>
  <c r="AY19"/>
  <c r="AO20"/>
  <c r="AY20"/>
  <c r="AO21"/>
  <c r="AY21"/>
  <c r="AO22"/>
  <c r="AY22"/>
  <c r="AO23"/>
  <c r="AY23"/>
  <c r="AO24"/>
  <c r="AY24"/>
  <c r="AO25"/>
  <c r="AY25"/>
  <c r="AO26"/>
  <c r="AY26"/>
  <c r="AO27"/>
  <c r="AY27"/>
  <c r="AO28"/>
  <c r="AY28"/>
  <c r="AO29"/>
  <c r="AY29"/>
  <c r="AT30"/>
  <c r="BD30"/>
  <c r="AO32"/>
  <c r="AO33"/>
  <c r="AT34"/>
  <c r="AY34"/>
  <c r="BD34"/>
  <c r="SF37" l="1"/>
  <c r="D223" i="8"/>
  <c r="TU25" i="2"/>
  <c r="TU23"/>
  <c r="TU21"/>
  <c r="TU19"/>
  <c r="TU17"/>
  <c r="TU15"/>
  <c r="TU13"/>
  <c r="KN37"/>
  <c r="SO34"/>
  <c r="SK37"/>
  <c r="SV29"/>
  <c r="QI18"/>
  <c r="QI17"/>
  <c r="QI16"/>
  <c r="QI15"/>
  <c r="QI14"/>
  <c r="QI32"/>
  <c r="TL37"/>
  <c r="TL42" s="1"/>
  <c r="QI13"/>
  <c r="QI12"/>
  <c r="QI19"/>
  <c r="RG34"/>
  <c r="QI33"/>
  <c r="RG30"/>
  <c r="QI29"/>
  <c r="QI28"/>
  <c r="QI27"/>
  <c r="QI26"/>
  <c r="QI25"/>
  <c r="QI24"/>
  <c r="QI23"/>
  <c r="QI22"/>
  <c r="QI21"/>
  <c r="QI20"/>
  <c r="QX37"/>
  <c r="QX38" s="1"/>
  <c r="RH34"/>
  <c r="QT37"/>
  <c r="QT38" s="1"/>
  <c r="UF37"/>
  <c r="JM37"/>
  <c r="JC37"/>
  <c r="KH37"/>
  <c r="TB30"/>
  <c r="RB37"/>
  <c r="RB38" s="1"/>
  <c r="SV23"/>
  <c r="TT37"/>
  <c r="RU37"/>
  <c r="RU42" s="1"/>
  <c r="SQ34"/>
  <c r="SG34"/>
  <c r="SO20"/>
  <c r="SR34"/>
  <c r="SJ34"/>
  <c r="SE37"/>
  <c r="SE38" s="1"/>
  <c r="SE42" s="1"/>
  <c r="SV15"/>
  <c r="JO37"/>
  <c r="KT37"/>
  <c r="KT42" s="1"/>
  <c r="SJ30"/>
  <c r="SJ37" s="1"/>
  <c r="KF30"/>
  <c r="KF37" s="1"/>
  <c r="SV34"/>
  <c r="SD34"/>
  <c r="SM32"/>
  <c r="SV26"/>
  <c r="SV22"/>
  <c r="SX30"/>
  <c r="SX37" s="1"/>
  <c r="JE37"/>
  <c r="RD37"/>
  <c r="RD38" s="1"/>
  <c r="QV37"/>
  <c r="QV38" s="1"/>
  <c r="UN30"/>
  <c r="TG34"/>
  <c r="TX37"/>
  <c r="SZ34"/>
  <c r="TN20"/>
  <c r="TM20" s="1"/>
  <c r="JW30"/>
  <c r="JW37" s="1"/>
  <c r="KX29"/>
  <c r="KX25"/>
  <c r="KX18"/>
  <c r="TN34"/>
  <c r="JV27"/>
  <c r="KK34"/>
  <c r="JZ30"/>
  <c r="JZ37" s="1"/>
  <c r="JY30"/>
  <c r="JY37" s="1"/>
  <c r="KX24"/>
  <c r="JV29"/>
  <c r="JV25"/>
  <c r="KX23"/>
  <c r="KX19"/>
  <c r="KX15"/>
  <c r="KX14"/>
  <c r="TN16"/>
  <c r="TM16" s="1"/>
  <c r="TN17"/>
  <c r="TM17" s="1"/>
  <c r="SY17"/>
  <c r="JT29"/>
  <c r="JU28"/>
  <c r="JR27"/>
  <c r="JS26"/>
  <c r="JT25"/>
  <c r="JU24"/>
  <c r="JR23"/>
  <c r="JS22"/>
  <c r="JT21"/>
  <c r="JU20"/>
  <c r="JR19"/>
  <c r="JS18"/>
  <c r="JT17"/>
  <c r="JU16"/>
  <c r="JR15"/>
  <c r="JS14"/>
  <c r="JT13"/>
  <c r="JU12"/>
  <c r="TR30"/>
  <c r="TR37" s="1"/>
  <c r="TN27"/>
  <c r="TM27" s="1"/>
  <c r="SY27"/>
  <c r="QW34"/>
  <c r="TI29"/>
  <c r="TI27"/>
  <c r="TI25"/>
  <c r="TI23"/>
  <c r="TI21"/>
  <c r="TI16"/>
  <c r="TI14"/>
  <c r="TI12"/>
  <c r="TI20"/>
  <c r="TI18"/>
  <c r="TN28"/>
  <c r="TM28" s="1"/>
  <c r="TN26"/>
  <c r="TM26" s="1"/>
  <c r="TI28"/>
  <c r="TI26"/>
  <c r="TI24"/>
  <c r="TI22"/>
  <c r="TI15"/>
  <c r="TI13"/>
  <c r="QY30"/>
  <c r="TI19"/>
  <c r="TI17"/>
  <c r="TK34"/>
  <c r="UN34"/>
  <c r="UB37"/>
  <c r="TV29"/>
  <c r="TV27"/>
  <c r="TV25"/>
  <c r="TV23"/>
  <c r="TV21"/>
  <c r="TV19"/>
  <c r="UJ30"/>
  <c r="UJ37" s="1"/>
  <c r="TV17"/>
  <c r="TV15"/>
  <c r="TV13"/>
  <c r="SV14"/>
  <c r="TF37"/>
  <c r="UE37"/>
  <c r="TU34"/>
  <c r="UM30"/>
  <c r="KL37"/>
  <c r="TH37"/>
  <c r="TH42" s="1"/>
  <c r="SV19"/>
  <c r="UI30"/>
  <c r="UI37" s="1"/>
  <c r="JS29"/>
  <c r="JT28"/>
  <c r="JU27"/>
  <c r="JR26"/>
  <c r="JS25"/>
  <c r="JT24"/>
  <c r="JU23"/>
  <c r="JR22"/>
  <c r="JS21"/>
  <c r="JT20"/>
  <c r="JU19"/>
  <c r="JR18"/>
  <c r="JS17"/>
  <c r="JT16"/>
  <c r="JU15"/>
  <c r="JR14"/>
  <c r="JS13"/>
  <c r="JT12"/>
  <c r="LA21"/>
  <c r="LA17"/>
  <c r="LA13"/>
  <c r="RN34"/>
  <c r="JS28"/>
  <c r="JT27"/>
  <c r="JU26"/>
  <c r="JS24"/>
  <c r="JT23"/>
  <c r="JU22"/>
  <c r="JS20"/>
  <c r="JT19"/>
  <c r="JU18"/>
  <c r="JS16"/>
  <c r="JT15"/>
  <c r="JU14"/>
  <c r="JS12"/>
  <c r="SG12"/>
  <c r="JU29"/>
  <c r="JR28"/>
  <c r="JS27"/>
  <c r="JT26"/>
  <c r="JU25"/>
  <c r="JS23"/>
  <c r="JT22"/>
  <c r="JU21"/>
  <c r="JS19"/>
  <c r="JT18"/>
  <c r="JU17"/>
  <c r="JS15"/>
  <c r="JT14"/>
  <c r="KO15"/>
  <c r="LA23"/>
  <c r="RM25"/>
  <c r="SA19"/>
  <c r="SS18"/>
  <c r="SA17"/>
  <c r="IZ34"/>
  <c r="SO16"/>
  <c r="RS34"/>
  <c r="SC30"/>
  <c r="KD30"/>
  <c r="KD37" s="1"/>
  <c r="RM13"/>
  <c r="SH30"/>
  <c r="SH37" s="1"/>
  <c r="SO24"/>
  <c r="SO22"/>
  <c r="SA22"/>
  <c r="SS21"/>
  <c r="SO17"/>
  <c r="SG17"/>
  <c r="SO15"/>
  <c r="TN25"/>
  <c r="TM25" s="1"/>
  <c r="SA27"/>
  <c r="SS26"/>
  <c r="TN24"/>
  <c r="TM24" s="1"/>
  <c r="TN22"/>
  <c r="TM22" s="1"/>
  <c r="TN15"/>
  <c r="TM15" s="1"/>
  <c r="KP30"/>
  <c r="KP37" s="1"/>
  <c r="RN30"/>
  <c r="SC34"/>
  <c r="SA25"/>
  <c r="SA23"/>
  <c r="SA21"/>
  <c r="SS20"/>
  <c r="SG20"/>
  <c r="SA14"/>
  <c r="KE30"/>
  <c r="KE37" s="1"/>
  <c r="KB30"/>
  <c r="KB37" s="1"/>
  <c r="RM23"/>
  <c r="SZ30"/>
  <c r="TN23"/>
  <c r="TM23" s="1"/>
  <c r="TN18"/>
  <c r="TM18" s="1"/>
  <c r="SY18"/>
  <c r="RC30"/>
  <c r="ST30"/>
  <c r="ST37" s="1"/>
  <c r="SO13"/>
  <c r="QS34"/>
  <c r="QW30"/>
  <c r="SA33"/>
  <c r="SB34"/>
  <c r="JG29"/>
  <c r="JG25"/>
  <c r="JG21"/>
  <c r="KO28"/>
  <c r="KO16"/>
  <c r="RM17"/>
  <c r="RM15"/>
  <c r="SO28"/>
  <c r="SG28"/>
  <c r="TN29"/>
  <c r="TM29" s="1"/>
  <c r="TN21"/>
  <c r="TM21" s="1"/>
  <c r="SY21"/>
  <c r="TN14"/>
  <c r="TM14" s="1"/>
  <c r="SY12"/>
  <c r="JA34"/>
  <c r="SA32"/>
  <c r="SI30"/>
  <c r="SI37" s="1"/>
  <c r="KA22"/>
  <c r="KA14"/>
  <c r="KQ30"/>
  <c r="KQ37" s="1"/>
  <c r="RM22"/>
  <c r="RM20"/>
  <c r="SU30"/>
  <c r="SU37" s="1"/>
  <c r="SO27"/>
  <c r="JV19"/>
  <c r="JV24"/>
  <c r="JV20"/>
  <c r="JV16"/>
  <c r="JV21"/>
  <c r="JV13"/>
  <c r="TP30"/>
  <c r="TV34"/>
  <c r="KX27"/>
  <c r="SO29"/>
  <c r="SO23"/>
  <c r="SO21"/>
  <c r="SO14"/>
  <c r="SS13"/>
  <c r="SO12"/>
  <c r="TP34"/>
  <c r="TJ30"/>
  <c r="TJ37" s="1"/>
  <c r="TE30"/>
  <c r="SY16"/>
  <c r="UK37"/>
  <c r="UG37"/>
  <c r="UC37"/>
  <c r="TW38" s="1"/>
  <c r="TW41" s="1"/>
  <c r="TY37"/>
  <c r="TU28"/>
  <c r="TU26"/>
  <c r="TU24"/>
  <c r="TU22"/>
  <c r="TU20"/>
  <c r="TU18"/>
  <c r="TU16"/>
  <c r="TU14"/>
  <c r="TU12"/>
  <c r="SS24"/>
  <c r="SG24"/>
  <c r="SV18"/>
  <c r="SO18"/>
  <c r="TI34"/>
  <c r="TA34"/>
  <c r="SY25"/>
  <c r="SY24"/>
  <c r="SY23"/>
  <c r="SY22"/>
  <c r="TN19"/>
  <c r="TM19" s="1"/>
  <c r="SY15"/>
  <c r="UL37"/>
  <c r="UH37"/>
  <c r="UD37"/>
  <c r="TZ37"/>
  <c r="TV28"/>
  <c r="TV26"/>
  <c r="TV24"/>
  <c r="TV22"/>
  <c r="TV20"/>
  <c r="TV18"/>
  <c r="TV16"/>
  <c r="TV14"/>
  <c r="TV12"/>
  <c r="RM19"/>
  <c r="SP32"/>
  <c r="SA15"/>
  <c r="SS14"/>
  <c r="SA13"/>
  <c r="SS12"/>
  <c r="SY29"/>
  <c r="SY28"/>
  <c r="TA30"/>
  <c r="TA37" s="1"/>
  <c r="KO24"/>
  <c r="RM27"/>
  <c r="SO26"/>
  <c r="SO19"/>
  <c r="TS34"/>
  <c r="TB34"/>
  <c r="TK30"/>
  <c r="TO30"/>
  <c r="RS30"/>
  <c r="SP33"/>
  <c r="SA29"/>
  <c r="SO25"/>
  <c r="SA18"/>
  <c r="SS17"/>
  <c r="SV16"/>
  <c r="SG13"/>
  <c r="SY33"/>
  <c r="TE34"/>
  <c r="TQ29"/>
  <c r="SY26"/>
  <c r="TQ24"/>
  <c r="SY20"/>
  <c r="SY19"/>
  <c r="SY14"/>
  <c r="TS30"/>
  <c r="TS37" s="1"/>
  <c r="SF38"/>
  <c r="SF42" s="1"/>
  <c r="SG26"/>
  <c r="SY32"/>
  <c r="TQ25"/>
  <c r="TQ18"/>
  <c r="SY13"/>
  <c r="RZ37"/>
  <c r="RZ42" s="1"/>
  <c r="SM33"/>
  <c r="SA26"/>
  <c r="SS25"/>
  <c r="SS16"/>
  <c r="SG16"/>
  <c r="TQ34"/>
  <c r="TG30"/>
  <c r="SS34"/>
  <c r="SD37"/>
  <c r="TO34"/>
  <c r="TM34"/>
  <c r="RM32"/>
  <c r="RM18"/>
  <c r="RM16"/>
  <c r="SN34"/>
  <c r="SW30"/>
  <c r="SW37" s="1"/>
  <c r="SB30"/>
  <c r="SS29"/>
  <c r="SV28"/>
  <c r="SA28"/>
  <c r="SS27"/>
  <c r="SG27"/>
  <c r="SV25"/>
  <c r="SA24"/>
  <c r="SS23"/>
  <c r="SG23"/>
  <c r="SV21"/>
  <c r="SA20"/>
  <c r="SS19"/>
  <c r="SG19"/>
  <c r="SV17"/>
  <c r="SA16"/>
  <c r="SS15"/>
  <c r="SG15"/>
  <c r="SV13"/>
  <c r="SA12"/>
  <c r="SG29"/>
  <c r="SV24"/>
  <c r="SS22"/>
  <c r="SG22"/>
  <c r="SV20"/>
  <c r="SG18"/>
  <c r="SG14"/>
  <c r="SV12"/>
  <c r="TQ28"/>
  <c r="TQ27"/>
  <c r="TQ26"/>
  <c r="TQ23"/>
  <c r="TQ22"/>
  <c r="TQ21"/>
  <c r="TQ20"/>
  <c r="TQ19"/>
  <c r="TQ17"/>
  <c r="TQ16"/>
  <c r="TQ15"/>
  <c r="TQ14"/>
  <c r="RM21"/>
  <c r="SS28"/>
  <c r="SP27"/>
  <c r="SG25"/>
  <c r="SG21"/>
  <c r="TN13"/>
  <c r="TM13" s="1"/>
  <c r="TN12"/>
  <c r="RM28"/>
  <c r="SR30"/>
  <c r="LA28"/>
  <c r="QU30"/>
  <c r="RT34"/>
  <c r="RO30"/>
  <c r="RO37" s="1"/>
  <c r="RM14"/>
  <c r="SQ29"/>
  <c r="SP29" s="1"/>
  <c r="SQ28"/>
  <c r="SP28" s="1"/>
  <c r="SQ26"/>
  <c r="SP26" s="1"/>
  <c r="SQ25"/>
  <c r="SP25" s="1"/>
  <c r="SQ24"/>
  <c r="SP24" s="1"/>
  <c r="SQ23"/>
  <c r="SP23" s="1"/>
  <c r="SQ22"/>
  <c r="SP22" s="1"/>
  <c r="SQ21"/>
  <c r="SP21" s="1"/>
  <c r="SQ20"/>
  <c r="SP20" s="1"/>
  <c r="SQ19"/>
  <c r="SP19" s="1"/>
  <c r="SQ18"/>
  <c r="SP18" s="1"/>
  <c r="SQ17"/>
  <c r="SP17" s="1"/>
  <c r="SQ16"/>
  <c r="SP16" s="1"/>
  <c r="SQ15"/>
  <c r="SP15" s="1"/>
  <c r="SQ14"/>
  <c r="SP14" s="1"/>
  <c r="SQ13"/>
  <c r="SP13" s="1"/>
  <c r="SQ12"/>
  <c r="RM29"/>
  <c r="SN29"/>
  <c r="SN28"/>
  <c r="SV27"/>
  <c r="SN27"/>
  <c r="SN26"/>
  <c r="SN25"/>
  <c r="SN24"/>
  <c r="SN23"/>
  <c r="SN22"/>
  <c r="SN21"/>
  <c r="SN20"/>
  <c r="SN19"/>
  <c r="SN18"/>
  <c r="SN17"/>
  <c r="SN16"/>
  <c r="SN15"/>
  <c r="SN14"/>
  <c r="SN13"/>
  <c r="SN12"/>
  <c r="RT30"/>
  <c r="RV37"/>
  <c r="RV42" s="1"/>
  <c r="RM26"/>
  <c r="RM24"/>
  <c r="RM12"/>
  <c r="LA22"/>
  <c r="RI37"/>
  <c r="QZ37"/>
  <c r="QZ38" s="1"/>
  <c r="RE33"/>
  <c r="RA34"/>
  <c r="KO19"/>
  <c r="LD30"/>
  <c r="LD37" s="1"/>
  <c r="RM33"/>
  <c r="LE37"/>
  <c r="KZ30"/>
  <c r="KZ37" s="1"/>
  <c r="LA26"/>
  <c r="QY34"/>
  <c r="RF34"/>
  <c r="RC34"/>
  <c r="QU34"/>
  <c r="RE32"/>
  <c r="RF30"/>
  <c r="RA30"/>
  <c r="KX17"/>
  <c r="LA15"/>
  <c r="LA24"/>
  <c r="LA20"/>
  <c r="QS30"/>
  <c r="JV17"/>
  <c r="KO20"/>
  <c r="KO12"/>
  <c r="LF37"/>
  <c r="RE29"/>
  <c r="RE28"/>
  <c r="RE27"/>
  <c r="RE26"/>
  <c r="RE25"/>
  <c r="RE24"/>
  <c r="RE23"/>
  <c r="RE22"/>
  <c r="RE21"/>
  <c r="RE20"/>
  <c r="RE19"/>
  <c r="RE18"/>
  <c r="RE17"/>
  <c r="RE16"/>
  <c r="RE15"/>
  <c r="RE14"/>
  <c r="RE13"/>
  <c r="RE12"/>
  <c r="LA18"/>
  <c r="LA14"/>
  <c r="KR30"/>
  <c r="KR37" s="1"/>
  <c r="KM30"/>
  <c r="KO27"/>
  <c r="KO23"/>
  <c r="IW16"/>
  <c r="JG17"/>
  <c r="KM34"/>
  <c r="KO29"/>
  <c r="KO21"/>
  <c r="KO17"/>
  <c r="KO13"/>
  <c r="LB30"/>
  <c r="LB37" s="1"/>
  <c r="LA29"/>
  <c r="KX28"/>
  <c r="LA27"/>
  <c r="KX26"/>
  <c r="LA25"/>
  <c r="KX21"/>
  <c r="KX20"/>
  <c r="LA19"/>
  <c r="LA16"/>
  <c r="KX13"/>
  <c r="LA12"/>
  <c r="LC30"/>
  <c r="LC37" s="1"/>
  <c r="KY30"/>
  <c r="KY37" s="1"/>
  <c r="KX22"/>
  <c r="KX16"/>
  <c r="KX12"/>
  <c r="KW30"/>
  <c r="KW37" s="1"/>
  <c r="JB30"/>
  <c r="KO26"/>
  <c r="KO22"/>
  <c r="KO18"/>
  <c r="KO14"/>
  <c r="KC30"/>
  <c r="KC37" s="1"/>
  <c r="JX30"/>
  <c r="JX37" s="1"/>
  <c r="KK30"/>
  <c r="KV28"/>
  <c r="KU28" s="1"/>
  <c r="KV26"/>
  <c r="KU26" s="1"/>
  <c r="KV24"/>
  <c r="KU24" s="1"/>
  <c r="KV22"/>
  <c r="KU22" s="1"/>
  <c r="KV20"/>
  <c r="KU20" s="1"/>
  <c r="KV18"/>
  <c r="KU18" s="1"/>
  <c r="KV16"/>
  <c r="KU16" s="1"/>
  <c r="KV14"/>
  <c r="KU14" s="1"/>
  <c r="KV12"/>
  <c r="KA17"/>
  <c r="JV12"/>
  <c r="KJ37"/>
  <c r="KA18"/>
  <c r="KO25"/>
  <c r="KV29"/>
  <c r="KU29" s="1"/>
  <c r="KV27"/>
  <c r="KU27" s="1"/>
  <c r="KV25"/>
  <c r="KU25" s="1"/>
  <c r="KV23"/>
  <c r="KU23" s="1"/>
  <c r="KV21"/>
  <c r="KU21" s="1"/>
  <c r="KV19"/>
  <c r="KU19" s="1"/>
  <c r="KV17"/>
  <c r="KU17" s="1"/>
  <c r="KV15"/>
  <c r="KU15" s="1"/>
  <c r="KV13"/>
  <c r="KU13" s="1"/>
  <c r="JF37"/>
  <c r="IZ30"/>
  <c r="JP37"/>
  <c r="JN37"/>
  <c r="KA29"/>
  <c r="JV28"/>
  <c r="JV26"/>
  <c r="KA23"/>
  <c r="JV22"/>
  <c r="KA19"/>
  <c r="JV18"/>
  <c r="KA15"/>
  <c r="JV14"/>
  <c r="KA27"/>
  <c r="KA24"/>
  <c r="JV23"/>
  <c r="KA20"/>
  <c r="KA16"/>
  <c r="JV15"/>
  <c r="KA12"/>
  <c r="IY30"/>
  <c r="JL30"/>
  <c r="JL37" s="1"/>
  <c r="JG13"/>
  <c r="KA25"/>
  <c r="KA21"/>
  <c r="KA13"/>
  <c r="KA28"/>
  <c r="KA26"/>
  <c r="IY34"/>
  <c r="IW32"/>
  <c r="IW13"/>
  <c r="JG28"/>
  <c r="JG24"/>
  <c r="JG20"/>
  <c r="JG16"/>
  <c r="JK30"/>
  <c r="JK37" s="1"/>
  <c r="JG12"/>
  <c r="JU13"/>
  <c r="IX30"/>
  <c r="JR29"/>
  <c r="JR25"/>
  <c r="JR24"/>
  <c r="JR21"/>
  <c r="JR20"/>
  <c r="JR17"/>
  <c r="JR16"/>
  <c r="JR13"/>
  <c r="JR12"/>
  <c r="IW29"/>
  <c r="IW25"/>
  <c r="IW21"/>
  <c r="JI30"/>
  <c r="JI37" s="1"/>
  <c r="JG26"/>
  <c r="JG22"/>
  <c r="JG18"/>
  <c r="JG14"/>
  <c r="JB34"/>
  <c r="IX34"/>
  <c r="JD37"/>
  <c r="JJ30"/>
  <c r="JJ37" s="1"/>
  <c r="JG27"/>
  <c r="JG23"/>
  <c r="JG19"/>
  <c r="JG15"/>
  <c r="AT37"/>
  <c r="BD37"/>
  <c r="IW26"/>
  <c r="IW22"/>
  <c r="IW18"/>
  <c r="IW14"/>
  <c r="IW27"/>
  <c r="IW23"/>
  <c r="IW19"/>
  <c r="IW15"/>
  <c r="JH30"/>
  <c r="JH37" s="1"/>
  <c r="IW28"/>
  <c r="IW24"/>
  <c r="IW20"/>
  <c r="JA30"/>
  <c r="IW12"/>
  <c r="IW17"/>
  <c r="IW33"/>
  <c r="AO34"/>
  <c r="AO30"/>
  <c r="AY30"/>
  <c r="AY37" s="1"/>
  <c r="RS37" l="1"/>
  <c r="QI34"/>
  <c r="RG37"/>
  <c r="TB37"/>
  <c r="UN37"/>
  <c r="SR37"/>
  <c r="TX38"/>
  <c r="TX41" s="1"/>
  <c r="QI30"/>
  <c r="QS37"/>
  <c r="SZ37"/>
  <c r="UF38"/>
  <c r="UF41" s="1"/>
  <c r="AT38"/>
  <c r="AT42" s="1"/>
  <c r="JQ21"/>
  <c r="UM37"/>
  <c r="QW37"/>
  <c r="SM34"/>
  <c r="SM20"/>
  <c r="TE37"/>
  <c r="IZ37"/>
  <c r="RC37"/>
  <c r="QY37"/>
  <c r="TG37"/>
  <c r="TK37"/>
  <c r="SD38"/>
  <c r="JQ26"/>
  <c r="JQ27"/>
  <c r="UE38"/>
  <c r="UE41" s="1"/>
  <c r="JQ22"/>
  <c r="SM24"/>
  <c r="KK37"/>
  <c r="TP37"/>
  <c r="JQ15"/>
  <c r="TI30"/>
  <c r="TI37" s="1"/>
  <c r="SM15"/>
  <c r="JQ29"/>
  <c r="JA37"/>
  <c r="JQ17"/>
  <c r="JQ25"/>
  <c r="SM16"/>
  <c r="SM22"/>
  <c r="SM17"/>
  <c r="SA34"/>
  <c r="TU30"/>
  <c r="TU37" s="1"/>
  <c r="JQ14"/>
  <c r="SP34"/>
  <c r="JQ18"/>
  <c r="JQ23"/>
  <c r="JQ19"/>
  <c r="JT30"/>
  <c r="JT37" s="1"/>
  <c r="JQ20"/>
  <c r="RN37"/>
  <c r="JQ16"/>
  <c r="JQ24"/>
  <c r="JU30"/>
  <c r="JU37" s="1"/>
  <c r="JQ28"/>
  <c r="JS30"/>
  <c r="JS37" s="1"/>
  <c r="SM21"/>
  <c r="SY34"/>
  <c r="SM27"/>
  <c r="SM18"/>
  <c r="SB37"/>
  <c r="SB38" s="1"/>
  <c r="SC37"/>
  <c r="SC38" s="1"/>
  <c r="RM34"/>
  <c r="SM19"/>
  <c r="SM23"/>
  <c r="SM13"/>
  <c r="SM28"/>
  <c r="SO30"/>
  <c r="SO37" s="1"/>
  <c r="SA30"/>
  <c r="RE34"/>
  <c r="SG30"/>
  <c r="SG37" s="1"/>
  <c r="TV30"/>
  <c r="TV37" s="1"/>
  <c r="TO37"/>
  <c r="RT37"/>
  <c r="SM14"/>
  <c r="SM26"/>
  <c r="SM29"/>
  <c r="SY30"/>
  <c r="SV30"/>
  <c r="SV37" s="1"/>
  <c r="SM25"/>
  <c r="SS30"/>
  <c r="SS37" s="1"/>
  <c r="RM30"/>
  <c r="TQ30"/>
  <c r="TQ37" s="1"/>
  <c r="QU37"/>
  <c r="QK47" s="1"/>
  <c r="QK48" s="1"/>
  <c r="TN30"/>
  <c r="TN37" s="1"/>
  <c r="TM12"/>
  <c r="TM30" s="1"/>
  <c r="TM37" s="1"/>
  <c r="SN30"/>
  <c r="SN37" s="1"/>
  <c r="SM12"/>
  <c r="RA37"/>
  <c r="SP12"/>
  <c r="SP30" s="1"/>
  <c r="SQ30"/>
  <c r="SQ37" s="1"/>
  <c r="QG48"/>
  <c r="QG50" s="1"/>
  <c r="LA30"/>
  <c r="LA37" s="1"/>
  <c r="KM37"/>
  <c r="KM38" s="1"/>
  <c r="RF37"/>
  <c r="KA30"/>
  <c r="KA37" s="1"/>
  <c r="KX30"/>
  <c r="KX37" s="1"/>
  <c r="RE30"/>
  <c r="KO30"/>
  <c r="KO37" s="1"/>
  <c r="JB37"/>
  <c r="KV30"/>
  <c r="KV37" s="1"/>
  <c r="KU12"/>
  <c r="KU30" s="1"/>
  <c r="KU37" s="1"/>
  <c r="IW34"/>
  <c r="IY37"/>
  <c r="JV30"/>
  <c r="JV37" s="1"/>
  <c r="JG30"/>
  <c r="JG37" s="1"/>
  <c r="JQ13"/>
  <c r="IX37"/>
  <c r="JR30"/>
  <c r="JR37" s="1"/>
  <c r="JQ12"/>
  <c r="IW30"/>
  <c r="AO37"/>
  <c r="AO38" s="1"/>
  <c r="QI37" l="1"/>
  <c r="SP37"/>
  <c r="KK38"/>
  <c r="SA37"/>
  <c r="SY37"/>
  <c r="RM37"/>
  <c r="IW37"/>
  <c r="RE37"/>
  <c r="SM30"/>
  <c r="SM37" s="1"/>
  <c r="JQ30"/>
  <c r="JQ37" s="1"/>
  <c r="D63" i="6" l="1"/>
  <c r="D64"/>
  <c r="D65"/>
  <c r="D66"/>
  <c r="D67"/>
  <c r="D68"/>
  <c r="D45"/>
  <c r="D46"/>
  <c r="D47"/>
  <c r="D48"/>
  <c r="D49"/>
  <c r="D50"/>
  <c r="D51"/>
  <c r="C52"/>
  <c r="D52"/>
  <c r="D53"/>
  <c r="D54"/>
  <c r="D55"/>
  <c r="D56"/>
  <c r="D57"/>
  <c r="D58"/>
  <c r="D59"/>
  <c r="D60"/>
  <c r="D61"/>
  <c r="D44"/>
  <c r="D220" i="8" l="1"/>
  <c r="Q32" i="6" l="1"/>
  <c r="Q31"/>
  <c r="Q12"/>
  <c r="Q13"/>
  <c r="Q14"/>
  <c r="Q15"/>
  <c r="Q16"/>
  <c r="Q17"/>
  <c r="Q18"/>
  <c r="Q19"/>
  <c r="Q20"/>
  <c r="Q21"/>
  <c r="Q22"/>
  <c r="Q23"/>
  <c r="Q24"/>
  <c r="Q25"/>
  <c r="Q26"/>
  <c r="Q27"/>
  <c r="Q28"/>
  <c r="Q11"/>
  <c r="DG33" i="2" l="1"/>
  <c r="P32" i="6" s="1"/>
  <c r="DF33" i="2"/>
  <c r="DG32"/>
  <c r="DF32"/>
  <c r="DF13"/>
  <c r="DG13"/>
  <c r="DF14"/>
  <c r="DG14"/>
  <c r="P13" i="6" s="1"/>
  <c r="DF15" i="2"/>
  <c r="DG15"/>
  <c r="P14" i="6" s="1"/>
  <c r="DF16" i="2"/>
  <c r="DG16"/>
  <c r="P15" i="6" s="1"/>
  <c r="DF17" i="2"/>
  <c r="DG17"/>
  <c r="DF18"/>
  <c r="DG18"/>
  <c r="P17" i="6" s="1"/>
  <c r="DF19" i="2"/>
  <c r="DG19"/>
  <c r="P18" i="6" s="1"/>
  <c r="DF20" i="2"/>
  <c r="DG20"/>
  <c r="P19" i="6" s="1"/>
  <c r="DF21" i="2"/>
  <c r="DG21"/>
  <c r="DF22"/>
  <c r="DG22"/>
  <c r="P21" i="6" s="1"/>
  <c r="DF23" i="2"/>
  <c r="DG23"/>
  <c r="P22" i="6" s="1"/>
  <c r="DF24" i="2"/>
  <c r="DG24"/>
  <c r="P23" i="6" s="1"/>
  <c r="DF25" i="2"/>
  <c r="DG25"/>
  <c r="DF26"/>
  <c r="DG26"/>
  <c r="P25" i="6" s="1"/>
  <c r="DF27" i="2"/>
  <c r="DG27"/>
  <c r="P26" i="6" s="1"/>
  <c r="DF28" i="2"/>
  <c r="DG28"/>
  <c r="P27" i="6" s="1"/>
  <c r="DF29" i="2"/>
  <c r="DG29"/>
  <c r="DG12"/>
  <c r="P11" i="6" s="1"/>
  <c r="DF12" i="2"/>
  <c r="DH33"/>
  <c r="DH32"/>
  <c r="DH29"/>
  <c r="DH28"/>
  <c r="DH27"/>
  <c r="DH26"/>
  <c r="DH25"/>
  <c r="DH24"/>
  <c r="DH23"/>
  <c r="DH22"/>
  <c r="DH21"/>
  <c r="DH20"/>
  <c r="DH19"/>
  <c r="DH18"/>
  <c r="DH17"/>
  <c r="DH16"/>
  <c r="DH15"/>
  <c r="DH14"/>
  <c r="DH13"/>
  <c r="DH12"/>
  <c r="DL34"/>
  <c r="DK34"/>
  <c r="DL30"/>
  <c r="DK30"/>
  <c r="DD12"/>
  <c r="DE12"/>
  <c r="DD13"/>
  <c r="DE13"/>
  <c r="DD14"/>
  <c r="DE14"/>
  <c r="DD15"/>
  <c r="DE15"/>
  <c r="DD16"/>
  <c r="DE16"/>
  <c r="DD17"/>
  <c r="DE17"/>
  <c r="DD18"/>
  <c r="DE18"/>
  <c r="DD19"/>
  <c r="DE19"/>
  <c r="DD20"/>
  <c r="DE20"/>
  <c r="DD21"/>
  <c r="DE21"/>
  <c r="DD22"/>
  <c r="DE22"/>
  <c r="DD23"/>
  <c r="DE23"/>
  <c r="DD24"/>
  <c r="DE24"/>
  <c r="DD25"/>
  <c r="DE25"/>
  <c r="DD26"/>
  <c r="DE26"/>
  <c r="DD27"/>
  <c r="DE27"/>
  <c r="DD28"/>
  <c r="DE28"/>
  <c r="DD29"/>
  <c r="DE29"/>
  <c r="DI30"/>
  <c r="DJ30"/>
  <c r="DD32"/>
  <c r="DE32"/>
  <c r="DD33"/>
  <c r="DE33"/>
  <c r="DI34"/>
  <c r="DJ34"/>
  <c r="DH34" l="1"/>
  <c r="DJ37"/>
  <c r="DK37"/>
  <c r="F400" i="8" s="1"/>
  <c r="F401" s="1"/>
  <c r="DH30" i="2"/>
  <c r="DI37"/>
  <c r="DL37"/>
  <c r="F403" i="8" s="1"/>
  <c r="F404" s="1"/>
  <c r="DC33" i="2"/>
  <c r="DC28"/>
  <c r="DC24"/>
  <c r="DC20"/>
  <c r="DC16"/>
  <c r="DC12"/>
  <c r="DF34"/>
  <c r="DF30"/>
  <c r="DC27"/>
  <c r="DC23"/>
  <c r="DC19"/>
  <c r="DC15"/>
  <c r="DG30"/>
  <c r="DC21"/>
  <c r="P20" i="6"/>
  <c r="DC17" i="2"/>
  <c r="P16" i="6"/>
  <c r="DC13" i="2"/>
  <c r="P12" i="6"/>
  <c r="DG34" i="2"/>
  <c r="P31" i="6"/>
  <c r="DC26" i="2"/>
  <c r="DC22"/>
  <c r="DC18"/>
  <c r="DC14"/>
  <c r="DC29"/>
  <c r="P28" i="6"/>
  <c r="DC25" i="2"/>
  <c r="P24" i="6"/>
  <c r="DC32" i="2"/>
  <c r="DE30"/>
  <c r="DD34"/>
  <c r="DD30"/>
  <c r="DE34"/>
  <c r="CO34" l="1"/>
  <c r="DH37"/>
  <c r="C11" i="7"/>
  <c r="DF37" i="2"/>
  <c r="E400" i="8" s="1"/>
  <c r="E401" s="1"/>
  <c r="DG37" i="2"/>
  <c r="E403" i="8" s="1"/>
  <c r="E404" s="1"/>
  <c r="DE37" i="2"/>
  <c r="DC30"/>
  <c r="DC34"/>
  <c r="DD37"/>
  <c r="B11" i="7" l="1"/>
  <c r="DC37" i="2"/>
  <c r="HR12"/>
  <c r="HS12"/>
  <c r="IB12"/>
  <c r="ID12"/>
  <c r="IE12"/>
  <c r="IC12"/>
  <c r="IL12"/>
  <c r="IM12"/>
  <c r="IN12"/>
  <c r="IO12"/>
  <c r="HR13"/>
  <c r="HS13"/>
  <c r="IB13"/>
  <c r="ID13"/>
  <c r="IE13"/>
  <c r="IC13"/>
  <c r="IL13"/>
  <c r="IM13"/>
  <c r="IN13"/>
  <c r="IO13"/>
  <c r="HR14"/>
  <c r="HS14"/>
  <c r="IB14"/>
  <c r="ID14"/>
  <c r="IE14"/>
  <c r="IC14"/>
  <c r="IL14"/>
  <c r="IM14"/>
  <c r="IN14"/>
  <c r="IO14"/>
  <c r="IV14" s="1"/>
  <c r="IT14" s="1"/>
  <c r="HR15"/>
  <c r="HS15"/>
  <c r="IB15"/>
  <c r="ID15"/>
  <c r="IE15"/>
  <c r="IC15"/>
  <c r="IL15"/>
  <c r="IM15"/>
  <c r="IN15"/>
  <c r="IO15"/>
  <c r="IV15" s="1"/>
  <c r="IT15" s="1"/>
  <c r="HR16"/>
  <c r="HS16"/>
  <c r="IB16"/>
  <c r="ID16"/>
  <c r="IE16"/>
  <c r="IC16"/>
  <c r="IL16"/>
  <c r="IM16"/>
  <c r="IN16"/>
  <c r="IO16"/>
  <c r="HR17"/>
  <c r="HS17"/>
  <c r="IB17"/>
  <c r="ID17"/>
  <c r="IE17"/>
  <c r="IC17"/>
  <c r="IL17"/>
  <c r="IM17"/>
  <c r="IN17"/>
  <c r="IO17"/>
  <c r="IV17" s="1"/>
  <c r="HR18"/>
  <c r="HS18"/>
  <c r="IB18"/>
  <c r="ID18"/>
  <c r="IE18"/>
  <c r="IC18"/>
  <c r="IL18"/>
  <c r="IM18"/>
  <c r="IN18"/>
  <c r="IO18"/>
  <c r="IV18" s="1"/>
  <c r="IT18" s="1"/>
  <c r="HR19"/>
  <c r="HS19"/>
  <c r="IB19"/>
  <c r="ID19"/>
  <c r="IE19"/>
  <c r="IC19"/>
  <c r="IL19"/>
  <c r="IM19"/>
  <c r="IN19"/>
  <c r="IO19"/>
  <c r="HR20"/>
  <c r="HS20"/>
  <c r="IB20"/>
  <c r="ID20"/>
  <c r="IE20"/>
  <c r="IC20"/>
  <c r="IL20"/>
  <c r="IM20"/>
  <c r="IN20"/>
  <c r="IO20"/>
  <c r="IV20" s="1"/>
  <c r="HR21"/>
  <c r="HS21"/>
  <c r="IB21"/>
  <c r="ID21"/>
  <c r="IE21"/>
  <c r="IC21"/>
  <c r="IL21"/>
  <c r="IM21"/>
  <c r="IN21"/>
  <c r="IO21"/>
  <c r="HR22"/>
  <c r="HS22"/>
  <c r="IB22"/>
  <c r="ID22"/>
  <c r="IE22"/>
  <c r="IC22"/>
  <c r="IL22"/>
  <c r="IM22"/>
  <c r="IN22"/>
  <c r="IO22"/>
  <c r="IV22" s="1"/>
  <c r="HR23"/>
  <c r="HS23"/>
  <c r="IB23"/>
  <c r="ID23"/>
  <c r="IE23"/>
  <c r="IC23"/>
  <c r="IL23"/>
  <c r="IM23"/>
  <c r="IN23"/>
  <c r="IO23"/>
  <c r="IV23" s="1"/>
  <c r="IT23" s="1"/>
  <c r="HR24"/>
  <c r="HS24"/>
  <c r="IB24"/>
  <c r="ID24"/>
  <c r="IE24"/>
  <c r="IC24"/>
  <c r="IL24"/>
  <c r="IM24"/>
  <c r="IN24"/>
  <c r="IO24"/>
  <c r="HR25"/>
  <c r="HS25"/>
  <c r="IB25"/>
  <c r="ID25"/>
  <c r="IE25"/>
  <c r="IC25"/>
  <c r="IL25"/>
  <c r="IM25"/>
  <c r="IN25"/>
  <c r="IO25"/>
  <c r="IV25" s="1"/>
  <c r="HR26"/>
  <c r="HS26"/>
  <c r="IB26"/>
  <c r="ID26"/>
  <c r="IE26"/>
  <c r="IC26"/>
  <c r="IL26"/>
  <c r="IM26"/>
  <c r="IN26"/>
  <c r="IO26"/>
  <c r="IV26" s="1"/>
  <c r="IT26" s="1"/>
  <c r="HR27"/>
  <c r="HS27"/>
  <c r="IB27"/>
  <c r="ID27"/>
  <c r="IE27"/>
  <c r="IC27"/>
  <c r="IL27"/>
  <c r="IM27"/>
  <c r="IN27"/>
  <c r="IO27"/>
  <c r="IV27" s="1"/>
  <c r="IT27" s="1"/>
  <c r="HR28"/>
  <c r="HS28"/>
  <c r="IB28"/>
  <c r="ID28"/>
  <c r="IE28"/>
  <c r="IC28"/>
  <c r="IL28"/>
  <c r="IM28"/>
  <c r="IN28"/>
  <c r="IO28"/>
  <c r="IB29"/>
  <c r="ID29"/>
  <c r="IE29"/>
  <c r="IC29"/>
  <c r="IL29"/>
  <c r="IM29"/>
  <c r="IN29"/>
  <c r="IO29"/>
  <c r="IV29" s="1"/>
  <c r="IT29" s="1"/>
  <c r="HW30"/>
  <c r="HX30"/>
  <c r="IG30"/>
  <c r="II30"/>
  <c r="IJ30"/>
  <c r="IH30"/>
  <c r="IP30"/>
  <c r="IQ30"/>
  <c r="IR30"/>
  <c r="HR32"/>
  <c r="HQ32" s="1"/>
  <c r="HS32"/>
  <c r="IB32"/>
  <c r="ID32"/>
  <c r="IE32"/>
  <c r="IC32"/>
  <c r="IL32"/>
  <c r="IM32"/>
  <c r="IN32"/>
  <c r="HR33"/>
  <c r="HS33"/>
  <c r="IB33"/>
  <c r="ID33"/>
  <c r="IE33"/>
  <c r="IC33"/>
  <c r="IL33"/>
  <c r="IM33"/>
  <c r="IN33"/>
  <c r="HW34"/>
  <c r="HX34"/>
  <c r="IG34"/>
  <c r="II34"/>
  <c r="IJ34"/>
  <c r="IH34"/>
  <c r="IK34"/>
  <c r="IO34"/>
  <c r="IP34"/>
  <c r="IQ34"/>
  <c r="IR34"/>
  <c r="IS34"/>
  <c r="IT34"/>
  <c r="IU34"/>
  <c r="IV34"/>
  <c r="HW40"/>
  <c r="HQ61"/>
  <c r="HR61"/>
  <c r="HS61"/>
  <c r="HV61"/>
  <c r="HQ28" l="1"/>
  <c r="HQ26"/>
  <c r="HQ24"/>
  <c r="HQ22"/>
  <c r="HQ27"/>
  <c r="HQ23"/>
  <c r="HQ21"/>
  <c r="HQ19"/>
  <c r="HQ17"/>
  <c r="HQ15"/>
  <c r="HQ13"/>
  <c r="HQ25"/>
  <c r="HQ33"/>
  <c r="HQ20"/>
  <c r="HQ18"/>
  <c r="HQ16"/>
  <c r="HQ14"/>
  <c r="HQ12"/>
  <c r="IJ37"/>
  <c r="IJ42" s="1"/>
  <c r="HW37"/>
  <c r="HW42" s="1"/>
  <c r="IH37"/>
  <c r="IH42" s="1"/>
  <c r="HX37"/>
  <c r="HX42" s="1"/>
  <c r="IP37"/>
  <c r="IP42" s="1"/>
  <c r="IR37"/>
  <c r="IG37"/>
  <c r="IG42" s="1"/>
  <c r="IQ37"/>
  <c r="IR42" s="1"/>
  <c r="HV55"/>
  <c r="ID34"/>
  <c r="II37"/>
  <c r="II42" s="1"/>
  <c r="IC30"/>
  <c r="HV54"/>
  <c r="IB34"/>
  <c r="IM34"/>
  <c r="IK12"/>
  <c r="IU12" s="1"/>
  <c r="IS12" s="1"/>
  <c r="IK19"/>
  <c r="IF19" s="1"/>
  <c r="IF33"/>
  <c r="IK21"/>
  <c r="IU21" s="1"/>
  <c r="IS21" s="1"/>
  <c r="IK25"/>
  <c r="IF25" s="1"/>
  <c r="IK18"/>
  <c r="IU18" s="1"/>
  <c r="IS18" s="1"/>
  <c r="IV19"/>
  <c r="IT19" s="1"/>
  <c r="IK17"/>
  <c r="IF17" s="1"/>
  <c r="IF32"/>
  <c r="IT25"/>
  <c r="IT20"/>
  <c r="IK14"/>
  <c r="IF14" s="1"/>
  <c r="IK13"/>
  <c r="IU13" s="1"/>
  <c r="IS13" s="1"/>
  <c r="IE34"/>
  <c r="IV24"/>
  <c r="IT24" s="1"/>
  <c r="IT17"/>
  <c r="IE30"/>
  <c r="HS30"/>
  <c r="IL30"/>
  <c r="IT22"/>
  <c r="IV21"/>
  <c r="IT21" s="1"/>
  <c r="IV16"/>
  <c r="IT16" s="1"/>
  <c r="IV28"/>
  <c r="IT28" s="1"/>
  <c r="IV13"/>
  <c r="IT13" s="1"/>
  <c r="IV12"/>
  <c r="IK29"/>
  <c r="IF29" s="1"/>
  <c r="IK27"/>
  <c r="IU27" s="1"/>
  <c r="IS27" s="1"/>
  <c r="IM30"/>
  <c r="HR30"/>
  <c r="IK22"/>
  <c r="IF22" s="1"/>
  <c r="IK20"/>
  <c r="IU20" s="1"/>
  <c r="IS20" s="1"/>
  <c r="IL34"/>
  <c r="HR34"/>
  <c r="IN30"/>
  <c r="IK26"/>
  <c r="IU26" s="1"/>
  <c r="IS26" s="1"/>
  <c r="IK24"/>
  <c r="IF24" s="1"/>
  <c r="IK15"/>
  <c r="IF15" s="1"/>
  <c r="IB30"/>
  <c r="IN34"/>
  <c r="IK23"/>
  <c r="IF23" s="1"/>
  <c r="IK16"/>
  <c r="IU16" s="1"/>
  <c r="IS16" s="1"/>
  <c r="HS34"/>
  <c r="IC34"/>
  <c r="IO30"/>
  <c r="IO37" s="1"/>
  <c r="ID30"/>
  <c r="IK28"/>
  <c r="IF21" l="1"/>
  <c r="IU14"/>
  <c r="IS14" s="1"/>
  <c r="HQ34"/>
  <c r="HQ55" s="1"/>
  <c r="HQ30"/>
  <c r="IF18"/>
  <c r="HV53"/>
  <c r="HV57" s="1"/>
  <c r="IA17"/>
  <c r="IA15"/>
  <c r="IA29"/>
  <c r="IA14"/>
  <c r="IA32"/>
  <c r="IA19"/>
  <c r="IC37"/>
  <c r="IA33"/>
  <c r="IU17"/>
  <c r="IS17" s="1"/>
  <c r="IF12"/>
  <c r="IB37"/>
  <c r="IM37"/>
  <c r="IA23"/>
  <c r="IA22"/>
  <c r="IA24"/>
  <c r="IA25"/>
  <c r="ID37"/>
  <c r="IF20"/>
  <c r="IU19"/>
  <c r="IS19" s="1"/>
  <c r="IF27"/>
  <c r="IF34"/>
  <c r="IL37"/>
  <c r="IU25"/>
  <c r="IS25" s="1"/>
  <c r="HR37"/>
  <c r="IU15"/>
  <c r="IS15" s="1"/>
  <c r="IU24"/>
  <c r="IS24" s="1"/>
  <c r="IF16"/>
  <c r="HS37"/>
  <c r="IE37"/>
  <c r="IF13"/>
  <c r="IU22"/>
  <c r="IS22" s="1"/>
  <c r="IU23"/>
  <c r="IS23" s="1"/>
  <c r="IU29"/>
  <c r="IS29" s="1"/>
  <c r="IV30"/>
  <c r="IV37" s="1"/>
  <c r="IT12"/>
  <c r="IT30" s="1"/>
  <c r="IT37" s="1"/>
  <c r="IN37"/>
  <c r="IK30"/>
  <c r="IK37" s="1"/>
  <c r="IF26"/>
  <c r="IF28"/>
  <c r="IU28"/>
  <c r="IS28" s="1"/>
  <c r="IA21" l="1"/>
  <c r="HQ37"/>
  <c r="HQ53" s="1"/>
  <c r="IA18"/>
  <c r="IA34"/>
  <c r="IA26"/>
  <c r="IA20"/>
  <c r="IA12"/>
  <c r="IA13"/>
  <c r="IA28"/>
  <c r="IA16"/>
  <c r="IA27"/>
  <c r="HQ54"/>
  <c r="IS30"/>
  <c r="IS37" s="1"/>
  <c r="IU30"/>
  <c r="IU37" s="1"/>
  <c r="IF30"/>
  <c r="IF37" s="1"/>
  <c r="IA30" l="1"/>
  <c r="IA37" s="1"/>
  <c r="HQ57"/>
  <c r="O32" i="6"/>
  <c r="O31"/>
  <c r="O12"/>
  <c r="O13"/>
  <c r="O14"/>
  <c r="O15"/>
  <c r="O16"/>
  <c r="O17"/>
  <c r="O18"/>
  <c r="O19"/>
  <c r="O20"/>
  <c r="O21"/>
  <c r="O22"/>
  <c r="O23"/>
  <c r="O24"/>
  <c r="O25"/>
  <c r="O26"/>
  <c r="O27"/>
  <c r="O28"/>
  <c r="O11"/>
  <c r="N32"/>
  <c r="N31"/>
  <c r="N12"/>
  <c r="N13"/>
  <c r="N14"/>
  <c r="N15"/>
  <c r="N16"/>
  <c r="N17"/>
  <c r="N18"/>
  <c r="N19"/>
  <c r="N20"/>
  <c r="N21"/>
  <c r="N22"/>
  <c r="N23"/>
  <c r="N24"/>
  <c r="N25"/>
  <c r="N26"/>
  <c r="N27"/>
  <c r="N28"/>
  <c r="N11"/>
  <c r="F394" i="8" l="1"/>
  <c r="F395" s="1"/>
  <c r="E394"/>
  <c r="E395" s="1"/>
  <c r="C10" i="7" l="1"/>
  <c r="F397" i="8"/>
  <c r="F398" s="1"/>
  <c r="E397"/>
  <c r="E398" s="1"/>
  <c r="B10" i="7"/>
  <c r="H398" i="8" l="1"/>
  <c r="H395"/>
  <c r="J394"/>
  <c r="S32" i="6"/>
  <c r="S31"/>
  <c r="S12"/>
  <c r="S13"/>
  <c r="S14"/>
  <c r="S15"/>
  <c r="S16"/>
  <c r="S17"/>
  <c r="S18"/>
  <c r="S19"/>
  <c r="S20"/>
  <c r="S21"/>
  <c r="S22"/>
  <c r="S23"/>
  <c r="S24"/>
  <c r="S25"/>
  <c r="S26"/>
  <c r="S27"/>
  <c r="S28"/>
  <c r="S11"/>
  <c r="S33" l="1"/>
  <c r="H394" i="8"/>
  <c r="G397"/>
  <c r="H397"/>
  <c r="I399"/>
  <c r="H396"/>
  <c r="H399"/>
  <c r="G394"/>
  <c r="G395" s="1"/>
  <c r="I395" s="1"/>
  <c r="S29" i="6"/>
  <c r="S36" s="1"/>
  <c r="DO33" i="2"/>
  <c r="R32" i="6" s="1"/>
  <c r="DN33" i="2"/>
  <c r="DO32"/>
  <c r="R31" i="6" s="1"/>
  <c r="DN32" i="2"/>
  <c r="DN13"/>
  <c r="DO13"/>
  <c r="R12" i="6" s="1"/>
  <c r="DN14" i="2"/>
  <c r="DO14"/>
  <c r="R13" i="6" s="1"/>
  <c r="DN15" i="2"/>
  <c r="DO15"/>
  <c r="R14" i="6" s="1"/>
  <c r="DN16" i="2"/>
  <c r="DO16"/>
  <c r="R15" i="6" s="1"/>
  <c r="DN17" i="2"/>
  <c r="DO17"/>
  <c r="R16" i="6" s="1"/>
  <c r="DN18" i="2"/>
  <c r="DO18"/>
  <c r="R17" i="6" s="1"/>
  <c r="DN19" i="2"/>
  <c r="DO19"/>
  <c r="R18" i="6" s="1"/>
  <c r="DN20" i="2"/>
  <c r="DO20"/>
  <c r="R19" i="6" s="1"/>
  <c r="DN21" i="2"/>
  <c r="DO21"/>
  <c r="R20" i="6" s="1"/>
  <c r="DN22" i="2"/>
  <c r="DO22"/>
  <c r="R21" i="6" s="1"/>
  <c r="DN23" i="2"/>
  <c r="DO23"/>
  <c r="R22" i="6" s="1"/>
  <c r="DN24" i="2"/>
  <c r="DO24"/>
  <c r="R23" i="6" s="1"/>
  <c r="DN25" i="2"/>
  <c r="DO25"/>
  <c r="R24" i="6" s="1"/>
  <c r="DN26" i="2"/>
  <c r="DO26"/>
  <c r="R25" i="6" s="1"/>
  <c r="DN27" i="2"/>
  <c r="DO27"/>
  <c r="R26" i="6" s="1"/>
  <c r="DN28" i="2"/>
  <c r="DO28"/>
  <c r="R27" i="6" s="1"/>
  <c r="DN29" i="2"/>
  <c r="DO29"/>
  <c r="R28" i="6" s="1"/>
  <c r="DO12" i="2"/>
  <c r="R11" i="6" s="1"/>
  <c r="DN12" i="2"/>
  <c r="I397" i="8" l="1"/>
  <c r="G398"/>
  <c r="I398" s="1"/>
  <c r="R33" i="6"/>
  <c r="R29"/>
  <c r="I396" i="8"/>
  <c r="I394"/>
  <c r="DR34" i="2"/>
  <c r="DQ34"/>
  <c r="DP33"/>
  <c r="DM33"/>
  <c r="DP32"/>
  <c r="DO34"/>
  <c r="DN34"/>
  <c r="DM32"/>
  <c r="DR30"/>
  <c r="DR37" s="1"/>
  <c r="DQ30"/>
  <c r="DQ37" s="1"/>
  <c r="F234" i="8" s="1"/>
  <c r="F237" s="1"/>
  <c r="DP29" i="2"/>
  <c r="DM29"/>
  <c r="DP28"/>
  <c r="DM28"/>
  <c r="DP27"/>
  <c r="DM27"/>
  <c r="DP26"/>
  <c r="DM26"/>
  <c r="DP25"/>
  <c r="DM25"/>
  <c r="DP24"/>
  <c r="DM24"/>
  <c r="DP23"/>
  <c r="DM23"/>
  <c r="DP22"/>
  <c r="DM22"/>
  <c r="DP21"/>
  <c r="DM21"/>
  <c r="DP20"/>
  <c r="DM20"/>
  <c r="DP19"/>
  <c r="DM19"/>
  <c r="DP18"/>
  <c r="DM18"/>
  <c r="DP17"/>
  <c r="DM17"/>
  <c r="DP16"/>
  <c r="DM16"/>
  <c r="DP15"/>
  <c r="DM15"/>
  <c r="DP14"/>
  <c r="DM14"/>
  <c r="DP13"/>
  <c r="DM13"/>
  <c r="DP12"/>
  <c r="DM12"/>
  <c r="DN30"/>
  <c r="DN37" s="1"/>
  <c r="E234" i="8" s="1"/>
  <c r="E237" s="1"/>
  <c r="H237" l="1"/>
  <c r="DM34" i="2"/>
  <c r="DP30"/>
  <c r="DP34"/>
  <c r="R36" i="6"/>
  <c r="C13" i="7"/>
  <c r="F238" i="8"/>
  <c r="F241" s="1"/>
  <c r="F223" s="1"/>
  <c r="DM30" i="2"/>
  <c r="DO30"/>
  <c r="DO37" s="1"/>
  <c r="DM37" l="1"/>
  <c r="DP37"/>
  <c r="E238" i="8"/>
  <c r="B13" i="7"/>
  <c r="Q33" i="6"/>
  <c r="P33"/>
  <c r="Q29"/>
  <c r="P29"/>
  <c r="D306" i="8"/>
  <c r="J234"/>
  <c r="I235"/>
  <c r="H235"/>
  <c r="H238" l="1"/>
  <c r="E241"/>
  <c r="Q36" i="6"/>
  <c r="G238" i="8"/>
  <c r="P36" i="6"/>
  <c r="G234" i="8"/>
  <c r="G237" s="1"/>
  <c r="H241" l="1"/>
  <c r="E223"/>
  <c r="H223" s="1"/>
  <c r="I238"/>
  <c r="G241"/>
  <c r="I241" s="1"/>
  <c r="I237"/>
  <c r="H234"/>
  <c r="I234"/>
  <c r="I236"/>
  <c r="G223" l="1"/>
  <c r="I223" s="1"/>
  <c r="H236"/>
  <c r="BB29" i="3" l="1"/>
  <c r="BB28"/>
  <c r="BB9"/>
  <c r="BB10"/>
  <c r="BB11"/>
  <c r="BB12"/>
  <c r="BB13"/>
  <c r="BB14"/>
  <c r="BB15"/>
  <c r="BB16"/>
  <c r="BB17"/>
  <c r="BB18"/>
  <c r="BB19"/>
  <c r="BB20"/>
  <c r="BB21"/>
  <c r="BB22"/>
  <c r="BB23"/>
  <c r="BB24"/>
  <c r="BB25"/>
  <c r="BB8"/>
  <c r="BC30"/>
  <c r="BC26"/>
  <c r="D48" i="8"/>
  <c r="D65"/>
  <c r="D66" s="1"/>
  <c r="D177"/>
  <c r="BB26" i="3" l="1"/>
  <c r="BB30"/>
  <c r="BC33"/>
  <c r="BC38" s="1"/>
  <c r="F64" i="8" l="1"/>
  <c r="F65" s="1"/>
  <c r="BC40" i="3"/>
  <c r="BB33"/>
  <c r="BB38" s="1"/>
  <c r="E64" i="8" s="1"/>
  <c r="G64" s="1"/>
  <c r="I64" s="1"/>
  <c r="F66" l="1"/>
  <c r="H64"/>
  <c r="E65"/>
  <c r="E66" s="1"/>
  <c r="G66" s="1"/>
  <c r="I66" s="1"/>
  <c r="H204"/>
  <c r="G204"/>
  <c r="I204" s="1"/>
  <c r="D41" i="11"/>
  <c r="J16"/>
  <c r="J14"/>
  <c r="D12"/>
  <c r="D28"/>
  <c r="J21"/>
  <c r="J30"/>
  <c r="CT9" i="4"/>
  <c r="CT10"/>
  <c r="CT11"/>
  <c r="CT12"/>
  <c r="CT13"/>
  <c r="CT14"/>
  <c r="CT15"/>
  <c r="CT16"/>
  <c r="CT17"/>
  <c r="CT18"/>
  <c r="CT19"/>
  <c r="CT20"/>
  <c r="CT21"/>
  <c r="CT22"/>
  <c r="CT23"/>
  <c r="CT24"/>
  <c r="CT25"/>
  <c r="CT8"/>
  <c r="CY26"/>
  <c r="CU26"/>
  <c r="BM36" i="3" s="1"/>
  <c r="CX25" i="4"/>
  <c r="CW25"/>
  <c r="CX24"/>
  <c r="CW24"/>
  <c r="CX23"/>
  <c r="CW23"/>
  <c r="CX22"/>
  <c r="CW22"/>
  <c r="CX21"/>
  <c r="CW21"/>
  <c r="CX20"/>
  <c r="CW20"/>
  <c r="CX19"/>
  <c r="CW19"/>
  <c r="CX18"/>
  <c r="CW18"/>
  <c r="CX17"/>
  <c r="CW17"/>
  <c r="CX16"/>
  <c r="CW16"/>
  <c r="CX15"/>
  <c r="CW15"/>
  <c r="CX14"/>
  <c r="CW14"/>
  <c r="CX13"/>
  <c r="CW13"/>
  <c r="CX12"/>
  <c r="CW12"/>
  <c r="CX11"/>
  <c r="CW11"/>
  <c r="CX10"/>
  <c r="CW10"/>
  <c r="CX9"/>
  <c r="CW9"/>
  <c r="CX8"/>
  <c r="CW8"/>
  <c r="CW26" s="1"/>
  <c r="BL29" i="3"/>
  <c r="BL28"/>
  <c r="BL9"/>
  <c r="BL10"/>
  <c r="BL11"/>
  <c r="BL12"/>
  <c r="BL13"/>
  <c r="BL14"/>
  <c r="BL15"/>
  <c r="BL16"/>
  <c r="BL17"/>
  <c r="BL18"/>
  <c r="BL19"/>
  <c r="BL20"/>
  <c r="BL21"/>
  <c r="BL22"/>
  <c r="BL23"/>
  <c r="BL24"/>
  <c r="BL25"/>
  <c r="BL8"/>
  <c r="BM30"/>
  <c r="BM26"/>
  <c r="I29" i="11"/>
  <c r="H29"/>
  <c r="CE32" i="6"/>
  <c r="CE31"/>
  <c r="CE12"/>
  <c r="CE13"/>
  <c r="CE14"/>
  <c r="CE15"/>
  <c r="CE16"/>
  <c r="CE17"/>
  <c r="CE18"/>
  <c r="CE19"/>
  <c r="CE20"/>
  <c r="CE21"/>
  <c r="CE22"/>
  <c r="CE23"/>
  <c r="CE24"/>
  <c r="CE25"/>
  <c r="CE26"/>
  <c r="CE27"/>
  <c r="CE28"/>
  <c r="CE11"/>
  <c r="CD32"/>
  <c r="CD31"/>
  <c r="CD12"/>
  <c r="CD13"/>
  <c r="CD14"/>
  <c r="CD15"/>
  <c r="CD16"/>
  <c r="CD17"/>
  <c r="CD18"/>
  <c r="CD19"/>
  <c r="CD21"/>
  <c r="CD22"/>
  <c r="CD23"/>
  <c r="CD25"/>
  <c r="CD26"/>
  <c r="CD27"/>
  <c r="F30" i="11"/>
  <c r="CV8" i="4" l="1"/>
  <c r="CV14"/>
  <c r="CV18"/>
  <c r="CV16"/>
  <c r="BM33" i="3"/>
  <c r="BM38" s="1"/>
  <c r="CV11" i="4"/>
  <c r="CV15"/>
  <c r="CV19"/>
  <c r="CV23"/>
  <c r="H65" i="8"/>
  <c r="G65"/>
  <c r="I65" s="1"/>
  <c r="H66"/>
  <c r="C47" i="7"/>
  <c r="CV25" i="4"/>
  <c r="CV21"/>
  <c r="CV22"/>
  <c r="CV24"/>
  <c r="CV20"/>
  <c r="CV12"/>
  <c r="CV9"/>
  <c r="CV17"/>
  <c r="CD33" i="6"/>
  <c r="CV10" i="4"/>
  <c r="CV13"/>
  <c r="CX26"/>
  <c r="CT26"/>
  <c r="BL36" i="3" s="1"/>
  <c r="BL30"/>
  <c r="BL26"/>
  <c r="CE33" i="6"/>
  <c r="CE29"/>
  <c r="CD24"/>
  <c r="CD28"/>
  <c r="CD20"/>
  <c r="CD11"/>
  <c r="F31" i="11" l="1"/>
  <c r="F28" s="1"/>
  <c r="CV26" i="4"/>
  <c r="CE36" i="6"/>
  <c r="BM40" i="3"/>
  <c r="F202" i="8"/>
  <c r="F205" s="1"/>
  <c r="B47" i="7"/>
  <c r="E31" i="11"/>
  <c r="BL33" i="3"/>
  <c r="BL38" s="1"/>
  <c r="E202" i="8" s="1"/>
  <c r="E205" s="1"/>
  <c r="G205" s="1"/>
  <c r="I205" s="1"/>
  <c r="CD29" i="6"/>
  <c r="CD36" s="1"/>
  <c r="E30" i="11"/>
  <c r="H205" i="8" l="1"/>
  <c r="E28" i="11"/>
  <c r="H28" s="1"/>
  <c r="H30"/>
  <c r="G31"/>
  <c r="I31" s="1"/>
  <c r="H31"/>
  <c r="G30"/>
  <c r="G202" i="8"/>
  <c r="I202" s="1"/>
  <c r="H202"/>
  <c r="G28" i="11" l="1"/>
  <c r="I28" s="1"/>
  <c r="I30"/>
  <c r="G203" i="8"/>
  <c r="I203" s="1"/>
  <c r="H203"/>
  <c r="CC32" i="6"/>
  <c r="CA32"/>
  <c r="CC31"/>
  <c r="CA31"/>
  <c r="CA12"/>
  <c r="CC12"/>
  <c r="CA13"/>
  <c r="CC13"/>
  <c r="CA14"/>
  <c r="CC14"/>
  <c r="CA15"/>
  <c r="CC15"/>
  <c r="CA16"/>
  <c r="CC16"/>
  <c r="CA17"/>
  <c r="CC17"/>
  <c r="CA18"/>
  <c r="CC18"/>
  <c r="CA19"/>
  <c r="CC19"/>
  <c r="CA20"/>
  <c r="CC20"/>
  <c r="CA21"/>
  <c r="CC21"/>
  <c r="CA22"/>
  <c r="CC22"/>
  <c r="CA23"/>
  <c r="CC23"/>
  <c r="CA24"/>
  <c r="CC24"/>
  <c r="CA25"/>
  <c r="CC25"/>
  <c r="CA26"/>
  <c r="CC26"/>
  <c r="CA27"/>
  <c r="CC27"/>
  <c r="CA28"/>
  <c r="CC28"/>
  <c r="CC11"/>
  <c r="CA11"/>
  <c r="CC33"/>
  <c r="BV12" i="2"/>
  <c r="BV13"/>
  <c r="CC29" i="6" l="1"/>
  <c r="CC36" s="1"/>
  <c r="AR48" i="1" l="1"/>
  <c r="D19" i="11" l="1"/>
  <c r="F26" l="1"/>
  <c r="E26"/>
  <c r="AR29" i="3"/>
  <c r="AR28"/>
  <c r="AR9"/>
  <c r="AR10"/>
  <c r="AR11"/>
  <c r="AR12"/>
  <c r="AR13"/>
  <c r="AR14"/>
  <c r="AR15"/>
  <c r="AR16"/>
  <c r="AR17"/>
  <c r="AR18"/>
  <c r="AR19"/>
  <c r="AR20"/>
  <c r="AR21"/>
  <c r="AR22"/>
  <c r="AR23"/>
  <c r="AR24"/>
  <c r="AR25"/>
  <c r="AR8"/>
  <c r="AS26"/>
  <c r="AS43" s="1"/>
  <c r="AS29" l="1"/>
  <c r="H26" i="11"/>
  <c r="G26"/>
  <c r="I26" s="1"/>
  <c r="AR26" i="3"/>
  <c r="AR43" s="1"/>
  <c r="AR30"/>
  <c r="AR44" s="1"/>
  <c r="D86" i="8"/>
  <c r="AS30" i="3" l="1"/>
  <c r="AR33"/>
  <c r="AR38" s="1"/>
  <c r="E84" i="8" s="1"/>
  <c r="G84" s="1"/>
  <c r="I84" s="1"/>
  <c r="AS44" i="3" l="1"/>
  <c r="AS33"/>
  <c r="AS38" s="1"/>
  <c r="G85" i="8"/>
  <c r="I85" s="1"/>
  <c r="AS40" i="3" l="1"/>
  <c r="F84" i="8"/>
  <c r="H84" s="1"/>
  <c r="E86"/>
  <c r="G86" s="1"/>
  <c r="I86" s="1"/>
  <c r="H85"/>
  <c r="F86" l="1"/>
  <c r="H86" s="1"/>
  <c r="D155"/>
  <c r="D207"/>
  <c r="D62"/>
  <c r="AZ29" i="3"/>
  <c r="AZ28"/>
  <c r="AZ9"/>
  <c r="BA9" s="1"/>
  <c r="AZ10"/>
  <c r="BA10" s="1"/>
  <c r="AZ11"/>
  <c r="BA11" s="1"/>
  <c r="AZ12"/>
  <c r="BA12" s="1"/>
  <c r="AZ13"/>
  <c r="BA13" s="1"/>
  <c r="AZ14"/>
  <c r="BA14" s="1"/>
  <c r="AZ15"/>
  <c r="BA15" s="1"/>
  <c r="AZ16"/>
  <c r="BA16" s="1"/>
  <c r="AZ17"/>
  <c r="BA17" s="1"/>
  <c r="AZ18"/>
  <c r="BA18" s="1"/>
  <c r="AZ19"/>
  <c r="BA19" s="1"/>
  <c r="AZ20"/>
  <c r="BA20" s="1"/>
  <c r="AZ21"/>
  <c r="BA21" s="1"/>
  <c r="AZ22"/>
  <c r="BA22" s="1"/>
  <c r="AZ23"/>
  <c r="BA23" s="1"/>
  <c r="AZ24"/>
  <c r="BA24" s="1"/>
  <c r="AZ25"/>
  <c r="BA25" s="1"/>
  <c r="AZ8"/>
  <c r="BA8" s="1"/>
  <c r="BA26" l="1"/>
  <c r="BA43" s="1"/>
  <c r="BA29"/>
  <c r="BA28"/>
  <c r="D63" i="8"/>
  <c r="AZ26" i="3"/>
  <c r="AZ43" s="1"/>
  <c r="AZ30"/>
  <c r="AZ44" s="1"/>
  <c r="BA30" l="1"/>
  <c r="AZ33"/>
  <c r="AZ38" s="1"/>
  <c r="E61" i="8" s="1"/>
  <c r="G61" s="1"/>
  <c r="I61" s="1"/>
  <c r="BA44" i="3" l="1"/>
  <c r="BA33"/>
  <c r="BA38" s="1"/>
  <c r="E62" i="8"/>
  <c r="E63" s="1"/>
  <c r="G63" s="1"/>
  <c r="I63" s="1"/>
  <c r="D264"/>
  <c r="D265" s="1"/>
  <c r="D261"/>
  <c r="D262" s="1"/>
  <c r="J260"/>
  <c r="C8" i="7"/>
  <c r="I32" i="6"/>
  <c r="I31"/>
  <c r="I12"/>
  <c r="I13"/>
  <c r="I14"/>
  <c r="I15"/>
  <c r="I16"/>
  <c r="I17"/>
  <c r="I18"/>
  <c r="I19"/>
  <c r="I20"/>
  <c r="I21"/>
  <c r="I22"/>
  <c r="I23"/>
  <c r="I24"/>
  <c r="I25"/>
  <c r="I26"/>
  <c r="I27"/>
  <c r="I28"/>
  <c r="I11"/>
  <c r="CB33" i="2"/>
  <c r="H32" i="6" s="1"/>
  <c r="CA33" i="2"/>
  <c r="CB32"/>
  <c r="H31" i="6" s="1"/>
  <c r="CA32" i="2"/>
  <c r="CA13"/>
  <c r="CB13"/>
  <c r="H12" i="6" s="1"/>
  <c r="CA14" i="2"/>
  <c r="CB14"/>
  <c r="H13" i="6" s="1"/>
  <c r="CA15" i="2"/>
  <c r="CB15"/>
  <c r="H14" i="6" s="1"/>
  <c r="CA16" i="2"/>
  <c r="CB16"/>
  <c r="H15" i="6" s="1"/>
  <c r="CA17" i="2"/>
  <c r="CB17"/>
  <c r="H16" i="6" s="1"/>
  <c r="CA18" i="2"/>
  <c r="CB18"/>
  <c r="H17" i="6" s="1"/>
  <c r="CA19" i="2"/>
  <c r="CB19"/>
  <c r="H18" i="6" s="1"/>
  <c r="CA20" i="2"/>
  <c r="CB20"/>
  <c r="H19" i="6" s="1"/>
  <c r="CA21" i="2"/>
  <c r="CB21"/>
  <c r="H20" i="6" s="1"/>
  <c r="CA22" i="2"/>
  <c r="CB22"/>
  <c r="H21" i="6" s="1"/>
  <c r="CA23" i="2"/>
  <c r="CB23"/>
  <c r="H22" i="6" s="1"/>
  <c r="CA24" i="2"/>
  <c r="CB24"/>
  <c r="H23" i="6" s="1"/>
  <c r="CA25" i="2"/>
  <c r="CB25"/>
  <c r="H24" i="6" s="1"/>
  <c r="CA26" i="2"/>
  <c r="CB26"/>
  <c r="H25" i="6" s="1"/>
  <c r="CA27" i="2"/>
  <c r="CB27"/>
  <c r="H26" i="6" s="1"/>
  <c r="CA28" i="2"/>
  <c r="CB28"/>
  <c r="H27" i="6" s="1"/>
  <c r="CA29" i="2"/>
  <c r="CB29"/>
  <c r="H28" i="6" s="1"/>
  <c r="CA12" i="2"/>
  <c r="CB12"/>
  <c r="H11" i="6" s="1"/>
  <c r="CJ34" i="2"/>
  <c r="CI34"/>
  <c r="CJ30"/>
  <c r="CJ37" s="1"/>
  <c r="C9" i="7" s="1"/>
  <c r="CI30" i="2"/>
  <c r="F61" i="8" l="1"/>
  <c r="H61" s="1"/>
  <c r="BA40" i="3"/>
  <c r="I33" i="6"/>
  <c r="CI37" i="2"/>
  <c r="F260" i="8" s="1"/>
  <c r="F261" s="1"/>
  <c r="F262" s="1"/>
  <c r="F263"/>
  <c r="F264" s="1"/>
  <c r="I29" i="6"/>
  <c r="G62" i="8"/>
  <c r="I62" s="1"/>
  <c r="H33" i="6"/>
  <c r="H29"/>
  <c r="CA30" i="2"/>
  <c r="CB30"/>
  <c r="CA34"/>
  <c r="CB34"/>
  <c r="D329" i="8"/>
  <c r="J327"/>
  <c r="AE32" i="6"/>
  <c r="AE31"/>
  <c r="AE12"/>
  <c r="AE13"/>
  <c r="AE14"/>
  <c r="AE15"/>
  <c r="AE16"/>
  <c r="AE17"/>
  <c r="AE18"/>
  <c r="AE19"/>
  <c r="AE20"/>
  <c r="AE21"/>
  <c r="AE22"/>
  <c r="AE23"/>
  <c r="AE24"/>
  <c r="AE25"/>
  <c r="AE26"/>
  <c r="AE27"/>
  <c r="AE28"/>
  <c r="AE11"/>
  <c r="F62" i="8" l="1"/>
  <c r="H62" s="1"/>
  <c r="I36" i="6"/>
  <c r="D332" i="8"/>
  <c r="AE33" i="6"/>
  <c r="H36"/>
  <c r="CB37" i="2"/>
  <c r="B8" i="7" s="1"/>
  <c r="CA37" i="2"/>
  <c r="E260" i="8" s="1"/>
  <c r="E261" s="1"/>
  <c r="G261" s="1"/>
  <c r="I261" s="1"/>
  <c r="F265"/>
  <c r="AE29" i="6"/>
  <c r="F63" i="8" l="1"/>
  <c r="H63" s="1"/>
  <c r="AE36" i="6"/>
  <c r="E263" i="8"/>
  <c r="G263" s="1"/>
  <c r="I263" s="1"/>
  <c r="H260"/>
  <c r="G260"/>
  <c r="I260" s="1"/>
  <c r="H261"/>
  <c r="E262"/>
  <c r="EY33" i="2"/>
  <c r="AD32" i="6" s="1"/>
  <c r="EX33" i="2"/>
  <c r="EY32"/>
  <c r="EX32"/>
  <c r="EX13"/>
  <c r="EY13"/>
  <c r="EX14"/>
  <c r="EY14"/>
  <c r="EX15"/>
  <c r="EY15"/>
  <c r="EX16"/>
  <c r="EY16"/>
  <c r="EX17"/>
  <c r="EY17"/>
  <c r="EX18"/>
  <c r="EY18"/>
  <c r="EX19"/>
  <c r="EY19"/>
  <c r="EX20"/>
  <c r="EY20"/>
  <c r="EX21"/>
  <c r="EY21"/>
  <c r="EX22"/>
  <c r="EY22"/>
  <c r="EX23"/>
  <c r="EY23"/>
  <c r="EX24"/>
  <c r="EY24"/>
  <c r="EX25"/>
  <c r="EY25"/>
  <c r="EX26"/>
  <c r="EY26"/>
  <c r="EX27"/>
  <c r="EY27"/>
  <c r="EX28"/>
  <c r="EY28"/>
  <c r="EX29"/>
  <c r="EY29"/>
  <c r="EY12"/>
  <c r="EX12"/>
  <c r="FP13"/>
  <c r="FQ13"/>
  <c r="FP14"/>
  <c r="FQ14"/>
  <c r="FP15"/>
  <c r="FQ15"/>
  <c r="FP16"/>
  <c r="FQ16"/>
  <c r="FP17"/>
  <c r="FQ17"/>
  <c r="FP18"/>
  <c r="FQ18"/>
  <c r="FP19"/>
  <c r="FQ19"/>
  <c r="FP20"/>
  <c r="FQ20"/>
  <c r="FP21"/>
  <c r="FQ21"/>
  <c r="FP22"/>
  <c r="FQ22"/>
  <c r="FP23"/>
  <c r="FQ23"/>
  <c r="FP24"/>
  <c r="FQ24"/>
  <c r="FP25"/>
  <c r="FQ25"/>
  <c r="FP26"/>
  <c r="FQ26"/>
  <c r="FP27"/>
  <c r="FQ27"/>
  <c r="FP28"/>
  <c r="FQ28"/>
  <c r="FP29"/>
  <c r="FQ29"/>
  <c r="FQ12"/>
  <c r="FP12"/>
  <c r="GR29"/>
  <c r="GQ29"/>
  <c r="GR28"/>
  <c r="GQ28"/>
  <c r="GR27"/>
  <c r="GQ27"/>
  <c r="GR26"/>
  <c r="GQ26"/>
  <c r="GR25"/>
  <c r="GQ25"/>
  <c r="GR24"/>
  <c r="GQ24"/>
  <c r="GR23"/>
  <c r="GQ23"/>
  <c r="GR22"/>
  <c r="GQ22"/>
  <c r="GR21"/>
  <c r="GQ21"/>
  <c r="GR20"/>
  <c r="GQ20"/>
  <c r="GR19"/>
  <c r="GQ19"/>
  <c r="GR18"/>
  <c r="GQ18"/>
  <c r="GR17"/>
  <c r="GQ17"/>
  <c r="GR16"/>
  <c r="GQ16"/>
  <c r="GR15"/>
  <c r="GQ15"/>
  <c r="GR14"/>
  <c r="GQ14"/>
  <c r="GR13"/>
  <c r="GQ13"/>
  <c r="GR12"/>
  <c r="GQ12"/>
  <c r="GZ13"/>
  <c r="GH13" s="1"/>
  <c r="HA13"/>
  <c r="GZ14"/>
  <c r="GH14" s="1"/>
  <c r="HA14"/>
  <c r="GI14" s="1"/>
  <c r="GZ15"/>
  <c r="GH15" s="1"/>
  <c r="HA15"/>
  <c r="GZ16"/>
  <c r="HA16"/>
  <c r="GI16" s="1"/>
  <c r="GZ17"/>
  <c r="GH17" s="1"/>
  <c r="HA17"/>
  <c r="GZ18"/>
  <c r="HA18"/>
  <c r="GI18" s="1"/>
  <c r="GZ19"/>
  <c r="GH19" s="1"/>
  <c r="HA19"/>
  <c r="GZ20"/>
  <c r="HA20"/>
  <c r="GI20" s="1"/>
  <c r="GZ21"/>
  <c r="GH21" s="1"/>
  <c r="HA21"/>
  <c r="GZ22"/>
  <c r="HA22"/>
  <c r="GI22" s="1"/>
  <c r="GZ23"/>
  <c r="GH23" s="1"/>
  <c r="HA23"/>
  <c r="GZ24"/>
  <c r="HA24"/>
  <c r="GI24" s="1"/>
  <c r="GZ25"/>
  <c r="GH25" s="1"/>
  <c r="HA25"/>
  <c r="GZ26"/>
  <c r="HA26"/>
  <c r="GI26" s="1"/>
  <c r="GZ27"/>
  <c r="GH27" s="1"/>
  <c r="HA27"/>
  <c r="GZ28"/>
  <c r="HA28"/>
  <c r="GI28" s="1"/>
  <c r="GZ29"/>
  <c r="GH29" s="1"/>
  <c r="HA29"/>
  <c r="HA12"/>
  <c r="GI12" s="1"/>
  <c r="GZ12"/>
  <c r="FF33"/>
  <c r="FF32"/>
  <c r="FF29"/>
  <c r="FF28"/>
  <c r="FF27"/>
  <c r="FF26"/>
  <c r="FF25"/>
  <c r="FF24"/>
  <c r="FF23"/>
  <c r="FF22"/>
  <c r="FF21"/>
  <c r="FF20"/>
  <c r="FF19"/>
  <c r="FF18"/>
  <c r="FF17"/>
  <c r="FF16"/>
  <c r="FF15"/>
  <c r="FF14"/>
  <c r="FF13"/>
  <c r="FF12"/>
  <c r="FX29"/>
  <c r="FX28"/>
  <c r="FX27"/>
  <c r="FX26"/>
  <c r="FX25"/>
  <c r="FX24"/>
  <c r="FX23"/>
  <c r="FX22"/>
  <c r="FX21"/>
  <c r="FX20"/>
  <c r="FX19"/>
  <c r="FX18"/>
  <c r="FX17"/>
  <c r="FX16"/>
  <c r="FX15"/>
  <c r="FX14"/>
  <c r="FX13"/>
  <c r="FX12"/>
  <c r="HH13"/>
  <c r="HH14"/>
  <c r="HH15"/>
  <c r="HH16"/>
  <c r="HH17"/>
  <c r="HH18"/>
  <c r="HH19"/>
  <c r="HH20"/>
  <c r="HH21"/>
  <c r="HH22"/>
  <c r="HH23"/>
  <c r="HH24"/>
  <c r="HH25"/>
  <c r="HH26"/>
  <c r="HH27"/>
  <c r="HH28"/>
  <c r="HH29"/>
  <c r="HH12"/>
  <c r="HJ34"/>
  <c r="HI34"/>
  <c r="HJ30"/>
  <c r="HI30"/>
  <c r="HI37" s="1"/>
  <c r="HA34"/>
  <c r="GZ34"/>
  <c r="GR34"/>
  <c r="GQ34"/>
  <c r="GI34"/>
  <c r="GH34"/>
  <c r="FQ34"/>
  <c r="FP34"/>
  <c r="FH34"/>
  <c r="FG34"/>
  <c r="FH30"/>
  <c r="FG30"/>
  <c r="FG37" s="1"/>
  <c r="FZ34"/>
  <c r="FY34"/>
  <c r="FZ30"/>
  <c r="FY30"/>
  <c r="FY37" s="1"/>
  <c r="GQ30" l="1"/>
  <c r="GQ37" s="1"/>
  <c r="FZ37"/>
  <c r="FH37"/>
  <c r="HJ37"/>
  <c r="GR30"/>
  <c r="GR37" s="1"/>
  <c r="FG38"/>
  <c r="FG42" s="1"/>
  <c r="E264" i="8"/>
  <c r="E265" s="1"/>
  <c r="G265" s="1"/>
  <c r="I265" s="1"/>
  <c r="H263"/>
  <c r="G262"/>
  <c r="I262" s="1"/>
  <c r="H262"/>
  <c r="FQ30" i="2"/>
  <c r="FQ37" s="1"/>
  <c r="GZ30"/>
  <c r="GZ37" s="1"/>
  <c r="EX34"/>
  <c r="FP30"/>
  <c r="FP37" s="1"/>
  <c r="HA30"/>
  <c r="HA37" s="1"/>
  <c r="GH12"/>
  <c r="AD27" i="6"/>
  <c r="AD25"/>
  <c r="AD23"/>
  <c r="AD21"/>
  <c r="AD19"/>
  <c r="AD17"/>
  <c r="AD15"/>
  <c r="AD13"/>
  <c r="AD26"/>
  <c r="AD22"/>
  <c r="AD18"/>
  <c r="AD14"/>
  <c r="EY30" i="2"/>
  <c r="AD12" i="6"/>
  <c r="GI29" i="2"/>
  <c r="GI27"/>
  <c r="GI25"/>
  <c r="GI23"/>
  <c r="GI21"/>
  <c r="GI19"/>
  <c r="GI17"/>
  <c r="GI15"/>
  <c r="GI13"/>
  <c r="AD28" i="6"/>
  <c r="AD24"/>
  <c r="AD20"/>
  <c r="AD16"/>
  <c r="EY34" i="2"/>
  <c r="AD31" i="6"/>
  <c r="AD33" s="1"/>
  <c r="GH28" i="2"/>
  <c r="GH26"/>
  <c r="GH24"/>
  <c r="GH22"/>
  <c r="GH20"/>
  <c r="GH18"/>
  <c r="GH16"/>
  <c r="AD11" i="6"/>
  <c r="EX30" i="2"/>
  <c r="FH38" l="1"/>
  <c r="F330" i="8" s="1"/>
  <c r="F332" s="1"/>
  <c r="G264"/>
  <c r="I264" s="1"/>
  <c r="F327"/>
  <c r="F329" s="1"/>
  <c r="H264"/>
  <c r="H265"/>
  <c r="EX37" i="2"/>
  <c r="EX38" s="1"/>
  <c r="E327" i="8" s="1"/>
  <c r="G327" s="1"/>
  <c r="GH30" i="2"/>
  <c r="GH37" s="1"/>
  <c r="GI30"/>
  <c r="GI37" s="1"/>
  <c r="EY37"/>
  <c r="EY38" s="1"/>
  <c r="B16" i="7" s="1"/>
  <c r="AD29" i="6"/>
  <c r="AD36" s="1"/>
  <c r="FH42" i="2" l="1"/>
  <c r="C16" i="7"/>
  <c r="H327" i="8"/>
  <c r="H328"/>
  <c r="E330"/>
  <c r="H330" s="1"/>
  <c r="I328"/>
  <c r="I327"/>
  <c r="O29" i="6"/>
  <c r="O33"/>
  <c r="E329" i="8" l="1"/>
  <c r="G329" s="1"/>
  <c r="I329" s="1"/>
  <c r="H331"/>
  <c r="G330"/>
  <c r="I330" s="1"/>
  <c r="O36" i="6"/>
  <c r="D282" i="8"/>
  <c r="D459" s="1"/>
  <c r="G281"/>
  <c r="G280"/>
  <c r="D278"/>
  <c r="G277"/>
  <c r="G276"/>
  <c r="H329" l="1"/>
  <c r="E332"/>
  <c r="H332" s="1"/>
  <c r="I416"/>
  <c r="H416"/>
  <c r="LV30" i="2"/>
  <c r="LV34"/>
  <c r="D162" i="8"/>
  <c r="H161"/>
  <c r="G161"/>
  <c r="I161" s="1"/>
  <c r="J160"/>
  <c r="H174"/>
  <c r="G174"/>
  <c r="I174" s="1"/>
  <c r="D156"/>
  <c r="CB9" i="4"/>
  <c r="CE9"/>
  <c r="CF9"/>
  <c r="CB10"/>
  <c r="CE10"/>
  <c r="CF10"/>
  <c r="CB11"/>
  <c r="CE11"/>
  <c r="CF11"/>
  <c r="CB12"/>
  <c r="CE12"/>
  <c r="CF12"/>
  <c r="CB13"/>
  <c r="CE13"/>
  <c r="CF13"/>
  <c r="CB14"/>
  <c r="CE14"/>
  <c r="CF14"/>
  <c r="CB15"/>
  <c r="CE15"/>
  <c r="CF15"/>
  <c r="CB16"/>
  <c r="CE16"/>
  <c r="CF16"/>
  <c r="CB17"/>
  <c r="CE17"/>
  <c r="CF17"/>
  <c r="CB18"/>
  <c r="CE18"/>
  <c r="CF18"/>
  <c r="CB19"/>
  <c r="CE19"/>
  <c r="CF19"/>
  <c r="CB20"/>
  <c r="CE20"/>
  <c r="CF20"/>
  <c r="CB21"/>
  <c r="CE21"/>
  <c r="CF21"/>
  <c r="CB22"/>
  <c r="CE22"/>
  <c r="CF22"/>
  <c r="CB23"/>
  <c r="CE23"/>
  <c r="CF23"/>
  <c r="CB24"/>
  <c r="CE24"/>
  <c r="CF24"/>
  <c r="CB25"/>
  <c r="CE25"/>
  <c r="CF25"/>
  <c r="CF8"/>
  <c r="CB8"/>
  <c r="CG26"/>
  <c r="CC26"/>
  <c r="BG36" i="3" s="1"/>
  <c r="CE8" i="4"/>
  <c r="BF29" i="3"/>
  <c r="BF28"/>
  <c r="BF10"/>
  <c r="BF11"/>
  <c r="BF12"/>
  <c r="BF13"/>
  <c r="BF14"/>
  <c r="BF15"/>
  <c r="BF16"/>
  <c r="BF17"/>
  <c r="BF18"/>
  <c r="BF19"/>
  <c r="BF20"/>
  <c r="BF21"/>
  <c r="BF22"/>
  <c r="BF23"/>
  <c r="BF24"/>
  <c r="BF25"/>
  <c r="BF9"/>
  <c r="BG30"/>
  <c r="BG26"/>
  <c r="BF8"/>
  <c r="LL33" i="2"/>
  <c r="LL32"/>
  <c r="LL13"/>
  <c r="LL14"/>
  <c r="LL15"/>
  <c r="LL16"/>
  <c r="LL17"/>
  <c r="LL18"/>
  <c r="LL19"/>
  <c r="LL20"/>
  <c r="LL21"/>
  <c r="LL22"/>
  <c r="LL23"/>
  <c r="LL24"/>
  <c r="LL25"/>
  <c r="LL26"/>
  <c r="LL27"/>
  <c r="LL28"/>
  <c r="LL29"/>
  <c r="LL12"/>
  <c r="I331" i="8" l="1"/>
  <c r="G332"/>
  <c r="CD22" i="4"/>
  <c r="CD18"/>
  <c r="CD14"/>
  <c r="CD10"/>
  <c r="CD21"/>
  <c r="CD17"/>
  <c r="N33" i="6"/>
  <c r="BG33" i="3"/>
  <c r="BG38" s="1"/>
  <c r="CD24" i="4"/>
  <c r="CD25"/>
  <c r="CD19"/>
  <c r="CD15"/>
  <c r="CD11"/>
  <c r="N29" i="6"/>
  <c r="CE26" i="4"/>
  <c r="CB26"/>
  <c r="BF36" i="3" s="1"/>
  <c r="CD23" i="4"/>
  <c r="CD13"/>
  <c r="CD20"/>
  <c r="CD16"/>
  <c r="CD12"/>
  <c r="CD9"/>
  <c r="BF30" i="3"/>
  <c r="LL34" i="2"/>
  <c r="LV37"/>
  <c r="F160" i="8" s="1"/>
  <c r="F162" s="1"/>
  <c r="CF26" i="4"/>
  <c r="CD8"/>
  <c r="BF26" i="3"/>
  <c r="LL30" i="2"/>
  <c r="I332" i="8" l="1"/>
  <c r="BF33" i="3"/>
  <c r="N36" i="6"/>
  <c r="BG40" i="3"/>
  <c r="F172" i="8"/>
  <c r="LL37" i="2"/>
  <c r="E160" i="8" s="1"/>
  <c r="E162" s="1"/>
  <c r="CD26" i="4"/>
  <c r="F156" i="8" l="1"/>
  <c r="F175"/>
  <c r="H162"/>
  <c r="G162"/>
  <c r="I162" s="1"/>
  <c r="G160"/>
  <c r="I160" s="1"/>
  <c r="H160"/>
  <c r="D8" l="1"/>
  <c r="D22"/>
  <c r="D23" s="1"/>
  <c r="AH29" i="3"/>
  <c r="AH28"/>
  <c r="AH9"/>
  <c r="AH10"/>
  <c r="AH11"/>
  <c r="AH12"/>
  <c r="AH13"/>
  <c r="AH14"/>
  <c r="AH15"/>
  <c r="AH16"/>
  <c r="AH17"/>
  <c r="AH18"/>
  <c r="AH19"/>
  <c r="AH20"/>
  <c r="AH21"/>
  <c r="AH22"/>
  <c r="AH23"/>
  <c r="AH24"/>
  <c r="AH25"/>
  <c r="AH8"/>
  <c r="AI30"/>
  <c r="AI26"/>
  <c r="AH26" l="1"/>
  <c r="AI33"/>
  <c r="AI38" s="1"/>
  <c r="AH30"/>
  <c r="AH33" l="1"/>
  <c r="AH38" s="1"/>
  <c r="E21" i="8" s="1"/>
  <c r="E22" s="1"/>
  <c r="G22" s="1"/>
  <c r="I22" s="1"/>
  <c r="AI40" i="3"/>
  <c r="F21" i="8"/>
  <c r="AX29" i="3"/>
  <c r="AY29" s="1"/>
  <c r="AX28"/>
  <c r="AX9"/>
  <c r="AX10"/>
  <c r="AX11"/>
  <c r="AX12"/>
  <c r="AX13"/>
  <c r="AX14"/>
  <c r="AX15"/>
  <c r="AX16"/>
  <c r="AX17"/>
  <c r="AX18"/>
  <c r="AX19"/>
  <c r="AX20"/>
  <c r="AX21"/>
  <c r="AX22"/>
  <c r="AX23"/>
  <c r="AX24"/>
  <c r="AX25"/>
  <c r="AX8"/>
  <c r="D59" i="8"/>
  <c r="AY26" i="3"/>
  <c r="D60" i="8" l="1"/>
  <c r="G21"/>
  <c r="I21" s="1"/>
  <c r="E23"/>
  <c r="G23" s="1"/>
  <c r="I23" s="1"/>
  <c r="H21"/>
  <c r="F22"/>
  <c r="AX30" i="3"/>
  <c r="AX44" s="1"/>
  <c r="AX26"/>
  <c r="AX43" s="1"/>
  <c r="AY43"/>
  <c r="H22" i="8" l="1"/>
  <c r="F23"/>
  <c r="H23" s="1"/>
  <c r="AY30" i="3"/>
  <c r="AX33"/>
  <c r="AX38" s="1"/>
  <c r="E58" i="8" s="1"/>
  <c r="AY44" i="3" l="1"/>
  <c r="AY33"/>
  <c r="AY38" s="1"/>
  <c r="E59" i="8"/>
  <c r="G59" s="1"/>
  <c r="I59" s="1"/>
  <c r="G58"/>
  <c r="I58" s="1"/>
  <c r="D94"/>
  <c r="D132"/>
  <c r="D133" s="1"/>
  <c r="AV9" i="4"/>
  <c r="AV10"/>
  <c r="AV11"/>
  <c r="AV12"/>
  <c r="AV13"/>
  <c r="AV14"/>
  <c r="AV15"/>
  <c r="AV16"/>
  <c r="AV17"/>
  <c r="AV18"/>
  <c r="AV19"/>
  <c r="AV20"/>
  <c r="AV21"/>
  <c r="AV22"/>
  <c r="AV23"/>
  <c r="AV24"/>
  <c r="AV25"/>
  <c r="AV8"/>
  <c r="AR9"/>
  <c r="AR10"/>
  <c r="AR11"/>
  <c r="AR12"/>
  <c r="AR13"/>
  <c r="AR14"/>
  <c r="AR15"/>
  <c r="AR16"/>
  <c r="AR17"/>
  <c r="AR18"/>
  <c r="AR19"/>
  <c r="AR20"/>
  <c r="AR21"/>
  <c r="AR22"/>
  <c r="AR23"/>
  <c r="AR24"/>
  <c r="AR25"/>
  <c r="AR8"/>
  <c r="AW26"/>
  <c r="AS26"/>
  <c r="AM36" i="3" s="1"/>
  <c r="AU25" i="4"/>
  <c r="AU24"/>
  <c r="AU23"/>
  <c r="AU22"/>
  <c r="AU21"/>
  <c r="AU20"/>
  <c r="AU19"/>
  <c r="AU18"/>
  <c r="AU17"/>
  <c r="AU16"/>
  <c r="AU15"/>
  <c r="AU14"/>
  <c r="AU13"/>
  <c r="AU12"/>
  <c r="AU11"/>
  <c r="AU10"/>
  <c r="AU9"/>
  <c r="AU8"/>
  <c r="AL29" i="3"/>
  <c r="AL28"/>
  <c r="AL9"/>
  <c r="AL10"/>
  <c r="AL11"/>
  <c r="AL12"/>
  <c r="AL13"/>
  <c r="AL14"/>
  <c r="AL15"/>
  <c r="AL16"/>
  <c r="AL17"/>
  <c r="AL18"/>
  <c r="AL19"/>
  <c r="AL20"/>
  <c r="AL21"/>
  <c r="AL22"/>
  <c r="AL23"/>
  <c r="AL24"/>
  <c r="AL25"/>
  <c r="AL8"/>
  <c r="AM30"/>
  <c r="AM26"/>
  <c r="AU26" i="4" l="1"/>
  <c r="AT23"/>
  <c r="AT19"/>
  <c r="AT15"/>
  <c r="AT11"/>
  <c r="AT24"/>
  <c r="AT20"/>
  <c r="AT12"/>
  <c r="AT25"/>
  <c r="AT21"/>
  <c r="AT17"/>
  <c r="AT13"/>
  <c r="AT9"/>
  <c r="AL30" i="3"/>
  <c r="AT10" i="4"/>
  <c r="AL26" i="3"/>
  <c r="AV26" i="4"/>
  <c r="AT22"/>
  <c r="AT14"/>
  <c r="AY40" i="3"/>
  <c r="F58" i="8"/>
  <c r="E60"/>
  <c r="G60" s="1"/>
  <c r="I60" s="1"/>
  <c r="AM33" i="3"/>
  <c r="AM38" s="1"/>
  <c r="AT18" i="4"/>
  <c r="AT16"/>
  <c r="AR26"/>
  <c r="AL36" i="3" s="1"/>
  <c r="AT8" i="4"/>
  <c r="AL33" i="3" l="1"/>
  <c r="F59" i="8"/>
  <c r="H59" s="1"/>
  <c r="H58"/>
  <c r="AM40" i="3"/>
  <c r="F131" i="8"/>
  <c r="AT26" i="4"/>
  <c r="F60" i="8" l="1"/>
  <c r="H60" s="1"/>
  <c r="F132"/>
  <c r="F133" l="1"/>
  <c r="B25" i="7"/>
  <c r="W62" i="6"/>
  <c r="D62" s="1"/>
  <c r="Y62"/>
  <c r="Z62"/>
  <c r="AA62"/>
  <c r="X62"/>
  <c r="E291" i="8"/>
  <c r="G3" i="2"/>
  <c r="LP33"/>
  <c r="LO33"/>
  <c r="LN33"/>
  <c r="OA33"/>
  <c r="NZ33"/>
  <c r="LM33"/>
  <c r="NY33"/>
  <c r="NX33"/>
  <c r="LK33"/>
  <c r="LJ33"/>
  <c r="LI33"/>
  <c r="LH33"/>
  <c r="LP32"/>
  <c r="LO32"/>
  <c r="LN32"/>
  <c r="OA32"/>
  <c r="NZ32"/>
  <c r="LM32"/>
  <c r="NY32"/>
  <c r="NX32"/>
  <c r="LK32"/>
  <c r="LJ32"/>
  <c r="LI32"/>
  <c r="LH32"/>
  <c r="LP29"/>
  <c r="LO29"/>
  <c r="LN29"/>
  <c r="OA29"/>
  <c r="NZ29"/>
  <c r="LM29"/>
  <c r="NY29"/>
  <c r="NX29"/>
  <c r="LK29"/>
  <c r="LJ29"/>
  <c r="LI29"/>
  <c r="LH29"/>
  <c r="LP28"/>
  <c r="LO28"/>
  <c r="LN28"/>
  <c r="OA28"/>
  <c r="NZ28"/>
  <c r="LM28"/>
  <c r="NY28"/>
  <c r="NX28"/>
  <c r="LK28"/>
  <c r="LJ28"/>
  <c r="LI28"/>
  <c r="LH28"/>
  <c r="LP27"/>
  <c r="LO27"/>
  <c r="LN27"/>
  <c r="OA27"/>
  <c r="NZ27"/>
  <c r="LM27"/>
  <c r="NY27"/>
  <c r="NX27"/>
  <c r="LK27"/>
  <c r="LJ27"/>
  <c r="LI27"/>
  <c r="LH27"/>
  <c r="LP26"/>
  <c r="LO26"/>
  <c r="LN26"/>
  <c r="OA26"/>
  <c r="NZ26"/>
  <c r="LM26"/>
  <c r="NY26"/>
  <c r="NX26"/>
  <c r="LK26"/>
  <c r="LJ26"/>
  <c r="LI26"/>
  <c r="LH26"/>
  <c r="LP25"/>
  <c r="LO25"/>
  <c r="LN25"/>
  <c r="OA25"/>
  <c r="NZ25"/>
  <c r="LM25"/>
  <c r="NY25"/>
  <c r="NX25"/>
  <c r="LK25"/>
  <c r="LJ25"/>
  <c r="LI25"/>
  <c r="LH25"/>
  <c r="LP24"/>
  <c r="LO24"/>
  <c r="LN24"/>
  <c r="OA24"/>
  <c r="NZ24"/>
  <c r="LM24"/>
  <c r="NY24"/>
  <c r="NX24"/>
  <c r="LK24"/>
  <c r="LJ24"/>
  <c r="LI24"/>
  <c r="LH24"/>
  <c r="LP23"/>
  <c r="LO23"/>
  <c r="LN23"/>
  <c r="OA23"/>
  <c r="NZ23"/>
  <c r="LM23"/>
  <c r="NY23"/>
  <c r="NX23"/>
  <c r="LK23"/>
  <c r="LJ23"/>
  <c r="LI23"/>
  <c r="LH23"/>
  <c r="LP22"/>
  <c r="LO22"/>
  <c r="LN22"/>
  <c r="OA22"/>
  <c r="NZ22"/>
  <c r="LM22"/>
  <c r="NY22"/>
  <c r="NX22"/>
  <c r="LJ22"/>
  <c r="LI22"/>
  <c r="LH22"/>
  <c r="LP21"/>
  <c r="LO21"/>
  <c r="LN21"/>
  <c r="OA21"/>
  <c r="NZ21"/>
  <c r="LM21"/>
  <c r="NY21"/>
  <c r="NX21"/>
  <c r="LK21"/>
  <c r="LJ21"/>
  <c r="LI21"/>
  <c r="LH21"/>
  <c r="LP20"/>
  <c r="LO20"/>
  <c r="LN20"/>
  <c r="OA20"/>
  <c r="NZ20"/>
  <c r="LM20"/>
  <c r="NY20"/>
  <c r="NX20"/>
  <c r="LK20"/>
  <c r="LJ20"/>
  <c r="LI20"/>
  <c r="LH20"/>
  <c r="LP19"/>
  <c r="LO19"/>
  <c r="LN19"/>
  <c r="OA19"/>
  <c r="NZ19"/>
  <c r="LM19"/>
  <c r="NY19"/>
  <c r="NX19"/>
  <c r="LK19"/>
  <c r="LJ19"/>
  <c r="LI19"/>
  <c r="LH19"/>
  <c r="LP18"/>
  <c r="LO18"/>
  <c r="LN18"/>
  <c r="OA18"/>
  <c r="NZ18"/>
  <c r="LM18"/>
  <c r="NY18"/>
  <c r="NX18"/>
  <c r="LK18"/>
  <c r="LJ18"/>
  <c r="LI18"/>
  <c r="LH18"/>
  <c r="LP17"/>
  <c r="LO17"/>
  <c r="LN17"/>
  <c r="OA17"/>
  <c r="NZ17"/>
  <c r="LM17"/>
  <c r="NY17"/>
  <c r="NX17"/>
  <c r="LK17"/>
  <c r="LJ17"/>
  <c r="LI17"/>
  <c r="LH17"/>
  <c r="LP16"/>
  <c r="LO16"/>
  <c r="LN16"/>
  <c r="OA16"/>
  <c r="NZ16"/>
  <c r="LM16"/>
  <c r="NY16"/>
  <c r="NX16"/>
  <c r="LK16"/>
  <c r="LJ16"/>
  <c r="LI16"/>
  <c r="LH16"/>
  <c r="LP15"/>
  <c r="LO15"/>
  <c r="LN15"/>
  <c r="OA15"/>
  <c r="NZ15"/>
  <c r="LM15"/>
  <c r="NY15"/>
  <c r="NX15"/>
  <c r="LK15"/>
  <c r="LJ15"/>
  <c r="LI15"/>
  <c r="LH15"/>
  <c r="LP14"/>
  <c r="LO14"/>
  <c r="LN14"/>
  <c r="OA14"/>
  <c r="NZ14"/>
  <c r="LM14"/>
  <c r="NY14"/>
  <c r="NX14"/>
  <c r="LK14"/>
  <c r="LJ14"/>
  <c r="LI14"/>
  <c r="LH14"/>
  <c r="LP13"/>
  <c r="LO13"/>
  <c r="LN13"/>
  <c r="OA13"/>
  <c r="NZ13"/>
  <c r="LM13"/>
  <c r="NY13"/>
  <c r="NX13"/>
  <c r="LK13"/>
  <c r="LJ13"/>
  <c r="LI13"/>
  <c r="LH13"/>
  <c r="LP12"/>
  <c r="LO12"/>
  <c r="LN12"/>
  <c r="OA12"/>
  <c r="NZ12"/>
  <c r="LM12"/>
  <c r="NY12"/>
  <c r="NX12"/>
  <c r="LK12"/>
  <c r="LJ12"/>
  <c r="LI12"/>
  <c r="LH12"/>
  <c r="MH29"/>
  <c r="MG29"/>
  <c r="MF29"/>
  <c r="OM29"/>
  <c r="OL29"/>
  <c r="ME29"/>
  <c r="OK29"/>
  <c r="OJ29"/>
  <c r="OI29"/>
  <c r="OH29"/>
  <c r="MC29"/>
  <c r="MB29"/>
  <c r="MH28"/>
  <c r="MG28"/>
  <c r="MF28"/>
  <c r="OM28"/>
  <c r="OL28"/>
  <c r="ME28"/>
  <c r="OK28"/>
  <c r="OJ28"/>
  <c r="OI28"/>
  <c r="OH28"/>
  <c r="MC28"/>
  <c r="MB28"/>
  <c r="MH27"/>
  <c r="MG27"/>
  <c r="MF27"/>
  <c r="OM27"/>
  <c r="OL27"/>
  <c r="ME27"/>
  <c r="OK27"/>
  <c r="OJ27"/>
  <c r="OI27"/>
  <c r="OH27"/>
  <c r="MC27"/>
  <c r="MB27"/>
  <c r="MH26"/>
  <c r="MG26"/>
  <c r="MF26"/>
  <c r="OM26"/>
  <c r="OL26"/>
  <c r="ME26"/>
  <c r="OK26"/>
  <c r="OJ26"/>
  <c r="OI26"/>
  <c r="OH26"/>
  <c r="MC26"/>
  <c r="MB26"/>
  <c r="MH25"/>
  <c r="MG25"/>
  <c r="MF25"/>
  <c r="OM25"/>
  <c r="OL25"/>
  <c r="ME25"/>
  <c r="OK25"/>
  <c r="OJ25"/>
  <c r="OI25"/>
  <c r="OH25"/>
  <c r="MC25"/>
  <c r="MB25"/>
  <c r="MH24"/>
  <c r="MG24"/>
  <c r="MF24"/>
  <c r="OM24"/>
  <c r="OL24"/>
  <c r="ME24"/>
  <c r="OK24"/>
  <c r="OJ24"/>
  <c r="OI24"/>
  <c r="OH24"/>
  <c r="MC24"/>
  <c r="MH23"/>
  <c r="MG23"/>
  <c r="MF23"/>
  <c r="OM23"/>
  <c r="OL23"/>
  <c r="ME23"/>
  <c r="OK23"/>
  <c r="OJ23"/>
  <c r="OI23"/>
  <c r="OH23"/>
  <c r="MC23"/>
  <c r="MB23"/>
  <c r="MH22"/>
  <c r="MG22"/>
  <c r="MF22"/>
  <c r="OM22"/>
  <c r="OL22"/>
  <c r="ME22"/>
  <c r="OK22"/>
  <c r="OJ22"/>
  <c r="OI22"/>
  <c r="OH22"/>
  <c r="MC22"/>
  <c r="MB22"/>
  <c r="MH21"/>
  <c r="MG21"/>
  <c r="MF21"/>
  <c r="OM21"/>
  <c r="OL21"/>
  <c r="ME21"/>
  <c r="OK21"/>
  <c r="OJ21"/>
  <c r="OI21"/>
  <c r="OH21"/>
  <c r="MC21"/>
  <c r="MB21"/>
  <c r="MH20"/>
  <c r="MG20"/>
  <c r="MF20"/>
  <c r="OM20"/>
  <c r="OL20"/>
  <c r="ME20"/>
  <c r="OK20"/>
  <c r="OJ20"/>
  <c r="OI20"/>
  <c r="OH20"/>
  <c r="MC20"/>
  <c r="MB20"/>
  <c r="MH19"/>
  <c r="MG19"/>
  <c r="MF19"/>
  <c r="OM19"/>
  <c r="OL19"/>
  <c r="ME19"/>
  <c r="OK19"/>
  <c r="OJ19"/>
  <c r="OI19"/>
  <c r="OH19"/>
  <c r="MC19"/>
  <c r="MB19"/>
  <c r="MH18"/>
  <c r="MG18"/>
  <c r="MF18"/>
  <c r="OM18"/>
  <c r="OL18"/>
  <c r="ME18"/>
  <c r="OK18"/>
  <c r="OJ18"/>
  <c r="OI18"/>
  <c r="OH18"/>
  <c r="MC18"/>
  <c r="MB18"/>
  <c r="MH17"/>
  <c r="MG17"/>
  <c r="MF17"/>
  <c r="OM17"/>
  <c r="OL17"/>
  <c r="ME17"/>
  <c r="OK17"/>
  <c r="OJ17"/>
  <c r="OI17"/>
  <c r="OH17"/>
  <c r="MC17"/>
  <c r="MB17"/>
  <c r="MH16"/>
  <c r="MG16"/>
  <c r="MF16"/>
  <c r="OM16"/>
  <c r="OL16"/>
  <c r="ME16"/>
  <c r="OK16"/>
  <c r="OJ16"/>
  <c r="OI16"/>
  <c r="OH16"/>
  <c r="MC16"/>
  <c r="MB16"/>
  <c r="MH15"/>
  <c r="MG15"/>
  <c r="MF15"/>
  <c r="OM15"/>
  <c r="OL15"/>
  <c r="ME15"/>
  <c r="OK15"/>
  <c r="OJ15"/>
  <c r="OI15"/>
  <c r="OH15"/>
  <c r="MC15"/>
  <c r="MB15"/>
  <c r="MH14"/>
  <c r="MG14"/>
  <c r="MF14"/>
  <c r="OM14"/>
  <c r="OL14"/>
  <c r="ME14"/>
  <c r="OK14"/>
  <c r="OJ14"/>
  <c r="OI14"/>
  <c r="OH14"/>
  <c r="MC14"/>
  <c r="MB14"/>
  <c r="MH13"/>
  <c r="MG13"/>
  <c r="MF13"/>
  <c r="OM13"/>
  <c r="OL13"/>
  <c r="ME13"/>
  <c r="OK13"/>
  <c r="OJ13"/>
  <c r="OI13"/>
  <c r="OH13"/>
  <c r="MC13"/>
  <c r="MB13"/>
  <c r="MH12"/>
  <c r="MG12"/>
  <c r="MF12"/>
  <c r="OM12"/>
  <c r="OL12"/>
  <c r="ME12"/>
  <c r="OK12"/>
  <c r="OJ12"/>
  <c r="OI12"/>
  <c r="OH12"/>
  <c r="MC12"/>
  <c r="MB12"/>
  <c r="OG12" l="1"/>
  <c r="OG13"/>
  <c r="OG14"/>
  <c r="OG15"/>
  <c r="OG16"/>
  <c r="OG17"/>
  <c r="OG18"/>
  <c r="OG19"/>
  <c r="OG20"/>
  <c r="OG21"/>
  <c r="OG22"/>
  <c r="OG23"/>
  <c r="OG24"/>
  <c r="OG25"/>
  <c r="OG26"/>
  <c r="OG27"/>
  <c r="NW12"/>
  <c r="NW13"/>
  <c r="NW14"/>
  <c r="NW15"/>
  <c r="NW16"/>
  <c r="NW17"/>
  <c r="NW18"/>
  <c r="NW19"/>
  <c r="NW20"/>
  <c r="NW21"/>
  <c r="NW22"/>
  <c r="NW23"/>
  <c r="NW24"/>
  <c r="NW25"/>
  <c r="NW26"/>
  <c r="NW27"/>
  <c r="NW28"/>
  <c r="NW29"/>
  <c r="NW32"/>
  <c r="NW33"/>
  <c r="OG53"/>
  <c r="OG28"/>
  <c r="OG54"/>
  <c r="OG29"/>
  <c r="NN29"/>
  <c r="NM29"/>
  <c r="NL29"/>
  <c r="PO29"/>
  <c r="PA29" s="1"/>
  <c r="PN29"/>
  <c r="OZ29" s="1"/>
  <c r="NK29"/>
  <c r="PM29"/>
  <c r="OY29" s="1"/>
  <c r="PL29"/>
  <c r="OX29" s="1"/>
  <c r="PK29"/>
  <c r="OW29" s="1"/>
  <c r="PJ29"/>
  <c r="NI29"/>
  <c r="NH29"/>
  <c r="NN28"/>
  <c r="NM28"/>
  <c r="NL28"/>
  <c r="PO28"/>
  <c r="PA28" s="1"/>
  <c r="PN28"/>
  <c r="OZ28" s="1"/>
  <c r="NK28"/>
  <c r="PM28"/>
  <c r="OY28" s="1"/>
  <c r="PL28"/>
  <c r="OX28" s="1"/>
  <c r="PK28"/>
  <c r="OW28" s="1"/>
  <c r="PJ28"/>
  <c r="OV28" s="1"/>
  <c r="NI28"/>
  <c r="NH28"/>
  <c r="NN27"/>
  <c r="NM27"/>
  <c r="NL27"/>
  <c r="PO27"/>
  <c r="PA27" s="1"/>
  <c r="PN27"/>
  <c r="OZ27" s="1"/>
  <c r="NK27"/>
  <c r="PM27"/>
  <c r="OY27" s="1"/>
  <c r="PL27"/>
  <c r="OX27" s="1"/>
  <c r="PK27"/>
  <c r="OW27" s="1"/>
  <c r="PJ27"/>
  <c r="NI27"/>
  <c r="NH27"/>
  <c r="NN26"/>
  <c r="NM26"/>
  <c r="NL26"/>
  <c r="PO26"/>
  <c r="PA26" s="1"/>
  <c r="PN26"/>
  <c r="OZ26" s="1"/>
  <c r="NK26"/>
  <c r="PM26"/>
  <c r="OY26" s="1"/>
  <c r="PL26"/>
  <c r="OX26" s="1"/>
  <c r="PK26"/>
  <c r="OW26" s="1"/>
  <c r="PJ26"/>
  <c r="NI26"/>
  <c r="NH26"/>
  <c r="NN25"/>
  <c r="NM25"/>
  <c r="NL25"/>
  <c r="PO25"/>
  <c r="PA25" s="1"/>
  <c r="PN25"/>
  <c r="OZ25" s="1"/>
  <c r="NK25"/>
  <c r="PM25"/>
  <c r="OY25" s="1"/>
  <c r="PL25"/>
  <c r="OX25" s="1"/>
  <c r="PK25"/>
  <c r="OW25" s="1"/>
  <c r="PJ25"/>
  <c r="NI25"/>
  <c r="NH25"/>
  <c r="NN24"/>
  <c r="NM24"/>
  <c r="NL24"/>
  <c r="PO24"/>
  <c r="PA24" s="1"/>
  <c r="PN24"/>
  <c r="OZ24" s="1"/>
  <c r="NK24"/>
  <c r="PM24"/>
  <c r="OY24" s="1"/>
  <c r="PL24"/>
  <c r="OX24" s="1"/>
  <c r="PK24"/>
  <c r="OW24" s="1"/>
  <c r="PJ24"/>
  <c r="OV24" s="1"/>
  <c r="NI24"/>
  <c r="NH24"/>
  <c r="NN23"/>
  <c r="NM23"/>
  <c r="NL23"/>
  <c r="PO23"/>
  <c r="PA23" s="1"/>
  <c r="PN23"/>
  <c r="OZ23" s="1"/>
  <c r="NK23"/>
  <c r="PM23"/>
  <c r="OY23" s="1"/>
  <c r="PL23"/>
  <c r="OX23" s="1"/>
  <c r="PK23"/>
  <c r="OW23" s="1"/>
  <c r="PJ23"/>
  <c r="NI23"/>
  <c r="NH23"/>
  <c r="NN22"/>
  <c r="NM22"/>
  <c r="NL22"/>
  <c r="PO22"/>
  <c r="PA22" s="1"/>
  <c r="PN22"/>
  <c r="OZ22" s="1"/>
  <c r="NK22"/>
  <c r="PM22"/>
  <c r="OY22" s="1"/>
  <c r="PL22"/>
  <c r="OX22" s="1"/>
  <c r="PK22"/>
  <c r="OW22" s="1"/>
  <c r="PJ22"/>
  <c r="NI22"/>
  <c r="NH22"/>
  <c r="NN21"/>
  <c r="NM21"/>
  <c r="NL21"/>
  <c r="PO21"/>
  <c r="PA21" s="1"/>
  <c r="PN21"/>
  <c r="OZ21" s="1"/>
  <c r="NK21"/>
  <c r="PM21"/>
  <c r="OY21" s="1"/>
  <c r="PL21"/>
  <c r="OX21" s="1"/>
  <c r="PK21"/>
  <c r="OW21" s="1"/>
  <c r="PJ21"/>
  <c r="NI21"/>
  <c r="NH21"/>
  <c r="NN20"/>
  <c r="NM20"/>
  <c r="NL20"/>
  <c r="PO20"/>
  <c r="PA20" s="1"/>
  <c r="PN20"/>
  <c r="OZ20" s="1"/>
  <c r="NK20"/>
  <c r="PM20"/>
  <c r="OY20" s="1"/>
  <c r="PL20"/>
  <c r="OX20" s="1"/>
  <c r="PK20"/>
  <c r="OW20" s="1"/>
  <c r="PJ20"/>
  <c r="OV20" s="1"/>
  <c r="NI20"/>
  <c r="NH20"/>
  <c r="NN19"/>
  <c r="NM19"/>
  <c r="NL19"/>
  <c r="PO19"/>
  <c r="PA19" s="1"/>
  <c r="PN19"/>
  <c r="OZ19" s="1"/>
  <c r="NK19"/>
  <c r="PM19"/>
  <c r="OY19" s="1"/>
  <c r="PL19"/>
  <c r="OX19" s="1"/>
  <c r="PK19"/>
  <c r="OW19" s="1"/>
  <c r="PJ19"/>
  <c r="NI19"/>
  <c r="NH19"/>
  <c r="NN18"/>
  <c r="NM18"/>
  <c r="NL18"/>
  <c r="PO18"/>
  <c r="PA18" s="1"/>
  <c r="PN18"/>
  <c r="OZ18" s="1"/>
  <c r="NK18"/>
  <c r="PM18"/>
  <c r="OY18" s="1"/>
  <c r="PL18"/>
  <c r="OX18" s="1"/>
  <c r="PK18"/>
  <c r="OW18" s="1"/>
  <c r="PJ18"/>
  <c r="NI18"/>
  <c r="NH18"/>
  <c r="NN17"/>
  <c r="NM17"/>
  <c r="NL17"/>
  <c r="PO17"/>
  <c r="PA17" s="1"/>
  <c r="PN17"/>
  <c r="OZ17" s="1"/>
  <c r="NK17"/>
  <c r="PM17"/>
  <c r="OY17" s="1"/>
  <c r="PL17"/>
  <c r="OX17" s="1"/>
  <c r="PK17"/>
  <c r="OW17" s="1"/>
  <c r="PJ17"/>
  <c r="NI17"/>
  <c r="NH17"/>
  <c r="NN16"/>
  <c r="NM16"/>
  <c r="NL16"/>
  <c r="PO16"/>
  <c r="PA16" s="1"/>
  <c r="PN16"/>
  <c r="OZ16" s="1"/>
  <c r="NK16"/>
  <c r="PM16"/>
  <c r="OY16" s="1"/>
  <c r="PL16"/>
  <c r="OX16" s="1"/>
  <c r="PK16"/>
  <c r="OW16" s="1"/>
  <c r="PJ16"/>
  <c r="OV16" s="1"/>
  <c r="NI16"/>
  <c r="NH16"/>
  <c r="NN15"/>
  <c r="NM15"/>
  <c r="NL15"/>
  <c r="PO15"/>
  <c r="PA15" s="1"/>
  <c r="PN15"/>
  <c r="OZ15" s="1"/>
  <c r="NK15"/>
  <c r="PM15"/>
  <c r="OY15" s="1"/>
  <c r="PL15"/>
  <c r="OX15" s="1"/>
  <c r="PK15"/>
  <c r="OW15" s="1"/>
  <c r="PJ15"/>
  <c r="NI15"/>
  <c r="NH15"/>
  <c r="NN14"/>
  <c r="NM14"/>
  <c r="NL14"/>
  <c r="PO14"/>
  <c r="PA14" s="1"/>
  <c r="PN14"/>
  <c r="OZ14" s="1"/>
  <c r="NK14"/>
  <c r="PM14"/>
  <c r="OY14" s="1"/>
  <c r="PL14"/>
  <c r="OX14" s="1"/>
  <c r="PK14"/>
  <c r="OW14" s="1"/>
  <c r="PJ14"/>
  <c r="NI14"/>
  <c r="NH14"/>
  <c r="NN13"/>
  <c r="NM13"/>
  <c r="NL13"/>
  <c r="PO13"/>
  <c r="PA13" s="1"/>
  <c r="PN13"/>
  <c r="OZ13" s="1"/>
  <c r="NK13"/>
  <c r="PM13"/>
  <c r="OY13" s="1"/>
  <c r="PL13"/>
  <c r="OX13" s="1"/>
  <c r="PK13"/>
  <c r="OW13" s="1"/>
  <c r="PJ13"/>
  <c r="NI13"/>
  <c r="NH13"/>
  <c r="NN12"/>
  <c r="NM12"/>
  <c r="NL12"/>
  <c r="PO12"/>
  <c r="PA12" s="1"/>
  <c r="PA30" s="1"/>
  <c r="PA37" s="1"/>
  <c r="OM59" s="1"/>
  <c r="PN12"/>
  <c r="OZ12" s="1"/>
  <c r="OZ30" s="1"/>
  <c r="OZ37" s="1"/>
  <c r="OL59" s="1"/>
  <c r="NK12"/>
  <c r="PM12"/>
  <c r="OY12" s="1"/>
  <c r="PL12"/>
  <c r="OX12" s="1"/>
  <c r="PK12"/>
  <c r="OW12" s="1"/>
  <c r="OW30" s="1"/>
  <c r="OW37" s="1"/>
  <c r="OI59" s="1"/>
  <c r="PJ12"/>
  <c r="OV12" s="1"/>
  <c r="NI12"/>
  <c r="NH12"/>
  <c r="AM33"/>
  <c r="AL33"/>
  <c r="AM32"/>
  <c r="AL32"/>
  <c r="AL13"/>
  <c r="AM13"/>
  <c r="AL14"/>
  <c r="AM14"/>
  <c r="AL15"/>
  <c r="AM15"/>
  <c r="AL16"/>
  <c r="AM16"/>
  <c r="AL17"/>
  <c r="AM17"/>
  <c r="AL18"/>
  <c r="AM18"/>
  <c r="AL19"/>
  <c r="AM19"/>
  <c r="AL20"/>
  <c r="AM20"/>
  <c r="AL21"/>
  <c r="AM21"/>
  <c r="AL22"/>
  <c r="AM22"/>
  <c r="AL23"/>
  <c r="AM23"/>
  <c r="AL24"/>
  <c r="AM24"/>
  <c r="AL25"/>
  <c r="AM25"/>
  <c r="AL26"/>
  <c r="AM26"/>
  <c r="AL27"/>
  <c r="AM27"/>
  <c r="AL28"/>
  <c r="AM28"/>
  <c r="AL29"/>
  <c r="AM29"/>
  <c r="AM12"/>
  <c r="AL12"/>
  <c r="AV13"/>
  <c r="AW13"/>
  <c r="AV14"/>
  <c r="AW14"/>
  <c r="AV15"/>
  <c r="AW15"/>
  <c r="AV16"/>
  <c r="AW16"/>
  <c r="AV17"/>
  <c r="AW17"/>
  <c r="AV18"/>
  <c r="AW18"/>
  <c r="AV19"/>
  <c r="AW19"/>
  <c r="AV20"/>
  <c r="AW20"/>
  <c r="AV21"/>
  <c r="AW21"/>
  <c r="AV22"/>
  <c r="AW22"/>
  <c r="AV23"/>
  <c r="AW23"/>
  <c r="AV24"/>
  <c r="AW24"/>
  <c r="AV25"/>
  <c r="AW25"/>
  <c r="AV26"/>
  <c r="AW26"/>
  <c r="AV27"/>
  <c r="AW27"/>
  <c r="AV28"/>
  <c r="AW28"/>
  <c r="AV29"/>
  <c r="AW29"/>
  <c r="AW12"/>
  <c r="AV12"/>
  <c r="CF33"/>
  <c r="CE33"/>
  <c r="CD33"/>
  <c r="CC33"/>
  <c r="BZ33"/>
  <c r="CF32"/>
  <c r="CE32"/>
  <c r="CD32"/>
  <c r="CC32"/>
  <c r="BZ32"/>
  <c r="BZ13"/>
  <c r="CC13"/>
  <c r="CD13"/>
  <c r="CE13"/>
  <c r="CF13"/>
  <c r="CN13" s="1"/>
  <c r="BZ14"/>
  <c r="CC14"/>
  <c r="CD14"/>
  <c r="CE14"/>
  <c r="CF14"/>
  <c r="CN14" s="1"/>
  <c r="BZ15"/>
  <c r="CC15"/>
  <c r="CD15"/>
  <c r="CE15"/>
  <c r="CF15"/>
  <c r="CN15" s="1"/>
  <c r="BZ16"/>
  <c r="CC16"/>
  <c r="CD16"/>
  <c r="CE16"/>
  <c r="CF16"/>
  <c r="CN16" s="1"/>
  <c r="BZ17"/>
  <c r="CC17"/>
  <c r="CD17"/>
  <c r="CE17"/>
  <c r="CF17"/>
  <c r="CN17" s="1"/>
  <c r="BZ18"/>
  <c r="CC18"/>
  <c r="CD18"/>
  <c r="CE18"/>
  <c r="CF18"/>
  <c r="CN18" s="1"/>
  <c r="BZ19"/>
  <c r="CC19"/>
  <c r="CD19"/>
  <c r="CE19"/>
  <c r="CF19"/>
  <c r="CN19" s="1"/>
  <c r="BZ20"/>
  <c r="CC20"/>
  <c r="CD20"/>
  <c r="CE20"/>
  <c r="CF20"/>
  <c r="CN20" s="1"/>
  <c r="BZ21"/>
  <c r="CC21"/>
  <c r="CD21"/>
  <c r="CE21"/>
  <c r="CF21"/>
  <c r="CN21" s="1"/>
  <c r="BZ22"/>
  <c r="CC22"/>
  <c r="CD22"/>
  <c r="CE22"/>
  <c r="CF22"/>
  <c r="CN22" s="1"/>
  <c r="BZ23"/>
  <c r="CC23"/>
  <c r="CD23"/>
  <c r="CE23"/>
  <c r="CF23"/>
  <c r="CN23" s="1"/>
  <c r="BZ24"/>
  <c r="CC24"/>
  <c r="CD24"/>
  <c r="CE24"/>
  <c r="CF24"/>
  <c r="CN24" s="1"/>
  <c r="BZ25"/>
  <c r="CC25"/>
  <c r="CD25"/>
  <c r="CE25"/>
  <c r="CF25"/>
  <c r="CN25" s="1"/>
  <c r="BZ26"/>
  <c r="CC26"/>
  <c r="CD26"/>
  <c r="CE26"/>
  <c r="CF26"/>
  <c r="CN26" s="1"/>
  <c r="BZ27"/>
  <c r="CC27"/>
  <c r="CD27"/>
  <c r="CE27"/>
  <c r="CF27"/>
  <c r="CN27" s="1"/>
  <c r="BZ28"/>
  <c r="CC28"/>
  <c r="CD28"/>
  <c r="CE28"/>
  <c r="CF28"/>
  <c r="CN28" s="1"/>
  <c r="BZ29"/>
  <c r="CC29"/>
  <c r="CD29"/>
  <c r="CE29"/>
  <c r="CF29"/>
  <c r="CN29" s="1"/>
  <c r="CF12"/>
  <c r="CN12" s="1"/>
  <c r="CE12"/>
  <c r="CD12"/>
  <c r="CC12"/>
  <c r="BZ12"/>
  <c r="FE33"/>
  <c r="FD33"/>
  <c r="FC33"/>
  <c r="FB33"/>
  <c r="FA33"/>
  <c r="EZ33"/>
  <c r="FE32"/>
  <c r="FD32"/>
  <c r="FC32"/>
  <c r="FB32"/>
  <c r="FA32"/>
  <c r="EZ32"/>
  <c r="EZ13"/>
  <c r="FA13"/>
  <c r="FB13"/>
  <c r="FC13"/>
  <c r="FD13"/>
  <c r="FE13"/>
  <c r="EZ14"/>
  <c r="FA14"/>
  <c r="FB14"/>
  <c r="FC14"/>
  <c r="FD14"/>
  <c r="FE14"/>
  <c r="EZ15"/>
  <c r="FA15"/>
  <c r="FB15"/>
  <c r="FC15"/>
  <c r="FD15"/>
  <c r="FE15"/>
  <c r="EZ16"/>
  <c r="FA16"/>
  <c r="FB16"/>
  <c r="FC16"/>
  <c r="FD16"/>
  <c r="FE16"/>
  <c r="EZ17"/>
  <c r="FA17"/>
  <c r="FB17"/>
  <c r="FC17"/>
  <c r="FD17"/>
  <c r="FE17"/>
  <c r="EZ18"/>
  <c r="FA18"/>
  <c r="FB18"/>
  <c r="FC18"/>
  <c r="FD18"/>
  <c r="FE18"/>
  <c r="EZ19"/>
  <c r="FA19"/>
  <c r="FB19"/>
  <c r="FC19"/>
  <c r="FD19"/>
  <c r="FE19"/>
  <c r="EZ20"/>
  <c r="FA20"/>
  <c r="FB20"/>
  <c r="FC20"/>
  <c r="FD20"/>
  <c r="FE20"/>
  <c r="EZ21"/>
  <c r="FA21"/>
  <c r="FB21"/>
  <c r="FC21"/>
  <c r="FD21"/>
  <c r="FE21"/>
  <c r="EZ22"/>
  <c r="FA22"/>
  <c r="FB22"/>
  <c r="FC22"/>
  <c r="FD22"/>
  <c r="FE22"/>
  <c r="EZ23"/>
  <c r="FA23"/>
  <c r="FB23"/>
  <c r="FC23"/>
  <c r="FD23"/>
  <c r="FE23"/>
  <c r="EZ24"/>
  <c r="FA24"/>
  <c r="FB24"/>
  <c r="FC24"/>
  <c r="FD24"/>
  <c r="FE24"/>
  <c r="EZ25"/>
  <c r="FA25"/>
  <c r="FB25"/>
  <c r="FC25"/>
  <c r="FD25"/>
  <c r="FE25"/>
  <c r="EZ26"/>
  <c r="FA26"/>
  <c r="FB26"/>
  <c r="FC26"/>
  <c r="FD26"/>
  <c r="FE26"/>
  <c r="EZ27"/>
  <c r="FA27"/>
  <c r="FB27"/>
  <c r="FC27"/>
  <c r="FD27"/>
  <c r="FE27"/>
  <c r="EZ28"/>
  <c r="FA28"/>
  <c r="FB28"/>
  <c r="FC28"/>
  <c r="FD28"/>
  <c r="FE28"/>
  <c r="EZ29"/>
  <c r="FA29"/>
  <c r="FB29"/>
  <c r="FC29"/>
  <c r="FD29"/>
  <c r="FE29"/>
  <c r="FE12"/>
  <c r="FD12"/>
  <c r="FC12"/>
  <c r="FB12"/>
  <c r="FA12"/>
  <c r="EZ12"/>
  <c r="FW29"/>
  <c r="FV29"/>
  <c r="FU29"/>
  <c r="FT29"/>
  <c r="FS29"/>
  <c r="FR29"/>
  <c r="FW28"/>
  <c r="FV28"/>
  <c r="FU28"/>
  <c r="FT28"/>
  <c r="FS28"/>
  <c r="FR28"/>
  <c r="FW27"/>
  <c r="FV27"/>
  <c r="FU27"/>
  <c r="FT27"/>
  <c r="FS27"/>
  <c r="FR27"/>
  <c r="FW26"/>
  <c r="FV26"/>
  <c r="FU26"/>
  <c r="FT26"/>
  <c r="FS26"/>
  <c r="FR26"/>
  <c r="FW25"/>
  <c r="FV25"/>
  <c r="FU25"/>
  <c r="FT25"/>
  <c r="FS25"/>
  <c r="FR25"/>
  <c r="FW24"/>
  <c r="FV24"/>
  <c r="FU24"/>
  <c r="FT24"/>
  <c r="FS24"/>
  <c r="FR24"/>
  <c r="FW23"/>
  <c r="FV23"/>
  <c r="FU23"/>
  <c r="FT23"/>
  <c r="FS23"/>
  <c r="FR23"/>
  <c r="FW22"/>
  <c r="FV22"/>
  <c r="FU22"/>
  <c r="FT22"/>
  <c r="FS22"/>
  <c r="FR22"/>
  <c r="FW21"/>
  <c r="FV21"/>
  <c r="FU21"/>
  <c r="FT21"/>
  <c r="FS21"/>
  <c r="FR21"/>
  <c r="FW20"/>
  <c r="FV20"/>
  <c r="FU20"/>
  <c r="FT20"/>
  <c r="FS20"/>
  <c r="FR20"/>
  <c r="FW19"/>
  <c r="FV19"/>
  <c r="FU19"/>
  <c r="FT19"/>
  <c r="FS19"/>
  <c r="FR19"/>
  <c r="FW18"/>
  <c r="FV18"/>
  <c r="FU18"/>
  <c r="FT18"/>
  <c r="FS18"/>
  <c r="FR18"/>
  <c r="FW17"/>
  <c r="FV17"/>
  <c r="FU17"/>
  <c r="FT17"/>
  <c r="FS17"/>
  <c r="FR17"/>
  <c r="FW16"/>
  <c r="FV16"/>
  <c r="FU16"/>
  <c r="FT16"/>
  <c r="FS16"/>
  <c r="FR16"/>
  <c r="FW15"/>
  <c r="FV15"/>
  <c r="FU15"/>
  <c r="FT15"/>
  <c r="FS15"/>
  <c r="FR15"/>
  <c r="FW14"/>
  <c r="FV14"/>
  <c r="FS14"/>
  <c r="FR14"/>
  <c r="FW13"/>
  <c r="FV13"/>
  <c r="FU13"/>
  <c r="FT13"/>
  <c r="FS13"/>
  <c r="FR13"/>
  <c r="FW12"/>
  <c r="FV12"/>
  <c r="FU12"/>
  <c r="FT12"/>
  <c r="FS12"/>
  <c r="FR12"/>
  <c r="HG29"/>
  <c r="HF29"/>
  <c r="HE29"/>
  <c r="HD29"/>
  <c r="HC29"/>
  <c r="HB29"/>
  <c r="HG28"/>
  <c r="HF28"/>
  <c r="HE28"/>
  <c r="HD28"/>
  <c r="HC28"/>
  <c r="HB28"/>
  <c r="HG27"/>
  <c r="HF27"/>
  <c r="HE27"/>
  <c r="HD27"/>
  <c r="HC27"/>
  <c r="HB27"/>
  <c r="HG26"/>
  <c r="HF26"/>
  <c r="HE26"/>
  <c r="HD26"/>
  <c r="HC26"/>
  <c r="HB26"/>
  <c r="HG25"/>
  <c r="HF25"/>
  <c r="HE25"/>
  <c r="HD25"/>
  <c r="HC25"/>
  <c r="HB25"/>
  <c r="HG24"/>
  <c r="HF24"/>
  <c r="HE24"/>
  <c r="HD24"/>
  <c r="HC24"/>
  <c r="HB24"/>
  <c r="HG23"/>
  <c r="HF23"/>
  <c r="HE23"/>
  <c r="HD23"/>
  <c r="HC23"/>
  <c r="HB23"/>
  <c r="HG22"/>
  <c r="HF22"/>
  <c r="HE22"/>
  <c r="HD22"/>
  <c r="HC22"/>
  <c r="HB22"/>
  <c r="HG21"/>
  <c r="HF21"/>
  <c r="HE21"/>
  <c r="HD21"/>
  <c r="HC21"/>
  <c r="HB21"/>
  <c r="HG20"/>
  <c r="HF20"/>
  <c r="HE20"/>
  <c r="HD20"/>
  <c r="HC20"/>
  <c r="HB20"/>
  <c r="HG19"/>
  <c r="HF19"/>
  <c r="HE19"/>
  <c r="HD19"/>
  <c r="HC19"/>
  <c r="HB19"/>
  <c r="HG18"/>
  <c r="HF18"/>
  <c r="HE18"/>
  <c r="HD18"/>
  <c r="HC18"/>
  <c r="HB18"/>
  <c r="HG17"/>
  <c r="HF17"/>
  <c r="HE17"/>
  <c r="HD17"/>
  <c r="HC17"/>
  <c r="HB17"/>
  <c r="HG16"/>
  <c r="HF16"/>
  <c r="HE16"/>
  <c r="HD16"/>
  <c r="HC16"/>
  <c r="HB16"/>
  <c r="HG15"/>
  <c r="HF15"/>
  <c r="HE15"/>
  <c r="HD15"/>
  <c r="HC15"/>
  <c r="HB15"/>
  <c r="HG14"/>
  <c r="HF14"/>
  <c r="HE14"/>
  <c r="HD14"/>
  <c r="HC14"/>
  <c r="HB14"/>
  <c r="HG13"/>
  <c r="HF13"/>
  <c r="HE13"/>
  <c r="HD13"/>
  <c r="HC13"/>
  <c r="HB13"/>
  <c r="HG12"/>
  <c r="HF12"/>
  <c r="HE12"/>
  <c r="HD12"/>
  <c r="HC12"/>
  <c r="HB12"/>
  <c r="NW34" l="1"/>
  <c r="OY30"/>
  <c r="OY37" s="1"/>
  <c r="OK59" s="1"/>
  <c r="OX30"/>
  <c r="OX37" s="1"/>
  <c r="OJ59" s="1"/>
  <c r="OU12"/>
  <c r="OU28"/>
  <c r="OU24"/>
  <c r="OU20"/>
  <c r="OU16"/>
  <c r="PI12"/>
  <c r="PI13"/>
  <c r="PI14"/>
  <c r="PI15"/>
  <c r="PI16"/>
  <c r="PI17"/>
  <c r="PI18"/>
  <c r="PI19"/>
  <c r="PI20"/>
  <c r="PI21"/>
  <c r="PI22"/>
  <c r="PI23"/>
  <c r="PI24"/>
  <c r="PI25"/>
  <c r="PI26"/>
  <c r="PI27"/>
  <c r="PI28"/>
  <c r="PI29"/>
  <c r="OV29"/>
  <c r="OU29" s="1"/>
  <c r="OV25"/>
  <c r="OU25" s="1"/>
  <c r="OV21"/>
  <c r="OU21" s="1"/>
  <c r="OV17"/>
  <c r="OU17" s="1"/>
  <c r="OV13"/>
  <c r="OU13" s="1"/>
  <c r="OV26"/>
  <c r="OU26" s="1"/>
  <c r="OV22"/>
  <c r="OU22" s="1"/>
  <c r="OV18"/>
  <c r="OU18" s="1"/>
  <c r="OV14"/>
  <c r="OU14" s="1"/>
  <c r="OV27"/>
  <c r="OU27" s="1"/>
  <c r="OV23"/>
  <c r="OU23" s="1"/>
  <c r="OV19"/>
  <c r="OU19" s="1"/>
  <c r="OV15"/>
  <c r="OU15" s="1"/>
  <c r="OG30"/>
  <c r="OG37" s="1"/>
  <c r="N52" i="1" s="1"/>
  <c r="NW30" i="2"/>
  <c r="NW37" s="1"/>
  <c r="AU29"/>
  <c r="BG29" s="1"/>
  <c r="AU27"/>
  <c r="BG27" s="1"/>
  <c r="AU25"/>
  <c r="BG25" s="1"/>
  <c r="AU23"/>
  <c r="BG23" s="1"/>
  <c r="AU21"/>
  <c r="BG21" s="1"/>
  <c r="AU19"/>
  <c r="BG19" s="1"/>
  <c r="AU17"/>
  <c r="BG17" s="1"/>
  <c r="AU15"/>
  <c r="BG15" s="1"/>
  <c r="AU13"/>
  <c r="BG13" s="1"/>
  <c r="AU12"/>
  <c r="AK29"/>
  <c r="AK27"/>
  <c r="AK25"/>
  <c r="AK23"/>
  <c r="AK21"/>
  <c r="AK33"/>
  <c r="AU28"/>
  <c r="AU26"/>
  <c r="AU24"/>
  <c r="BG24" s="1"/>
  <c r="BE24" s="1"/>
  <c r="AU22"/>
  <c r="BG22" s="1"/>
  <c r="AU20"/>
  <c r="BG20" s="1"/>
  <c r="BE20" s="1"/>
  <c r="AU18"/>
  <c r="BG18" s="1"/>
  <c r="AU16"/>
  <c r="BG16" s="1"/>
  <c r="BE16" s="1"/>
  <c r="AU14"/>
  <c r="BG14" s="1"/>
  <c r="AK28"/>
  <c r="AK26"/>
  <c r="AK24"/>
  <c r="AK22"/>
  <c r="AK20"/>
  <c r="AK18"/>
  <c r="AK16"/>
  <c r="AK14"/>
  <c r="AK19"/>
  <c r="AK17"/>
  <c r="AK15"/>
  <c r="AK13"/>
  <c r="BG28"/>
  <c r="BE28" s="1"/>
  <c r="BG26"/>
  <c r="AK12"/>
  <c r="AK32"/>
  <c r="GY13"/>
  <c r="GY15"/>
  <c r="GY19"/>
  <c r="GY14"/>
  <c r="GY16"/>
  <c r="GY17"/>
  <c r="GY18"/>
  <c r="GY20"/>
  <c r="GY21"/>
  <c r="GY22"/>
  <c r="GY23"/>
  <c r="GY24"/>
  <c r="GY25"/>
  <c r="GY26"/>
  <c r="GY27"/>
  <c r="GY28"/>
  <c r="GY29"/>
  <c r="FO12"/>
  <c r="FO13"/>
  <c r="EW29"/>
  <c r="EW28"/>
  <c r="EW27"/>
  <c r="EW26"/>
  <c r="EW25"/>
  <c r="EW24"/>
  <c r="EW23"/>
  <c r="EW22"/>
  <c r="EW21"/>
  <c r="EW20"/>
  <c r="EW19"/>
  <c r="EW18"/>
  <c r="EW17"/>
  <c r="EW16"/>
  <c r="EW15"/>
  <c r="EW14"/>
  <c r="EW13"/>
  <c r="GY12"/>
  <c r="FO15"/>
  <c r="FO16"/>
  <c r="FO17"/>
  <c r="FO18"/>
  <c r="FO19"/>
  <c r="FO20"/>
  <c r="FO21"/>
  <c r="FO22"/>
  <c r="FO23"/>
  <c r="FO24"/>
  <c r="FO25"/>
  <c r="FO26"/>
  <c r="FO27"/>
  <c r="FO28"/>
  <c r="FO29"/>
  <c r="EW12"/>
  <c r="EW32"/>
  <c r="EW33"/>
  <c r="BI33"/>
  <c r="BI32"/>
  <c r="BI13"/>
  <c r="BI14"/>
  <c r="BI15"/>
  <c r="BI16"/>
  <c r="BI17"/>
  <c r="BI18"/>
  <c r="BI19"/>
  <c r="BI20"/>
  <c r="BI21"/>
  <c r="BI22"/>
  <c r="BI23"/>
  <c r="BI24"/>
  <c r="BI25"/>
  <c r="BI26"/>
  <c r="BI27"/>
  <c r="BI28"/>
  <c r="BI29"/>
  <c r="BI12"/>
  <c r="BQ33"/>
  <c r="BQ32"/>
  <c r="BK13"/>
  <c r="BN13"/>
  <c r="BO13"/>
  <c r="BQ13"/>
  <c r="BK14"/>
  <c r="BN14"/>
  <c r="BO14"/>
  <c r="BQ14"/>
  <c r="BK15"/>
  <c r="BN15"/>
  <c r="BO15"/>
  <c r="BQ15"/>
  <c r="BK16"/>
  <c r="BN16"/>
  <c r="BO16"/>
  <c r="BQ16"/>
  <c r="BK17"/>
  <c r="BN17"/>
  <c r="BO17"/>
  <c r="BQ17"/>
  <c r="BK18"/>
  <c r="BN18"/>
  <c r="BO18"/>
  <c r="BQ18"/>
  <c r="BK19"/>
  <c r="BN19"/>
  <c r="BO19"/>
  <c r="BQ19"/>
  <c r="BK20"/>
  <c r="BN20"/>
  <c r="BO20"/>
  <c r="BQ20"/>
  <c r="BK21"/>
  <c r="BN21"/>
  <c r="BO21"/>
  <c r="BQ21"/>
  <c r="BK22"/>
  <c r="BN22"/>
  <c r="BO22"/>
  <c r="BQ22"/>
  <c r="BK23"/>
  <c r="BN23"/>
  <c r="BO23"/>
  <c r="BQ23"/>
  <c r="BK24"/>
  <c r="BN24"/>
  <c r="BO24"/>
  <c r="BQ24"/>
  <c r="BK25"/>
  <c r="BN25"/>
  <c r="BO25"/>
  <c r="BQ25"/>
  <c r="BK26"/>
  <c r="BN26"/>
  <c r="BO26"/>
  <c r="BQ26"/>
  <c r="BK27"/>
  <c r="BN27"/>
  <c r="BO27"/>
  <c r="BQ27"/>
  <c r="BK28"/>
  <c r="BN28"/>
  <c r="BO28"/>
  <c r="BQ28"/>
  <c r="BK29"/>
  <c r="BN29"/>
  <c r="BO29"/>
  <c r="BQ29"/>
  <c r="BK12"/>
  <c r="BO12"/>
  <c r="BQ12"/>
  <c r="BS13"/>
  <c r="BS14"/>
  <c r="BW14" s="1"/>
  <c r="BS15"/>
  <c r="BW15" s="1"/>
  <c r="BS16"/>
  <c r="BW16" s="1"/>
  <c r="BS17"/>
  <c r="BW17" s="1"/>
  <c r="BS18"/>
  <c r="BW18" s="1"/>
  <c r="BS19"/>
  <c r="BW19" s="1"/>
  <c r="BS20"/>
  <c r="BW20" s="1"/>
  <c r="BS21"/>
  <c r="BW21" s="1"/>
  <c r="BS22"/>
  <c r="BW22" s="1"/>
  <c r="BS23"/>
  <c r="BW23" s="1"/>
  <c r="BS24"/>
  <c r="BW24" s="1"/>
  <c r="BS25"/>
  <c r="BW25" s="1"/>
  <c r="BS26"/>
  <c r="BW26" s="1"/>
  <c r="BS27"/>
  <c r="BW27" s="1"/>
  <c r="BS28"/>
  <c r="BW28" s="1"/>
  <c r="BS29"/>
  <c r="BW29" s="1"/>
  <c r="BS12"/>
  <c r="DU33"/>
  <c r="DT33"/>
  <c r="DU32"/>
  <c r="DT32"/>
  <c r="DT13"/>
  <c r="DU13"/>
  <c r="DT14"/>
  <c r="DU14"/>
  <c r="DT15"/>
  <c r="DU15"/>
  <c r="DT16"/>
  <c r="DU16"/>
  <c r="DT17"/>
  <c r="DU17"/>
  <c r="DT18"/>
  <c r="DU18"/>
  <c r="DT19"/>
  <c r="DU19"/>
  <c r="DT20"/>
  <c r="DU20"/>
  <c r="DT21"/>
  <c r="DU21"/>
  <c r="DT22"/>
  <c r="DU22"/>
  <c r="DT23"/>
  <c r="DU23"/>
  <c r="DT24"/>
  <c r="DU24"/>
  <c r="DT25"/>
  <c r="DU25"/>
  <c r="DT26"/>
  <c r="DU26"/>
  <c r="DT27"/>
  <c r="DU27"/>
  <c r="DT28"/>
  <c r="DU28"/>
  <c r="DT29"/>
  <c r="DU29"/>
  <c r="DU12"/>
  <c r="DT12"/>
  <c r="EA33"/>
  <c r="DZ33"/>
  <c r="EA32"/>
  <c r="DZ32"/>
  <c r="DZ13"/>
  <c r="EA13"/>
  <c r="DZ14"/>
  <c r="EA14"/>
  <c r="DZ15"/>
  <c r="EA15"/>
  <c r="DZ16"/>
  <c r="EA16"/>
  <c r="DZ17"/>
  <c r="EA17"/>
  <c r="DZ18"/>
  <c r="EA18"/>
  <c r="DZ19"/>
  <c r="EA19"/>
  <c r="DZ20"/>
  <c r="EA20"/>
  <c r="DZ21"/>
  <c r="EA21"/>
  <c r="DZ22"/>
  <c r="EA22"/>
  <c r="DZ23"/>
  <c r="EA23"/>
  <c r="DZ24"/>
  <c r="EA24"/>
  <c r="DZ25"/>
  <c r="EA25"/>
  <c r="DZ26"/>
  <c r="EA26"/>
  <c r="DZ27"/>
  <c r="EA27"/>
  <c r="DZ28"/>
  <c r="EA28"/>
  <c r="DZ29"/>
  <c r="EA29"/>
  <c r="EA12"/>
  <c r="DZ12"/>
  <c r="EF29"/>
  <c r="EG29"/>
  <c r="EF13"/>
  <c r="EG13"/>
  <c r="EF14"/>
  <c r="EG14"/>
  <c r="EF15"/>
  <c r="EG15"/>
  <c r="EF16"/>
  <c r="EG16"/>
  <c r="EF17"/>
  <c r="EG17"/>
  <c r="EF18"/>
  <c r="EG18"/>
  <c r="EF19"/>
  <c r="EG19"/>
  <c r="EF20"/>
  <c r="EG20"/>
  <c r="EF21"/>
  <c r="EG21"/>
  <c r="EF22"/>
  <c r="EG22"/>
  <c r="EF23"/>
  <c r="EG23"/>
  <c r="EF24"/>
  <c r="EG24"/>
  <c r="EF25"/>
  <c r="EG25"/>
  <c r="EF26"/>
  <c r="EG26"/>
  <c r="EF27"/>
  <c r="EG27"/>
  <c r="EF28"/>
  <c r="EG28"/>
  <c r="EG12"/>
  <c r="EF12"/>
  <c r="ER13"/>
  <c r="ES13"/>
  <c r="ER14"/>
  <c r="ES14"/>
  <c r="ER15"/>
  <c r="ES15"/>
  <c r="ER16"/>
  <c r="ES16"/>
  <c r="ER17"/>
  <c r="ES17"/>
  <c r="ER18"/>
  <c r="ES18"/>
  <c r="ER19"/>
  <c r="ES19"/>
  <c r="ER20"/>
  <c r="ES20"/>
  <c r="ER21"/>
  <c r="ES21"/>
  <c r="ER22"/>
  <c r="ES22"/>
  <c r="ER23"/>
  <c r="ES23"/>
  <c r="ER24"/>
  <c r="ES24"/>
  <c r="ER25"/>
  <c r="ES25"/>
  <c r="ER26"/>
  <c r="ES26"/>
  <c r="ER27"/>
  <c r="ES27"/>
  <c r="ER28"/>
  <c r="ES28"/>
  <c r="ER29"/>
  <c r="ES29"/>
  <c r="ES12"/>
  <c r="ER12"/>
  <c r="CY33"/>
  <c r="CX33"/>
  <c r="CY32"/>
  <c r="CX32"/>
  <c r="CX13"/>
  <c r="CY13"/>
  <c r="CX14"/>
  <c r="CY14"/>
  <c r="CX15"/>
  <c r="CY15"/>
  <c r="CX16"/>
  <c r="CY16"/>
  <c r="CX17"/>
  <c r="CY17"/>
  <c r="CX18"/>
  <c r="CY18"/>
  <c r="CX19"/>
  <c r="CY19"/>
  <c r="CX20"/>
  <c r="CY20"/>
  <c r="CX21"/>
  <c r="CY21"/>
  <c r="CX22"/>
  <c r="CY22"/>
  <c r="CX23"/>
  <c r="CY23"/>
  <c r="CX24"/>
  <c r="CY24"/>
  <c r="CX25"/>
  <c r="CY25"/>
  <c r="CX26"/>
  <c r="CY26"/>
  <c r="CX27"/>
  <c r="CY27"/>
  <c r="CX28"/>
  <c r="CY28"/>
  <c r="CX29"/>
  <c r="CY29"/>
  <c r="CY12"/>
  <c r="CX12"/>
  <c r="AD29" i="3"/>
  <c r="Z29"/>
  <c r="X29"/>
  <c r="V29"/>
  <c r="T29"/>
  <c r="R29"/>
  <c r="P29"/>
  <c r="Q29" s="1"/>
  <c r="L29"/>
  <c r="J29"/>
  <c r="N29"/>
  <c r="O29" s="1"/>
  <c r="C29" s="1"/>
  <c r="H29"/>
  <c r="D29"/>
  <c r="AD28"/>
  <c r="Z28"/>
  <c r="X28"/>
  <c r="V28"/>
  <c r="T28"/>
  <c r="R28"/>
  <c r="P28"/>
  <c r="Q28" s="1"/>
  <c r="L28"/>
  <c r="J28"/>
  <c r="N28"/>
  <c r="O28" s="1"/>
  <c r="C28" s="1"/>
  <c r="H28"/>
  <c r="D28"/>
  <c r="AD25"/>
  <c r="Z25"/>
  <c r="X25"/>
  <c r="V25"/>
  <c r="T25"/>
  <c r="R25"/>
  <c r="P25"/>
  <c r="Q25" s="1"/>
  <c r="L25"/>
  <c r="J25"/>
  <c r="N25"/>
  <c r="O25" s="1"/>
  <c r="H25"/>
  <c r="D25"/>
  <c r="AD24"/>
  <c r="X24"/>
  <c r="V24"/>
  <c r="T24"/>
  <c r="R24"/>
  <c r="P24"/>
  <c r="Q24" s="1"/>
  <c r="L24"/>
  <c r="J24"/>
  <c r="N24"/>
  <c r="O24" s="1"/>
  <c r="H24"/>
  <c r="D24"/>
  <c r="AD23"/>
  <c r="Z23"/>
  <c r="X23"/>
  <c r="V23"/>
  <c r="T23"/>
  <c r="R23"/>
  <c r="P23"/>
  <c r="Q23" s="1"/>
  <c r="L23"/>
  <c r="J23"/>
  <c r="N23"/>
  <c r="O23" s="1"/>
  <c r="H23"/>
  <c r="D23"/>
  <c r="AD22"/>
  <c r="Z22"/>
  <c r="X22"/>
  <c r="V22"/>
  <c r="T22"/>
  <c r="R22"/>
  <c r="P22"/>
  <c r="Q22" s="1"/>
  <c r="L22"/>
  <c r="J22"/>
  <c r="N22"/>
  <c r="O22" s="1"/>
  <c r="H22"/>
  <c r="D22"/>
  <c r="AD21"/>
  <c r="X21"/>
  <c r="V21"/>
  <c r="T21"/>
  <c r="R21"/>
  <c r="P21"/>
  <c r="Q21" s="1"/>
  <c r="L21"/>
  <c r="J21"/>
  <c r="N21"/>
  <c r="H21"/>
  <c r="D21"/>
  <c r="AD20"/>
  <c r="Z20"/>
  <c r="X20"/>
  <c r="V20"/>
  <c r="T20"/>
  <c r="R20"/>
  <c r="P20"/>
  <c r="Q20" s="1"/>
  <c r="L20"/>
  <c r="J20"/>
  <c r="N20"/>
  <c r="O20" s="1"/>
  <c r="H20"/>
  <c r="D20"/>
  <c r="AD19"/>
  <c r="Z19"/>
  <c r="X19"/>
  <c r="V19"/>
  <c r="T19"/>
  <c r="R19"/>
  <c r="P19"/>
  <c r="Q19" s="1"/>
  <c r="L19"/>
  <c r="J19"/>
  <c r="N19"/>
  <c r="O19" s="1"/>
  <c r="H19"/>
  <c r="D19"/>
  <c r="AD18"/>
  <c r="Z18"/>
  <c r="X18"/>
  <c r="V18"/>
  <c r="T18"/>
  <c r="R18"/>
  <c r="P18"/>
  <c r="Q18" s="1"/>
  <c r="L18"/>
  <c r="J18"/>
  <c r="N18"/>
  <c r="O18" s="1"/>
  <c r="H18"/>
  <c r="D18"/>
  <c r="AD17"/>
  <c r="Z17"/>
  <c r="X17"/>
  <c r="V17"/>
  <c r="T17"/>
  <c r="R17"/>
  <c r="P17"/>
  <c r="Q17" s="1"/>
  <c r="L17"/>
  <c r="J17"/>
  <c r="N17"/>
  <c r="O17" s="1"/>
  <c r="H17"/>
  <c r="D17"/>
  <c r="AD16"/>
  <c r="X16"/>
  <c r="V16"/>
  <c r="T16"/>
  <c r="R16"/>
  <c r="P16"/>
  <c r="Q16" s="1"/>
  <c r="L16"/>
  <c r="J16"/>
  <c r="N16"/>
  <c r="O16" s="1"/>
  <c r="H16"/>
  <c r="D16"/>
  <c r="AD15"/>
  <c r="Z15"/>
  <c r="X15"/>
  <c r="V15"/>
  <c r="T15"/>
  <c r="R15"/>
  <c r="P15"/>
  <c r="Q15" s="1"/>
  <c r="L15"/>
  <c r="J15"/>
  <c r="N15"/>
  <c r="O15" s="1"/>
  <c r="H15"/>
  <c r="D15"/>
  <c r="AD14"/>
  <c r="Z14"/>
  <c r="X14"/>
  <c r="V14"/>
  <c r="T14"/>
  <c r="R14"/>
  <c r="P14"/>
  <c r="Q14" s="1"/>
  <c r="L14"/>
  <c r="J14"/>
  <c r="N14"/>
  <c r="O14" s="1"/>
  <c r="H14"/>
  <c r="D14"/>
  <c r="AD13"/>
  <c r="X13"/>
  <c r="V13"/>
  <c r="T13"/>
  <c r="R13"/>
  <c r="P13"/>
  <c r="Q13" s="1"/>
  <c r="L13"/>
  <c r="J13"/>
  <c r="N13"/>
  <c r="O13" s="1"/>
  <c r="H13"/>
  <c r="D13"/>
  <c r="AD12"/>
  <c r="X12"/>
  <c r="V12"/>
  <c r="T12"/>
  <c r="R12"/>
  <c r="P12"/>
  <c r="Q12" s="1"/>
  <c r="L12"/>
  <c r="J12"/>
  <c r="N12"/>
  <c r="O12" s="1"/>
  <c r="H12"/>
  <c r="D12"/>
  <c r="AD11"/>
  <c r="X11"/>
  <c r="V11"/>
  <c r="T11"/>
  <c r="R11"/>
  <c r="P11"/>
  <c r="Q11" s="1"/>
  <c r="L11"/>
  <c r="J11"/>
  <c r="N11"/>
  <c r="H11"/>
  <c r="D11"/>
  <c r="AD10"/>
  <c r="Z10"/>
  <c r="X10"/>
  <c r="V10"/>
  <c r="T10"/>
  <c r="R10"/>
  <c r="P10"/>
  <c r="Q10" s="1"/>
  <c r="L10"/>
  <c r="J10"/>
  <c r="N10"/>
  <c r="O10" s="1"/>
  <c r="H10"/>
  <c r="D10"/>
  <c r="AD9"/>
  <c r="Z9"/>
  <c r="X9"/>
  <c r="V9"/>
  <c r="T9"/>
  <c r="R9"/>
  <c r="P9"/>
  <c r="Q9" s="1"/>
  <c r="L9"/>
  <c r="J9"/>
  <c r="N9"/>
  <c r="O9" s="1"/>
  <c r="H9"/>
  <c r="D9"/>
  <c r="D8"/>
  <c r="H8"/>
  <c r="N8"/>
  <c r="O8" s="1"/>
  <c r="J8"/>
  <c r="L8"/>
  <c r="P8"/>
  <c r="Q8" s="1"/>
  <c r="R8"/>
  <c r="T8"/>
  <c r="V8"/>
  <c r="X8"/>
  <c r="Z8"/>
  <c r="AD8"/>
  <c r="AF29"/>
  <c r="AF28"/>
  <c r="BH29"/>
  <c r="BD29"/>
  <c r="AV29"/>
  <c r="AT29"/>
  <c r="AP29"/>
  <c r="AN29"/>
  <c r="AJ29"/>
  <c r="BH28"/>
  <c r="BD28"/>
  <c r="AV28"/>
  <c r="AT28"/>
  <c r="AP28"/>
  <c r="AN28"/>
  <c r="AJ28"/>
  <c r="AJ9"/>
  <c r="AN9"/>
  <c r="AT9"/>
  <c r="AV9"/>
  <c r="BD9"/>
  <c r="BH9"/>
  <c r="BI9" s="1"/>
  <c r="AJ10"/>
  <c r="AN10"/>
  <c r="AT10"/>
  <c r="AV10"/>
  <c r="BD10"/>
  <c r="BH10"/>
  <c r="BI10" s="1"/>
  <c r="AJ11"/>
  <c r="AN11"/>
  <c r="AT11"/>
  <c r="AV11"/>
  <c r="BD11"/>
  <c r="BH11"/>
  <c r="BI11" s="1"/>
  <c r="AJ12"/>
  <c r="AN12"/>
  <c r="AP12"/>
  <c r="AQ12" s="1"/>
  <c r="AT12"/>
  <c r="AV12"/>
  <c r="BD12"/>
  <c r="BH12"/>
  <c r="BI12" s="1"/>
  <c r="AJ13"/>
  <c r="AN13"/>
  <c r="AP13"/>
  <c r="AQ13" s="1"/>
  <c r="AT13"/>
  <c r="AV13"/>
  <c r="BD13"/>
  <c r="BH13"/>
  <c r="AJ14"/>
  <c r="AN14"/>
  <c r="AP14"/>
  <c r="AQ14" s="1"/>
  <c r="AT14"/>
  <c r="AV14"/>
  <c r="BD14"/>
  <c r="BH14"/>
  <c r="BI14" s="1"/>
  <c r="AJ15"/>
  <c r="AN15"/>
  <c r="AP15"/>
  <c r="AQ15" s="1"/>
  <c r="AT15"/>
  <c r="AV15"/>
  <c r="BD15"/>
  <c r="BH15"/>
  <c r="AJ16"/>
  <c r="AN16"/>
  <c r="AP16"/>
  <c r="AQ16" s="1"/>
  <c r="AT16"/>
  <c r="AV16"/>
  <c r="BD16"/>
  <c r="BH16"/>
  <c r="AJ17"/>
  <c r="AN17"/>
  <c r="AT17"/>
  <c r="AV17"/>
  <c r="BD17"/>
  <c r="BH17"/>
  <c r="BI17" s="1"/>
  <c r="AJ18"/>
  <c r="AN18"/>
  <c r="AT18"/>
  <c r="AV18"/>
  <c r="BD18"/>
  <c r="BH18"/>
  <c r="BI18" s="1"/>
  <c r="AJ19"/>
  <c r="AN19"/>
  <c r="AT19"/>
  <c r="AV19"/>
  <c r="BD19"/>
  <c r="BH19"/>
  <c r="BI19" s="1"/>
  <c r="AJ20"/>
  <c r="AN20"/>
  <c r="AP20"/>
  <c r="AQ20" s="1"/>
  <c r="AT20"/>
  <c r="AV20"/>
  <c r="BD20"/>
  <c r="BH20"/>
  <c r="BI20" s="1"/>
  <c r="AJ21"/>
  <c r="AN21"/>
  <c r="AO21" s="1"/>
  <c r="AP21"/>
  <c r="AQ21" s="1"/>
  <c r="AT21"/>
  <c r="AV21"/>
  <c r="BD21"/>
  <c r="BH21"/>
  <c r="AJ22"/>
  <c r="AN22"/>
  <c r="AP22"/>
  <c r="AQ22" s="1"/>
  <c r="AT22"/>
  <c r="AV22"/>
  <c r="BD22"/>
  <c r="BH22"/>
  <c r="AJ23"/>
  <c r="AN23"/>
  <c r="AT23"/>
  <c r="AV23"/>
  <c r="BD23"/>
  <c r="BH23"/>
  <c r="AJ24"/>
  <c r="AN24"/>
  <c r="AT24"/>
  <c r="AV24"/>
  <c r="BD24"/>
  <c r="BH24"/>
  <c r="AJ25"/>
  <c r="AN25"/>
  <c r="AT25"/>
  <c r="AV25"/>
  <c r="BD25"/>
  <c r="BH25"/>
  <c r="AJ8"/>
  <c r="AN8"/>
  <c r="AT8"/>
  <c r="AV8"/>
  <c r="BD8"/>
  <c r="BH8"/>
  <c r="BI8" s="1"/>
  <c r="BJ29"/>
  <c r="BJ28"/>
  <c r="H9" i="4"/>
  <c r="I9" s="1"/>
  <c r="K9" s="1"/>
  <c r="L9"/>
  <c r="M9" s="1"/>
  <c r="N9"/>
  <c r="Q9"/>
  <c r="R9"/>
  <c r="T9"/>
  <c r="W9"/>
  <c r="X9"/>
  <c r="AF9"/>
  <c r="AI9"/>
  <c r="AJ9"/>
  <c r="AL9"/>
  <c r="AO9"/>
  <c r="AP9"/>
  <c r="BD9"/>
  <c r="BH9"/>
  <c r="BP9"/>
  <c r="BS9"/>
  <c r="BT9"/>
  <c r="BV9"/>
  <c r="BY9"/>
  <c r="BZ9"/>
  <c r="CL9"/>
  <c r="CM9" s="1"/>
  <c r="CN9"/>
  <c r="CQ9"/>
  <c r="CR9"/>
  <c r="H10"/>
  <c r="I10" s="1"/>
  <c r="L10"/>
  <c r="M10" s="1"/>
  <c r="N10"/>
  <c r="Q10"/>
  <c r="R10"/>
  <c r="T10"/>
  <c r="W10"/>
  <c r="X10"/>
  <c r="AF10"/>
  <c r="AI10"/>
  <c r="AJ10"/>
  <c r="AL10"/>
  <c r="AO10"/>
  <c r="AP10"/>
  <c r="BD10"/>
  <c r="BH10"/>
  <c r="BP10"/>
  <c r="BS10"/>
  <c r="BT10"/>
  <c r="BV10"/>
  <c r="BY10"/>
  <c r="BZ10"/>
  <c r="CL10"/>
  <c r="CM10" s="1"/>
  <c r="CN10"/>
  <c r="CQ10"/>
  <c r="CR10"/>
  <c r="H11"/>
  <c r="I11" s="1"/>
  <c r="L11"/>
  <c r="M11" s="1"/>
  <c r="N11"/>
  <c r="Q11"/>
  <c r="R11"/>
  <c r="W11"/>
  <c r="X11"/>
  <c r="AF11"/>
  <c r="AI11"/>
  <c r="AJ11"/>
  <c r="AL11"/>
  <c r="AO11"/>
  <c r="AP11"/>
  <c r="BD11"/>
  <c r="BH11"/>
  <c r="BP11"/>
  <c r="BS11"/>
  <c r="BT11"/>
  <c r="BV11"/>
  <c r="BY11"/>
  <c r="BZ11"/>
  <c r="CL11"/>
  <c r="CM11" s="1"/>
  <c r="CN11"/>
  <c r="CQ11"/>
  <c r="CR11"/>
  <c r="H12"/>
  <c r="I12" s="1"/>
  <c r="L12"/>
  <c r="M12" s="1"/>
  <c r="N12"/>
  <c r="Q12"/>
  <c r="R12"/>
  <c r="T12"/>
  <c r="W12"/>
  <c r="X12"/>
  <c r="AF12"/>
  <c r="AI12"/>
  <c r="AJ12"/>
  <c r="AL12"/>
  <c r="AO12"/>
  <c r="AP12"/>
  <c r="BD12"/>
  <c r="BH12"/>
  <c r="BP12"/>
  <c r="BS12"/>
  <c r="BT12"/>
  <c r="BV12"/>
  <c r="BY12"/>
  <c r="BZ12"/>
  <c r="CL12"/>
  <c r="CM12" s="1"/>
  <c r="CN12"/>
  <c r="CQ12"/>
  <c r="CR12"/>
  <c r="H13"/>
  <c r="I13" s="1"/>
  <c r="C13" s="1"/>
  <c r="QB17" i="2" s="1"/>
  <c r="L13" i="4"/>
  <c r="M13" s="1"/>
  <c r="N13"/>
  <c r="Q13"/>
  <c r="R13"/>
  <c r="T13"/>
  <c r="W13"/>
  <c r="X13"/>
  <c r="AF13"/>
  <c r="AI13"/>
  <c r="AJ13"/>
  <c r="AL13"/>
  <c r="AO13"/>
  <c r="AP13"/>
  <c r="BD13"/>
  <c r="BH13"/>
  <c r="BP13"/>
  <c r="BS13"/>
  <c r="BT13"/>
  <c r="BV13"/>
  <c r="BY13"/>
  <c r="BZ13"/>
  <c r="CL13"/>
  <c r="CM13" s="1"/>
  <c r="CK13" s="1"/>
  <c r="CN13"/>
  <c r="CQ13"/>
  <c r="CR13"/>
  <c r="H14"/>
  <c r="I14" s="1"/>
  <c r="L14"/>
  <c r="M14" s="1"/>
  <c r="N14"/>
  <c r="Q14"/>
  <c r="R14"/>
  <c r="T14"/>
  <c r="W14"/>
  <c r="X14"/>
  <c r="AF14"/>
  <c r="AI14"/>
  <c r="AJ14"/>
  <c r="AL14"/>
  <c r="AO14"/>
  <c r="AP14"/>
  <c r="BD14"/>
  <c r="BH14"/>
  <c r="BP14"/>
  <c r="BS14"/>
  <c r="BT14"/>
  <c r="BV14"/>
  <c r="BY14"/>
  <c r="BZ14"/>
  <c r="CL14"/>
  <c r="CM14" s="1"/>
  <c r="CN14"/>
  <c r="CQ14"/>
  <c r="CR14"/>
  <c r="H15"/>
  <c r="I15" s="1"/>
  <c r="C15" s="1"/>
  <c r="QB19" i="2" s="1"/>
  <c r="L15" i="4"/>
  <c r="M15" s="1"/>
  <c r="G15" s="1"/>
  <c r="QF19" i="2" s="1"/>
  <c r="N15" i="4"/>
  <c r="Q15"/>
  <c r="R15"/>
  <c r="T15"/>
  <c r="W15"/>
  <c r="X15"/>
  <c r="AF15"/>
  <c r="AI15"/>
  <c r="AJ15"/>
  <c r="AL15"/>
  <c r="AO15"/>
  <c r="AP15"/>
  <c r="BD15"/>
  <c r="BH15"/>
  <c r="BP15"/>
  <c r="BS15"/>
  <c r="BT15"/>
  <c r="BV15"/>
  <c r="BY15"/>
  <c r="BZ15"/>
  <c r="CK15"/>
  <c r="CL15"/>
  <c r="CN15"/>
  <c r="CQ15"/>
  <c r="CR15"/>
  <c r="H16"/>
  <c r="I16" s="1"/>
  <c r="C16" s="1"/>
  <c r="QB20" i="2" s="1"/>
  <c r="L16" i="4"/>
  <c r="M16" s="1"/>
  <c r="N16"/>
  <c r="Q16"/>
  <c r="R16"/>
  <c r="T16"/>
  <c r="W16"/>
  <c r="X16"/>
  <c r="AF16"/>
  <c r="AI16"/>
  <c r="AJ16"/>
  <c r="AL16"/>
  <c r="AO16"/>
  <c r="AP16"/>
  <c r="BD16"/>
  <c r="BH16"/>
  <c r="BP16"/>
  <c r="BS16"/>
  <c r="BT16"/>
  <c r="BV16"/>
  <c r="BY16"/>
  <c r="BZ16"/>
  <c r="CL16"/>
  <c r="CM16" s="1"/>
  <c r="CK16" s="1"/>
  <c r="CN16"/>
  <c r="CQ16"/>
  <c r="CR16"/>
  <c r="H17"/>
  <c r="I17" s="1"/>
  <c r="L17"/>
  <c r="M17" s="1"/>
  <c r="N17"/>
  <c r="Q17"/>
  <c r="R17"/>
  <c r="T17"/>
  <c r="W17"/>
  <c r="X17"/>
  <c r="AF17"/>
  <c r="AI17"/>
  <c r="AJ17"/>
  <c r="AL17"/>
  <c r="AO17"/>
  <c r="AP17"/>
  <c r="BD17"/>
  <c r="BH17"/>
  <c r="BP17"/>
  <c r="BS17"/>
  <c r="BT17"/>
  <c r="BV17"/>
  <c r="BY17"/>
  <c r="BZ17"/>
  <c r="CL17"/>
  <c r="CM17" s="1"/>
  <c r="CN17"/>
  <c r="CQ17"/>
  <c r="CR17"/>
  <c r="H18"/>
  <c r="I18" s="1"/>
  <c r="L18"/>
  <c r="M18" s="1"/>
  <c r="N18"/>
  <c r="Q18"/>
  <c r="R18"/>
  <c r="T18"/>
  <c r="W18"/>
  <c r="X18"/>
  <c r="AF18"/>
  <c r="AI18"/>
  <c r="AJ18"/>
  <c r="AL18"/>
  <c r="AO18"/>
  <c r="AP18"/>
  <c r="BD18"/>
  <c r="BH18"/>
  <c r="BP18"/>
  <c r="BS18"/>
  <c r="BT18"/>
  <c r="BV18"/>
  <c r="BY18"/>
  <c r="BZ18"/>
  <c r="CL18"/>
  <c r="CM18" s="1"/>
  <c r="CN18"/>
  <c r="CQ18"/>
  <c r="CR18"/>
  <c r="H19"/>
  <c r="I19" s="1"/>
  <c r="L19"/>
  <c r="M19" s="1"/>
  <c r="N19"/>
  <c r="Q19"/>
  <c r="R19"/>
  <c r="T19"/>
  <c r="W19"/>
  <c r="X19"/>
  <c r="AF19"/>
  <c r="AI19"/>
  <c r="AJ19"/>
  <c r="AL19"/>
  <c r="AO19"/>
  <c r="AP19"/>
  <c r="BD19"/>
  <c r="BH19"/>
  <c r="BP19"/>
  <c r="BS19"/>
  <c r="BT19"/>
  <c r="BV19"/>
  <c r="BY19"/>
  <c r="BZ19"/>
  <c r="CL19"/>
  <c r="CM19" s="1"/>
  <c r="CN19"/>
  <c r="CQ19"/>
  <c r="CR19"/>
  <c r="H20"/>
  <c r="I20" s="1"/>
  <c r="L20"/>
  <c r="M20" s="1"/>
  <c r="N20"/>
  <c r="Q20"/>
  <c r="R20"/>
  <c r="T20"/>
  <c r="W20"/>
  <c r="X20"/>
  <c r="AF20"/>
  <c r="AI20"/>
  <c r="AJ20"/>
  <c r="AL20"/>
  <c r="AO20"/>
  <c r="AP20"/>
  <c r="BD20"/>
  <c r="BH20"/>
  <c r="BP20"/>
  <c r="BS20"/>
  <c r="BT20"/>
  <c r="BV20"/>
  <c r="BY20"/>
  <c r="BZ20"/>
  <c r="CL20"/>
  <c r="CM20" s="1"/>
  <c r="CN20"/>
  <c r="CQ20"/>
  <c r="CR20"/>
  <c r="H21"/>
  <c r="I21" s="1"/>
  <c r="C21" s="1"/>
  <c r="QB25" i="2" s="1"/>
  <c r="L21" i="4"/>
  <c r="M21" s="1"/>
  <c r="N21"/>
  <c r="Q21"/>
  <c r="R21"/>
  <c r="T21"/>
  <c r="W21"/>
  <c r="X21"/>
  <c r="AF21"/>
  <c r="AI21"/>
  <c r="AJ21"/>
  <c r="AL21"/>
  <c r="AO21"/>
  <c r="AP21"/>
  <c r="BD21"/>
  <c r="BH21"/>
  <c r="BP21"/>
  <c r="BS21"/>
  <c r="BT21"/>
  <c r="BV21"/>
  <c r="BY21"/>
  <c r="BZ21"/>
  <c r="CL21"/>
  <c r="CM21" s="1"/>
  <c r="CK21" s="1"/>
  <c r="CN21"/>
  <c r="CQ21"/>
  <c r="CR21"/>
  <c r="H22"/>
  <c r="I22" s="1"/>
  <c r="C22" s="1"/>
  <c r="QB26" i="2" s="1"/>
  <c r="L22" i="4"/>
  <c r="M22" s="1"/>
  <c r="N22"/>
  <c r="Q22"/>
  <c r="R22"/>
  <c r="W22"/>
  <c r="X22"/>
  <c r="AF22"/>
  <c r="AI22"/>
  <c r="AJ22"/>
  <c r="AL22"/>
  <c r="AO22"/>
  <c r="AP22"/>
  <c r="BD22"/>
  <c r="BH22"/>
  <c r="BP22"/>
  <c r="BS22"/>
  <c r="BT22"/>
  <c r="BV22"/>
  <c r="BY22"/>
  <c r="BZ22"/>
  <c r="CL22"/>
  <c r="CM22" s="1"/>
  <c r="CK22" s="1"/>
  <c r="CN22"/>
  <c r="CQ22"/>
  <c r="CR22"/>
  <c r="H23"/>
  <c r="I23" s="1"/>
  <c r="C23" s="1"/>
  <c r="QB27" i="2" s="1"/>
  <c r="L23" i="4"/>
  <c r="M23" s="1"/>
  <c r="G23" s="1"/>
  <c r="QF27" i="2" s="1"/>
  <c r="N23" i="4"/>
  <c r="Q23"/>
  <c r="R23"/>
  <c r="T23"/>
  <c r="W23"/>
  <c r="X23"/>
  <c r="AF23"/>
  <c r="AI23"/>
  <c r="AJ23"/>
  <c r="AL23"/>
  <c r="AO23"/>
  <c r="AP23"/>
  <c r="BD23"/>
  <c r="BH23"/>
  <c r="BP23"/>
  <c r="BS23"/>
  <c r="BT23"/>
  <c r="BV23"/>
  <c r="BY23"/>
  <c r="BZ23"/>
  <c r="CK23"/>
  <c r="CL23"/>
  <c r="CN23"/>
  <c r="CQ23"/>
  <c r="CR23"/>
  <c r="H24"/>
  <c r="I24" s="1"/>
  <c r="C24" s="1"/>
  <c r="QB28" i="2" s="1"/>
  <c r="L24" i="4"/>
  <c r="M24" s="1"/>
  <c r="N24"/>
  <c r="Q24"/>
  <c r="R24"/>
  <c r="T24"/>
  <c r="W24"/>
  <c r="X24"/>
  <c r="AF24"/>
  <c r="AI24"/>
  <c r="AJ24"/>
  <c r="AL24"/>
  <c r="AO24"/>
  <c r="AP24"/>
  <c r="BD24"/>
  <c r="BH24"/>
  <c r="BP24"/>
  <c r="BS24"/>
  <c r="BT24"/>
  <c r="BV24"/>
  <c r="BY24"/>
  <c r="BZ24"/>
  <c r="CL24"/>
  <c r="CM24" s="1"/>
  <c r="CK24" s="1"/>
  <c r="CN24"/>
  <c r="CQ24"/>
  <c r="CR24"/>
  <c r="H25"/>
  <c r="I25" s="1"/>
  <c r="C25" s="1"/>
  <c r="QB29" i="2" s="1"/>
  <c r="L25" i="4"/>
  <c r="M25" s="1"/>
  <c r="G25" s="1"/>
  <c r="QF29" i="2" s="1"/>
  <c r="N25" i="4"/>
  <c r="Q25"/>
  <c r="R25"/>
  <c r="T25"/>
  <c r="W25"/>
  <c r="X25"/>
  <c r="AF25"/>
  <c r="AI25"/>
  <c r="AJ25"/>
  <c r="AL25"/>
  <c r="AO25"/>
  <c r="AP25"/>
  <c r="BD25"/>
  <c r="BH25"/>
  <c r="BP25"/>
  <c r="BS25"/>
  <c r="BT25"/>
  <c r="BV25"/>
  <c r="BY25"/>
  <c r="BZ25"/>
  <c r="CK25"/>
  <c r="CL25"/>
  <c r="CN25"/>
  <c r="CQ25"/>
  <c r="CR25"/>
  <c r="H8"/>
  <c r="I8" s="1"/>
  <c r="L8"/>
  <c r="M8" s="1"/>
  <c r="N8"/>
  <c r="R8"/>
  <c r="T8"/>
  <c r="X8"/>
  <c r="AF8"/>
  <c r="AJ8"/>
  <c r="AL8"/>
  <c r="AO8"/>
  <c r="AP8"/>
  <c r="BD8"/>
  <c r="BH8"/>
  <c r="BP8"/>
  <c r="BT8"/>
  <c r="BV8"/>
  <c r="BZ8"/>
  <c r="CL8"/>
  <c r="CM8" s="1"/>
  <c r="CN8"/>
  <c r="CR8"/>
  <c r="C12" i="3" l="1"/>
  <c r="B14"/>
  <c r="B15"/>
  <c r="C21"/>
  <c r="C22"/>
  <c r="C20"/>
  <c r="B28"/>
  <c r="B29"/>
  <c r="C14"/>
  <c r="C15"/>
  <c r="C16"/>
  <c r="B22"/>
  <c r="C13"/>
  <c r="B20"/>
  <c r="G8" i="4"/>
  <c r="QF12" i="2" s="1"/>
  <c r="K21" i="4"/>
  <c r="PZ16" i="2"/>
  <c r="G20" i="4"/>
  <c r="QF24" i="2" s="1"/>
  <c r="K19" i="4"/>
  <c r="PZ19" i="2"/>
  <c r="PZ32"/>
  <c r="G24" i="4"/>
  <c r="QF28" i="2" s="1"/>
  <c r="K20" i="4"/>
  <c r="PZ33" i="2"/>
  <c r="K17" i="4"/>
  <c r="K25"/>
  <c r="G12"/>
  <c r="QF16" i="2" s="1"/>
  <c r="PZ17"/>
  <c r="G16" i="4"/>
  <c r="QF20" i="2" s="1"/>
  <c r="K13" i="4"/>
  <c r="K24"/>
  <c r="E24" s="1"/>
  <c r="QD28" i="2" s="1"/>
  <c r="G19" i="4"/>
  <c r="QF23" i="2" s="1"/>
  <c r="K16" i="4"/>
  <c r="K12"/>
  <c r="G11"/>
  <c r="QF15" i="2" s="1"/>
  <c r="O26" i="3"/>
  <c r="PZ18" i="2"/>
  <c r="PZ20"/>
  <c r="PZ24"/>
  <c r="PZ26"/>
  <c r="K22" i="4"/>
  <c r="G21"/>
  <c r="QF25" i="2" s="1"/>
  <c r="K18" i="4"/>
  <c r="G17"/>
  <c r="QF21" i="2" s="1"/>
  <c r="K14" i="4"/>
  <c r="G13"/>
  <c r="QF17" i="2" s="1"/>
  <c r="K10" i="4"/>
  <c r="G9"/>
  <c r="QF13" i="2" s="1"/>
  <c r="PZ25"/>
  <c r="K23" i="4"/>
  <c r="E23" s="1"/>
  <c r="QD27" i="2" s="1"/>
  <c r="G22" i="4"/>
  <c r="QF26" i="2" s="1"/>
  <c r="G18" i="4"/>
  <c r="QF22" i="2" s="1"/>
  <c r="K15" i="4"/>
  <c r="G14"/>
  <c r="QF18" i="2" s="1"/>
  <c r="K11" i="4"/>
  <c r="G10"/>
  <c r="QF14" i="2" s="1"/>
  <c r="E16" i="4"/>
  <c r="QD20" i="2" s="1"/>
  <c r="E25" i="4"/>
  <c r="QD29" i="2" s="1"/>
  <c r="E21" i="4"/>
  <c r="QD25" i="2" s="1"/>
  <c r="E13" i="4"/>
  <c r="QD17" i="2" s="1"/>
  <c r="E22" i="4"/>
  <c r="QD26" i="2" s="1"/>
  <c r="E15" i="4"/>
  <c r="QD19" i="2" s="1"/>
  <c r="OV30"/>
  <c r="OV37" s="1"/>
  <c r="OH59" s="1"/>
  <c r="OU30"/>
  <c r="OU37" s="1"/>
  <c r="PI30"/>
  <c r="PI37" s="1"/>
  <c r="F8" i="4"/>
  <c r="QE12" i="2" s="1"/>
  <c r="F22" i="4"/>
  <c r="QE26" i="2" s="1"/>
  <c r="F18" i="4"/>
  <c r="QE22" i="2" s="1"/>
  <c r="F14" i="4"/>
  <c r="QE18" i="2" s="1"/>
  <c r="F10" i="4"/>
  <c r="QE14" i="2" s="1"/>
  <c r="F23" i="4"/>
  <c r="QE27" i="2" s="1"/>
  <c r="F19" i="4"/>
  <c r="QE23" i="2" s="1"/>
  <c r="F15" i="4"/>
  <c r="QE19" i="2" s="1"/>
  <c r="F11" i="4"/>
  <c r="QE15" i="2" s="1"/>
  <c r="F24" i="4"/>
  <c r="QE28" i="2" s="1"/>
  <c r="F20" i="4"/>
  <c r="QE24" i="2" s="1"/>
  <c r="F16" i="4"/>
  <c r="QE20" i="2" s="1"/>
  <c r="F12" i="4"/>
  <c r="QE16" i="2" s="1"/>
  <c r="F25" i="4"/>
  <c r="QE29" i="2" s="1"/>
  <c r="F21" i="4"/>
  <c r="QE25" i="2" s="1"/>
  <c r="F17" i="4"/>
  <c r="QE21" i="2" s="1"/>
  <c r="F13" i="4"/>
  <c r="QE17" i="2" s="1"/>
  <c r="F9" i="4"/>
  <c r="QE13" i="2" s="1"/>
  <c r="AU30"/>
  <c r="AU37" s="1"/>
  <c r="BE14"/>
  <c r="BE18"/>
  <c r="BE22"/>
  <c r="BE26"/>
  <c r="BE13"/>
  <c r="BE21"/>
  <c r="BE29"/>
  <c r="BE27"/>
  <c r="BE17"/>
  <c r="BE25"/>
  <c r="BE19"/>
  <c r="BE15"/>
  <c r="BE23"/>
  <c r="BG12"/>
  <c r="PY18"/>
  <c r="PY19"/>
  <c r="PY24"/>
  <c r="PY26"/>
  <c r="PY32"/>
  <c r="PY33"/>
  <c r="BW12"/>
  <c r="BU12" s="1"/>
  <c r="BW13"/>
  <c r="BU13" s="1"/>
  <c r="EW34"/>
  <c r="EW30"/>
  <c r="V20" i="4"/>
  <c r="V16"/>
  <c r="BF24"/>
  <c r="BF23"/>
  <c r="CP25"/>
  <c r="CP24"/>
  <c r="BM20" i="2"/>
  <c r="BM16"/>
  <c r="BF22" i="4"/>
  <c r="BF20"/>
  <c r="BF16"/>
  <c r="BM15" i="2"/>
  <c r="BM13"/>
  <c r="CP23" i="4"/>
  <c r="CP19"/>
  <c r="CP15"/>
  <c r="AH25"/>
  <c r="J25"/>
  <c r="BR24"/>
  <c r="AH24"/>
  <c r="J24"/>
  <c r="BR23"/>
  <c r="AH20"/>
  <c r="J20"/>
  <c r="BR19"/>
  <c r="AH16"/>
  <c r="J16"/>
  <c r="BR15"/>
  <c r="BR14"/>
  <c r="AH12"/>
  <c r="J12"/>
  <c r="BR11"/>
  <c r="AH11"/>
  <c r="J11"/>
  <c r="BR10"/>
  <c r="AH10"/>
  <c r="J10"/>
  <c r="BR9"/>
  <c r="V9"/>
  <c r="BM26" i="2"/>
  <c r="AN20" i="4"/>
  <c r="P20"/>
  <c r="BX19"/>
  <c r="AN16"/>
  <c r="P16"/>
  <c r="BX15"/>
  <c r="AN12"/>
  <c r="P12"/>
  <c r="BX11"/>
  <c r="AN11"/>
  <c r="P11"/>
  <c r="BX10"/>
  <c r="AN10"/>
  <c r="P10"/>
  <c r="BX9"/>
  <c r="BF9"/>
  <c r="V25"/>
  <c r="AN25"/>
  <c r="P25"/>
  <c r="BX24"/>
  <c r="AN24"/>
  <c r="P24"/>
  <c r="BX23"/>
  <c r="AN23"/>
  <c r="P23"/>
  <c r="BX22"/>
  <c r="AN22"/>
  <c r="P22"/>
  <c r="BX21"/>
  <c r="CP20"/>
  <c r="BF19"/>
  <c r="V19"/>
  <c r="BF18"/>
  <c r="V18"/>
  <c r="AH17"/>
  <c r="J17"/>
  <c r="BR16"/>
  <c r="CP14"/>
  <c r="BF14"/>
  <c r="V14"/>
  <c r="AH13"/>
  <c r="J13"/>
  <c r="BR12"/>
  <c r="V12"/>
  <c r="BF11"/>
  <c r="BM18" i="2"/>
  <c r="BF15" i="4"/>
  <c r="V24"/>
  <c r="V23"/>
  <c r="AH21"/>
  <c r="J21"/>
  <c r="BR20"/>
  <c r="CP18"/>
  <c r="CP17"/>
  <c r="AN17"/>
  <c r="P17"/>
  <c r="BX16"/>
  <c r="AH15"/>
  <c r="J15"/>
  <c r="CP13"/>
  <c r="AN13"/>
  <c r="P13"/>
  <c r="BX12"/>
  <c r="CP11"/>
  <c r="BM28" i="2"/>
  <c r="BM24"/>
  <c r="BM23"/>
  <c r="BM21"/>
  <c r="BF25" i="4"/>
  <c r="AH23"/>
  <c r="J23"/>
  <c r="BR22"/>
  <c r="J22"/>
  <c r="BR21"/>
  <c r="V21"/>
  <c r="AN19"/>
  <c r="BX18"/>
  <c r="AN18"/>
  <c r="BX17"/>
  <c r="CP16"/>
  <c r="V15"/>
  <c r="AN14"/>
  <c r="BX13"/>
  <c r="CP12"/>
  <c r="BF12"/>
  <c r="AN9"/>
  <c r="BR25"/>
  <c r="CP22"/>
  <c r="CP21"/>
  <c r="AN21"/>
  <c r="P21"/>
  <c r="BX20"/>
  <c r="AH19"/>
  <c r="J19"/>
  <c r="BR18"/>
  <c r="AH18"/>
  <c r="J18"/>
  <c r="BR17"/>
  <c r="V17"/>
  <c r="AN15"/>
  <c r="P15"/>
  <c r="BX14"/>
  <c r="AH14"/>
  <c r="J14"/>
  <c r="BR13"/>
  <c r="V13"/>
  <c r="BF10"/>
  <c r="V10"/>
  <c r="AH9"/>
  <c r="J9"/>
  <c r="BM29" i="2"/>
  <c r="BM19"/>
  <c r="BM17"/>
  <c r="BM14"/>
  <c r="BF21" i="4"/>
  <c r="BX25"/>
  <c r="AH22"/>
  <c r="P19"/>
  <c r="P18"/>
  <c r="BF17"/>
  <c r="P14"/>
  <c r="BF13"/>
  <c r="CP10"/>
  <c r="CP9"/>
  <c r="P9"/>
  <c r="BM27" i="2"/>
  <c r="BM25"/>
  <c r="BM22"/>
  <c r="V33"/>
  <c r="V32"/>
  <c r="K13"/>
  <c r="N13"/>
  <c r="S13"/>
  <c r="V13"/>
  <c r="W13"/>
  <c r="AA13"/>
  <c r="AB13"/>
  <c r="AF13" s="1"/>
  <c r="AG13"/>
  <c r="K14"/>
  <c r="S14"/>
  <c r="V14"/>
  <c r="W14"/>
  <c r="AA14"/>
  <c r="AB14"/>
  <c r="AF14" s="1"/>
  <c r="AG14"/>
  <c r="K15"/>
  <c r="L15"/>
  <c r="N15"/>
  <c r="S15"/>
  <c r="T15"/>
  <c r="V15"/>
  <c r="W15"/>
  <c r="AA15"/>
  <c r="AB15"/>
  <c r="AF15" s="1"/>
  <c r="AG15"/>
  <c r="K16"/>
  <c r="L16"/>
  <c r="S16"/>
  <c r="T16"/>
  <c r="V16"/>
  <c r="W16"/>
  <c r="AA16"/>
  <c r="AB16"/>
  <c r="AF16" s="1"/>
  <c r="AG16"/>
  <c r="K17"/>
  <c r="L17"/>
  <c r="N17"/>
  <c r="S17"/>
  <c r="T17"/>
  <c r="V17"/>
  <c r="W17"/>
  <c r="AA17"/>
  <c r="AB17"/>
  <c r="AF17" s="1"/>
  <c r="AG17"/>
  <c r="K18"/>
  <c r="L18"/>
  <c r="S18"/>
  <c r="T18"/>
  <c r="V18"/>
  <c r="W18"/>
  <c r="AA18"/>
  <c r="AB18"/>
  <c r="AF18" s="1"/>
  <c r="AG18"/>
  <c r="K19"/>
  <c r="N19"/>
  <c r="S19"/>
  <c r="V19"/>
  <c r="W19"/>
  <c r="AA19"/>
  <c r="AB19"/>
  <c r="AF19" s="1"/>
  <c r="AG19"/>
  <c r="K20"/>
  <c r="L20"/>
  <c r="S20"/>
  <c r="T20"/>
  <c r="V20"/>
  <c r="W20"/>
  <c r="AA20"/>
  <c r="AB20"/>
  <c r="AF20" s="1"/>
  <c r="AG20"/>
  <c r="K21"/>
  <c r="L21"/>
  <c r="S21"/>
  <c r="T21"/>
  <c r="V21"/>
  <c r="W21"/>
  <c r="AA21"/>
  <c r="AB21"/>
  <c r="AF21" s="1"/>
  <c r="AG21"/>
  <c r="K22"/>
  <c r="S22"/>
  <c r="V22"/>
  <c r="W22"/>
  <c r="AA22"/>
  <c r="AB22"/>
  <c r="AF22" s="1"/>
  <c r="AG22"/>
  <c r="K23"/>
  <c r="L23"/>
  <c r="S23"/>
  <c r="T23"/>
  <c r="V23"/>
  <c r="W23"/>
  <c r="AA23"/>
  <c r="AB23"/>
  <c r="AF23" s="1"/>
  <c r="AG23"/>
  <c r="K24"/>
  <c r="L24"/>
  <c r="N24"/>
  <c r="S24"/>
  <c r="T24"/>
  <c r="V24"/>
  <c r="W24"/>
  <c r="AA24"/>
  <c r="AB24"/>
  <c r="AF24" s="1"/>
  <c r="AG24"/>
  <c r="K25"/>
  <c r="L25"/>
  <c r="S25"/>
  <c r="T25"/>
  <c r="V25"/>
  <c r="W25"/>
  <c r="AA25"/>
  <c r="AB25"/>
  <c r="AF25" s="1"/>
  <c r="AG25"/>
  <c r="K26"/>
  <c r="L26"/>
  <c r="N26"/>
  <c r="S26"/>
  <c r="T26"/>
  <c r="V26"/>
  <c r="W26"/>
  <c r="AA26"/>
  <c r="AB26"/>
  <c r="AF26" s="1"/>
  <c r="AG26"/>
  <c r="K27"/>
  <c r="S27"/>
  <c r="V27"/>
  <c r="W27"/>
  <c r="AA27"/>
  <c r="AB27"/>
  <c r="AF27" s="1"/>
  <c r="AG27"/>
  <c r="K28"/>
  <c r="L28"/>
  <c r="S28"/>
  <c r="T28"/>
  <c r="V28"/>
  <c r="W28"/>
  <c r="AA28"/>
  <c r="AB28"/>
  <c r="AF28" s="1"/>
  <c r="AG28"/>
  <c r="K29"/>
  <c r="N29"/>
  <c r="S29"/>
  <c r="V29"/>
  <c r="W29"/>
  <c r="AA29"/>
  <c r="AB29"/>
  <c r="AF29" s="1"/>
  <c r="AG29"/>
  <c r="L12"/>
  <c r="T12"/>
  <c r="V12"/>
  <c r="AA12"/>
  <c r="AG12"/>
  <c r="M26" i="4"/>
  <c r="CM26"/>
  <c r="PZ34" i="2" l="1"/>
  <c r="QF30"/>
  <c r="QF37" s="1"/>
  <c r="PY34"/>
  <c r="QE30"/>
  <c r="QE37" s="1"/>
  <c r="BE12"/>
  <c r="N48" i="1"/>
  <c r="AE29" i="2"/>
  <c r="AE24"/>
  <c r="AE21"/>
  <c r="AE17"/>
  <c r="AE25"/>
  <c r="AE16"/>
  <c r="AE27"/>
  <c r="AE13"/>
  <c r="AE15"/>
  <c r="AE28"/>
  <c r="AE22"/>
  <c r="AE20"/>
  <c r="AE26"/>
  <c r="AE23"/>
  <c r="AE18"/>
  <c r="AE19"/>
  <c r="AE14"/>
  <c r="AL27" i="5"/>
  <c r="AJ27"/>
  <c r="AH27"/>
  <c r="AF27"/>
  <c r="AD27"/>
  <c r="AB27"/>
  <c r="Z27"/>
  <c r="X27"/>
  <c r="V27"/>
  <c r="T27"/>
  <c r="R27"/>
  <c r="P27"/>
  <c r="N27"/>
  <c r="L27"/>
  <c r="J27"/>
  <c r="H27"/>
  <c r="F27"/>
  <c r="D27"/>
  <c r="AL26"/>
  <c r="AJ26"/>
  <c r="AH26"/>
  <c r="AF26"/>
  <c r="AD26"/>
  <c r="AB26"/>
  <c r="Z26"/>
  <c r="X26"/>
  <c r="V26"/>
  <c r="T26"/>
  <c r="R26"/>
  <c r="P26"/>
  <c r="N26"/>
  <c r="L26"/>
  <c r="J26"/>
  <c r="H26"/>
  <c r="F26"/>
  <c r="D26"/>
  <c r="AL25"/>
  <c r="AJ25"/>
  <c r="AH25"/>
  <c r="AF25"/>
  <c r="AD25"/>
  <c r="AB25"/>
  <c r="Z25"/>
  <c r="X25"/>
  <c r="V25"/>
  <c r="T25"/>
  <c r="R25"/>
  <c r="P25"/>
  <c r="N25"/>
  <c r="L25"/>
  <c r="J25"/>
  <c r="H25"/>
  <c r="F25"/>
  <c r="D25"/>
  <c r="AL24"/>
  <c r="AJ24"/>
  <c r="AH24"/>
  <c r="AF24"/>
  <c r="AD24"/>
  <c r="AB24"/>
  <c r="Z24"/>
  <c r="X24"/>
  <c r="V24"/>
  <c r="T24"/>
  <c r="R24"/>
  <c r="P24"/>
  <c r="N24"/>
  <c r="L24"/>
  <c r="J24"/>
  <c r="H24"/>
  <c r="F24"/>
  <c r="D24"/>
  <c r="AL23"/>
  <c r="AJ23"/>
  <c r="AH23"/>
  <c r="AF23"/>
  <c r="AD23"/>
  <c r="AB23"/>
  <c r="Z23"/>
  <c r="X23"/>
  <c r="V23"/>
  <c r="T23"/>
  <c r="R23"/>
  <c r="P23"/>
  <c r="N23"/>
  <c r="L23"/>
  <c r="J23"/>
  <c r="H23"/>
  <c r="F23"/>
  <c r="D23"/>
  <c r="AL22"/>
  <c r="AJ22"/>
  <c r="AH22"/>
  <c r="AF22"/>
  <c r="AD22"/>
  <c r="AB22"/>
  <c r="Z22"/>
  <c r="X22"/>
  <c r="V22"/>
  <c r="T22"/>
  <c r="R22"/>
  <c r="P22"/>
  <c r="N22"/>
  <c r="L22"/>
  <c r="J22"/>
  <c r="H22"/>
  <c r="F22"/>
  <c r="D22"/>
  <c r="AL21"/>
  <c r="AJ21"/>
  <c r="AH21"/>
  <c r="AF21"/>
  <c r="AD21"/>
  <c r="AB21"/>
  <c r="Z21"/>
  <c r="X21"/>
  <c r="V21"/>
  <c r="T21"/>
  <c r="R21"/>
  <c r="P21"/>
  <c r="N21"/>
  <c r="L21"/>
  <c r="J21"/>
  <c r="H21"/>
  <c r="F21"/>
  <c r="D21"/>
  <c r="AL20"/>
  <c r="AJ20"/>
  <c r="AH20"/>
  <c r="AF20"/>
  <c r="AD20"/>
  <c r="AB20"/>
  <c r="Z20"/>
  <c r="X20"/>
  <c r="V20"/>
  <c r="T20"/>
  <c r="R20"/>
  <c r="P20"/>
  <c r="N20"/>
  <c r="L20"/>
  <c r="J20"/>
  <c r="H20"/>
  <c r="F20"/>
  <c r="D20"/>
  <c r="AL19"/>
  <c r="AJ19"/>
  <c r="AH19"/>
  <c r="AF19"/>
  <c r="AD19"/>
  <c r="AB19"/>
  <c r="Z19"/>
  <c r="X19"/>
  <c r="V19"/>
  <c r="T19"/>
  <c r="R19"/>
  <c r="P19"/>
  <c r="N19"/>
  <c r="L19"/>
  <c r="J19"/>
  <c r="H19"/>
  <c r="F19"/>
  <c r="D19"/>
  <c r="AL18"/>
  <c r="AJ18"/>
  <c r="AH18"/>
  <c r="AF18"/>
  <c r="AD18"/>
  <c r="AB18"/>
  <c r="Z18"/>
  <c r="X18"/>
  <c r="V18"/>
  <c r="T18"/>
  <c r="R18"/>
  <c r="P18"/>
  <c r="N18"/>
  <c r="L18"/>
  <c r="J18"/>
  <c r="H18"/>
  <c r="F18"/>
  <c r="D18"/>
  <c r="AL17"/>
  <c r="AJ17"/>
  <c r="AH17"/>
  <c r="AF17"/>
  <c r="AD17"/>
  <c r="AB17"/>
  <c r="Z17"/>
  <c r="X17"/>
  <c r="V17"/>
  <c r="T17"/>
  <c r="R17"/>
  <c r="P17"/>
  <c r="N17"/>
  <c r="L17"/>
  <c r="J17"/>
  <c r="H17"/>
  <c r="F17"/>
  <c r="D17"/>
  <c r="AL16"/>
  <c r="AJ16"/>
  <c r="AH16"/>
  <c r="AF16"/>
  <c r="AD16"/>
  <c r="AB16"/>
  <c r="Z16"/>
  <c r="X16"/>
  <c r="V16"/>
  <c r="T16"/>
  <c r="R16"/>
  <c r="P16"/>
  <c r="N16"/>
  <c r="L16"/>
  <c r="J16"/>
  <c r="H16"/>
  <c r="F16"/>
  <c r="D16"/>
  <c r="AL15"/>
  <c r="AJ15"/>
  <c r="AH15"/>
  <c r="AF15"/>
  <c r="AD15"/>
  <c r="AB15"/>
  <c r="Z15"/>
  <c r="X15"/>
  <c r="V15"/>
  <c r="T15"/>
  <c r="R15"/>
  <c r="P15"/>
  <c r="N15"/>
  <c r="L15"/>
  <c r="J15"/>
  <c r="H15"/>
  <c r="F15"/>
  <c r="D15"/>
  <c r="AL14"/>
  <c r="AJ14"/>
  <c r="AH14"/>
  <c r="AF14"/>
  <c r="AD14"/>
  <c r="AB14"/>
  <c r="Z14"/>
  <c r="X14"/>
  <c r="V14"/>
  <c r="T14"/>
  <c r="R14"/>
  <c r="P14"/>
  <c r="N14"/>
  <c r="L14"/>
  <c r="J14"/>
  <c r="H14"/>
  <c r="F14"/>
  <c r="D14"/>
  <c r="AL13"/>
  <c r="AJ13"/>
  <c r="AH13"/>
  <c r="AF13"/>
  <c r="AD13"/>
  <c r="AB13"/>
  <c r="Z13"/>
  <c r="X13"/>
  <c r="V13"/>
  <c r="T13"/>
  <c r="R13"/>
  <c r="P13"/>
  <c r="N13"/>
  <c r="L13"/>
  <c r="J13"/>
  <c r="H13"/>
  <c r="F13"/>
  <c r="D13"/>
  <c r="AL12"/>
  <c r="AJ12"/>
  <c r="AH12"/>
  <c r="AF12"/>
  <c r="AD12"/>
  <c r="AB12"/>
  <c r="Z12"/>
  <c r="X12"/>
  <c r="V12"/>
  <c r="T12"/>
  <c r="R12"/>
  <c r="P12"/>
  <c r="N12"/>
  <c r="L12"/>
  <c r="J12"/>
  <c r="H12"/>
  <c r="F12"/>
  <c r="D12"/>
  <c r="AL11"/>
  <c r="AJ11"/>
  <c r="AH11"/>
  <c r="AF11"/>
  <c r="AD11"/>
  <c r="AB11"/>
  <c r="Z11"/>
  <c r="X11"/>
  <c r="V11"/>
  <c r="T11"/>
  <c r="R11"/>
  <c r="P11"/>
  <c r="N11"/>
  <c r="L11"/>
  <c r="J11"/>
  <c r="H11"/>
  <c r="F11"/>
  <c r="D11"/>
  <c r="AL10"/>
  <c r="AJ10"/>
  <c r="AH10"/>
  <c r="AF10"/>
  <c r="AD10"/>
  <c r="AB10"/>
  <c r="Z10"/>
  <c r="X10"/>
  <c r="V10"/>
  <c r="T10"/>
  <c r="R10"/>
  <c r="P10"/>
  <c r="N10"/>
  <c r="L10"/>
  <c r="J10"/>
  <c r="H10"/>
  <c r="F10"/>
  <c r="D10"/>
  <c r="AL9"/>
  <c r="AJ9"/>
  <c r="AH9"/>
  <c r="AF9"/>
  <c r="AD9"/>
  <c r="AB9"/>
  <c r="Z9"/>
  <c r="X9"/>
  <c r="V9"/>
  <c r="T9"/>
  <c r="R9"/>
  <c r="P9"/>
  <c r="N9"/>
  <c r="L9"/>
  <c r="J9"/>
  <c r="H9"/>
  <c r="F9"/>
  <c r="D9"/>
  <c r="AL8"/>
  <c r="AJ8"/>
  <c r="AH8"/>
  <c r="AF8"/>
  <c r="AD8"/>
  <c r="AB8"/>
  <c r="Z8"/>
  <c r="X8"/>
  <c r="V8"/>
  <c r="T8"/>
  <c r="R8"/>
  <c r="P8"/>
  <c r="N8"/>
  <c r="L8"/>
  <c r="J8"/>
  <c r="H8"/>
  <c r="F8"/>
  <c r="D8"/>
  <c r="CB31" i="6" l="1"/>
  <c r="BZ31"/>
  <c r="CB32"/>
  <c r="BZ32"/>
  <c r="BZ24"/>
  <c r="BZ18"/>
  <c r="BZ11"/>
  <c r="CB27"/>
  <c r="CB25"/>
  <c r="CB23"/>
  <c r="CB21"/>
  <c r="CB19"/>
  <c r="CB17"/>
  <c r="CB15"/>
  <c r="CB13"/>
  <c r="BZ14"/>
  <c r="BZ26"/>
  <c r="BZ22"/>
  <c r="BZ20"/>
  <c r="BZ12"/>
  <c r="CB28"/>
  <c r="CB26"/>
  <c r="CB24"/>
  <c r="CB22"/>
  <c r="CB20"/>
  <c r="CB18"/>
  <c r="CB16"/>
  <c r="CB14"/>
  <c r="CB12"/>
  <c r="BZ28"/>
  <c r="BZ16"/>
  <c r="CB11"/>
  <c r="BZ27"/>
  <c r="BZ25"/>
  <c r="BZ23"/>
  <c r="BZ21"/>
  <c r="BZ19"/>
  <c r="BZ17"/>
  <c r="BZ15"/>
  <c r="BZ13"/>
  <c r="E409" i="8"/>
  <c r="E377"/>
  <c r="E378" s="1"/>
  <c r="E374" s="1"/>
  <c r="E371"/>
  <c r="E369"/>
  <c r="E316"/>
  <c r="E304"/>
  <c r="E302"/>
  <c r="E250"/>
  <c r="E248"/>
  <c r="D135"/>
  <c r="E12"/>
  <c r="CB33" i="6" l="1"/>
  <c r="CB29"/>
  <c r="E9" i="9"/>
  <c r="E10"/>
  <c r="E11"/>
  <c r="E12"/>
  <c r="E13"/>
  <c r="E8"/>
  <c r="CB36" i="6" l="1"/>
  <c r="CG30"/>
  <c r="CH30"/>
  <c r="CG34"/>
  <c r="CH34"/>
  <c r="CG35"/>
  <c r="CH35"/>
  <c r="Y69"/>
  <c r="X69"/>
  <c r="Z69"/>
  <c r="AA69"/>
  <c r="AZ63" l="1"/>
  <c r="B63" s="1"/>
  <c r="BA63"/>
  <c r="C63" s="1"/>
  <c r="AZ67"/>
  <c r="B67" s="1"/>
  <c r="BA67"/>
  <c r="C67" s="1"/>
  <c r="AZ68"/>
  <c r="B68" s="1"/>
  <c r="BA68"/>
  <c r="C68" s="1"/>
  <c r="BA32" l="1"/>
  <c r="BA31"/>
  <c r="BA12"/>
  <c r="BA13"/>
  <c r="BA14"/>
  <c r="BA15"/>
  <c r="BA16"/>
  <c r="BA17"/>
  <c r="BA18"/>
  <c r="BA19"/>
  <c r="BA20"/>
  <c r="BA21"/>
  <c r="BA22"/>
  <c r="BA23"/>
  <c r="BA24"/>
  <c r="BA25"/>
  <c r="BA26"/>
  <c r="BA27"/>
  <c r="BA28"/>
  <c r="BA11"/>
  <c r="OJ30" i="2"/>
  <c r="PM34"/>
  <c r="PT34"/>
  <c r="PS34"/>
  <c r="PT30"/>
  <c r="PS30"/>
  <c r="OR34"/>
  <c r="OQ34"/>
  <c r="OR30"/>
  <c r="OQ30"/>
  <c r="OK34"/>
  <c r="OJ34"/>
  <c r="PS37" l="1"/>
  <c r="OQ37"/>
  <c r="OR37"/>
  <c r="PT37"/>
  <c r="PL34"/>
  <c r="OK30"/>
  <c r="OK37" s="1"/>
  <c r="PM30"/>
  <c r="PM37" s="1"/>
  <c r="PL30"/>
  <c r="OJ37"/>
  <c r="PL37" l="1"/>
  <c r="MP61"/>
  <c r="MO61" s="1"/>
  <c r="MN61" s="1"/>
  <c r="MM61" s="1"/>
  <c r="MJ61" s="1"/>
  <c r="MI61" s="1"/>
  <c r="MH61" s="1"/>
  <c r="MG61" s="1"/>
  <c r="MF61" s="1"/>
  <c r="ME61" s="1"/>
  <c r="MP57"/>
  <c r="MO57" s="1"/>
  <c r="MN57" s="1"/>
  <c r="MM57" s="1"/>
  <c r="MJ57" s="1"/>
  <c r="MI57" s="1"/>
  <c r="MH57" s="1"/>
  <c r="MG57" s="1"/>
  <c r="MF57" s="1"/>
  <c r="MI55"/>
  <c r="MI54"/>
  <c r="MA55"/>
  <c r="MA54"/>
  <c r="AP61"/>
  <c r="AK61"/>
  <c r="ME57" l="1"/>
  <c r="MB57" s="1"/>
  <c r="MA57" s="1"/>
  <c r="MB61"/>
  <c r="MA61" s="1"/>
  <c r="CG61"/>
  <c r="BY61"/>
  <c r="DV61"/>
  <c r="DS61"/>
  <c r="EZ61"/>
  <c r="FD61"/>
  <c r="FI61"/>
  <c r="FM61"/>
  <c r="EW60"/>
  <c r="EW59"/>
  <c r="EW56"/>
  <c r="FF60"/>
  <c r="FF59"/>
  <c r="FF56"/>
  <c r="FO55"/>
  <c r="FO54"/>
  <c r="FX55"/>
  <c r="FX54"/>
  <c r="EW61" l="1"/>
  <c r="LZ57"/>
  <c r="LY57" s="1"/>
  <c r="LX57" s="1"/>
  <c r="LW57" s="1"/>
  <c r="LT57" s="1"/>
  <c r="LS57" s="1"/>
  <c r="LR57" s="1"/>
  <c r="LQ57" s="1"/>
  <c r="LP57" s="1"/>
  <c r="LO57" s="1"/>
  <c r="LN57" s="1"/>
  <c r="LM57" s="1"/>
  <c r="LJ57" s="1"/>
  <c r="LI57" s="1"/>
  <c r="LH57" s="1"/>
  <c r="LG57" s="1"/>
  <c r="LZ61"/>
  <c r="LY61" s="1"/>
  <c r="LX61" s="1"/>
  <c r="LW61" s="1"/>
  <c r="LT61" s="1"/>
  <c r="LS61" s="1"/>
  <c r="LR61" s="1"/>
  <c r="LQ61" s="1"/>
  <c r="LP61" s="1"/>
  <c r="LO61" s="1"/>
  <c r="LN61" s="1"/>
  <c r="LM61" s="1"/>
  <c r="LJ61" s="1"/>
  <c r="LI61" s="1"/>
  <c r="LH61" s="1"/>
  <c r="LG61" s="1"/>
  <c r="CZ12" l="1"/>
  <c r="GS12"/>
  <c r="GT12"/>
  <c r="GU12"/>
  <c r="GV12"/>
  <c r="GW12"/>
  <c r="GX12"/>
  <c r="CZ13"/>
  <c r="GS13"/>
  <c r="GT13"/>
  <c r="GU13"/>
  <c r="GV13"/>
  <c r="GW13"/>
  <c r="GX13"/>
  <c r="GJ13"/>
  <c r="GN13"/>
  <c r="CZ14"/>
  <c r="GS14"/>
  <c r="GT14"/>
  <c r="GU14"/>
  <c r="GV14"/>
  <c r="GW14"/>
  <c r="GX14"/>
  <c r="CZ15"/>
  <c r="GS15"/>
  <c r="GT15"/>
  <c r="GU15"/>
  <c r="GV15"/>
  <c r="GW15"/>
  <c r="GX15"/>
  <c r="GJ15"/>
  <c r="GN15"/>
  <c r="CZ16"/>
  <c r="GS16"/>
  <c r="GT16"/>
  <c r="GU16"/>
  <c r="GV16"/>
  <c r="GW16"/>
  <c r="GX16"/>
  <c r="CZ17"/>
  <c r="GS17"/>
  <c r="GT17"/>
  <c r="GU17"/>
  <c r="GV17"/>
  <c r="GW17"/>
  <c r="GX17"/>
  <c r="GJ17"/>
  <c r="GN17"/>
  <c r="CZ18"/>
  <c r="GS18"/>
  <c r="GT18"/>
  <c r="GU18"/>
  <c r="GV18"/>
  <c r="GW18"/>
  <c r="GX18"/>
  <c r="CZ19"/>
  <c r="GS19"/>
  <c r="GT19"/>
  <c r="GU19"/>
  <c r="GV19"/>
  <c r="GW19"/>
  <c r="GX19"/>
  <c r="CZ20"/>
  <c r="GS20"/>
  <c r="GT20"/>
  <c r="GU20"/>
  <c r="GV20"/>
  <c r="GW20"/>
  <c r="GX20"/>
  <c r="CZ21"/>
  <c r="GS21"/>
  <c r="GT21"/>
  <c r="GU21"/>
  <c r="GV21"/>
  <c r="GW21"/>
  <c r="GX21"/>
  <c r="CZ22"/>
  <c r="GS22"/>
  <c r="GT22"/>
  <c r="GU22"/>
  <c r="GV22"/>
  <c r="GW22"/>
  <c r="GX22"/>
  <c r="CZ23"/>
  <c r="GS23"/>
  <c r="GT23"/>
  <c r="GU23"/>
  <c r="GV23"/>
  <c r="GW23"/>
  <c r="GX23"/>
  <c r="CZ24"/>
  <c r="GS24"/>
  <c r="GT24"/>
  <c r="GU24"/>
  <c r="GV24"/>
  <c r="GW24"/>
  <c r="GX24"/>
  <c r="CZ25"/>
  <c r="GS25"/>
  <c r="GT25"/>
  <c r="GU25"/>
  <c r="GV25"/>
  <c r="GW25"/>
  <c r="GX25"/>
  <c r="CZ26"/>
  <c r="GS26"/>
  <c r="GT26"/>
  <c r="GU26"/>
  <c r="GV26"/>
  <c r="GW26"/>
  <c r="GX26"/>
  <c r="CZ27"/>
  <c r="GS27"/>
  <c r="GT27"/>
  <c r="GU27"/>
  <c r="GV27"/>
  <c r="GW27"/>
  <c r="GX27"/>
  <c r="CZ28"/>
  <c r="GS28"/>
  <c r="GT28"/>
  <c r="GU28"/>
  <c r="GV28"/>
  <c r="GW28"/>
  <c r="GX28"/>
  <c r="CZ29"/>
  <c r="GS29"/>
  <c r="GT29"/>
  <c r="GU29"/>
  <c r="GV29"/>
  <c r="GW29"/>
  <c r="GX29"/>
  <c r="DA30"/>
  <c r="DB30"/>
  <c r="FA30"/>
  <c r="FI30"/>
  <c r="FJ30"/>
  <c r="FK30"/>
  <c r="FL30"/>
  <c r="FM30"/>
  <c r="FN30"/>
  <c r="GA30"/>
  <c r="GB30"/>
  <c r="GC30"/>
  <c r="GD30"/>
  <c r="GE30"/>
  <c r="GF30"/>
  <c r="HK30"/>
  <c r="HL30"/>
  <c r="HM30"/>
  <c r="HN30"/>
  <c r="HO30"/>
  <c r="HP30"/>
  <c r="CZ32"/>
  <c r="CZ33"/>
  <c r="GS34"/>
  <c r="DA34"/>
  <c r="DB34"/>
  <c r="FI34"/>
  <c r="FJ34"/>
  <c r="FK34"/>
  <c r="FL34"/>
  <c r="FM34"/>
  <c r="FN34"/>
  <c r="FX34"/>
  <c r="GA34"/>
  <c r="GB34"/>
  <c r="GC34"/>
  <c r="GD34"/>
  <c r="GE34"/>
  <c r="GF34"/>
  <c r="HH34"/>
  <c r="HK34"/>
  <c r="HK37" s="1"/>
  <c r="HL34"/>
  <c r="HM34"/>
  <c r="HN34"/>
  <c r="HO34"/>
  <c r="HP34"/>
  <c r="HO37" l="1"/>
  <c r="GF37"/>
  <c r="GB37"/>
  <c r="DB37"/>
  <c r="DB42" s="1"/>
  <c r="GD37"/>
  <c r="CZ30"/>
  <c r="GE37"/>
  <c r="CZ34"/>
  <c r="FL37"/>
  <c r="FN37"/>
  <c r="GP29"/>
  <c r="GP25"/>
  <c r="GP21"/>
  <c r="GP26"/>
  <c r="GP22"/>
  <c r="GP18"/>
  <c r="GP16"/>
  <c r="GP14"/>
  <c r="GP12"/>
  <c r="GP27"/>
  <c r="GP23"/>
  <c r="GP19"/>
  <c r="GP17"/>
  <c r="GP15"/>
  <c r="GP13"/>
  <c r="GP28"/>
  <c r="GP24"/>
  <c r="GP20"/>
  <c r="HP37"/>
  <c r="HL37"/>
  <c r="GA60" s="1"/>
  <c r="HN37"/>
  <c r="HM37"/>
  <c r="FK37"/>
  <c r="GT30"/>
  <c r="GC37"/>
  <c r="GA37"/>
  <c r="GS30"/>
  <c r="GS37" s="1"/>
  <c r="FF30"/>
  <c r="DA37"/>
  <c r="DA42" s="1"/>
  <c r="GM28"/>
  <c r="HG34"/>
  <c r="GV34"/>
  <c r="GX30"/>
  <c r="FV30"/>
  <c r="EZ34"/>
  <c r="GU34"/>
  <c r="GW34"/>
  <c r="GU30"/>
  <c r="GW30"/>
  <c r="HF30"/>
  <c r="CW29"/>
  <c r="GM24"/>
  <c r="CW15"/>
  <c r="HD34"/>
  <c r="FD34"/>
  <c r="CY34"/>
  <c r="FI54"/>
  <c r="GJ14"/>
  <c r="GJ12"/>
  <c r="FX30"/>
  <c r="FX37" s="1"/>
  <c r="FM55"/>
  <c r="FI55"/>
  <c r="FE34"/>
  <c r="FM37"/>
  <c r="FM54"/>
  <c r="FS34"/>
  <c r="FF34"/>
  <c r="HH30"/>
  <c r="HH37" s="1"/>
  <c r="GM18"/>
  <c r="FI37"/>
  <c r="FJ37"/>
  <c r="FU34"/>
  <c r="GK34"/>
  <c r="FC34"/>
  <c r="CX34"/>
  <c r="GJ22"/>
  <c r="GJ20"/>
  <c r="FC30"/>
  <c r="CX30"/>
  <c r="HE30"/>
  <c r="GV30"/>
  <c r="HE34"/>
  <c r="FA34"/>
  <c r="FA37" s="1"/>
  <c r="FW30"/>
  <c r="FB30"/>
  <c r="CY30"/>
  <c r="GX34"/>
  <c r="GP34"/>
  <c r="FT34"/>
  <c r="FR30"/>
  <c r="FE30"/>
  <c r="HG30"/>
  <c r="HC30"/>
  <c r="GN29"/>
  <c r="GJ29"/>
  <c r="GN27"/>
  <c r="GJ27"/>
  <c r="GN25"/>
  <c r="GJ25"/>
  <c r="GN23"/>
  <c r="GJ23"/>
  <c r="GM20"/>
  <c r="GM15"/>
  <c r="HC34"/>
  <c r="HB30"/>
  <c r="GJ28"/>
  <c r="GJ26"/>
  <c r="GJ24"/>
  <c r="GM19"/>
  <c r="GN14"/>
  <c r="GM12"/>
  <c r="GM29"/>
  <c r="GM27"/>
  <c r="GM25"/>
  <c r="GN21"/>
  <c r="GJ21"/>
  <c r="GM17"/>
  <c r="GO16"/>
  <c r="GM23"/>
  <c r="GJ16"/>
  <c r="GK16"/>
  <c r="GM22"/>
  <c r="GJ19"/>
  <c r="GJ18"/>
  <c r="GM21"/>
  <c r="GM13"/>
  <c r="GO26"/>
  <c r="GK26"/>
  <c r="GO25"/>
  <c r="GO24"/>
  <c r="GK24"/>
  <c r="GO22"/>
  <c r="GK22"/>
  <c r="GN19"/>
  <c r="CW17"/>
  <c r="GN16"/>
  <c r="FW34"/>
  <c r="GN28"/>
  <c r="GN20"/>
  <c r="CW28"/>
  <c r="GM26"/>
  <c r="GO20"/>
  <c r="GK20"/>
  <c r="GN18"/>
  <c r="GO14"/>
  <c r="GK14"/>
  <c r="GN12"/>
  <c r="FS30"/>
  <c r="GN26"/>
  <c r="GN24"/>
  <c r="GN22"/>
  <c r="GO18"/>
  <c r="GK18"/>
  <c r="GM16"/>
  <c r="GO12"/>
  <c r="GK12"/>
  <c r="CW33"/>
  <c r="CW32"/>
  <c r="GO29"/>
  <c r="GK29"/>
  <c r="GO28"/>
  <c r="GK28"/>
  <c r="GO27"/>
  <c r="GK27"/>
  <c r="GL26"/>
  <c r="CW26"/>
  <c r="GL24"/>
  <c r="CW24"/>
  <c r="GL22"/>
  <c r="CW22"/>
  <c r="GL20"/>
  <c r="CW20"/>
  <c r="GL18"/>
  <c r="CW18"/>
  <c r="GL16"/>
  <c r="CW16"/>
  <c r="CW14"/>
  <c r="GL12"/>
  <c r="CW12"/>
  <c r="HF34"/>
  <c r="HB34"/>
  <c r="GK25"/>
  <c r="GO23"/>
  <c r="GK23"/>
  <c r="GO21"/>
  <c r="GK21"/>
  <c r="GO19"/>
  <c r="GK19"/>
  <c r="GO17"/>
  <c r="GK17"/>
  <c r="FD30"/>
  <c r="EZ30"/>
  <c r="GO15"/>
  <c r="GK15"/>
  <c r="GO13"/>
  <c r="GK13"/>
  <c r="GL29"/>
  <c r="GL28"/>
  <c r="GL27"/>
  <c r="CW27"/>
  <c r="GL25"/>
  <c r="CW25"/>
  <c r="GL23"/>
  <c r="CW23"/>
  <c r="GL21"/>
  <c r="CW21"/>
  <c r="GL19"/>
  <c r="CW19"/>
  <c r="GL17"/>
  <c r="GL15"/>
  <c r="GL13"/>
  <c r="CW13"/>
  <c r="FB34"/>
  <c r="HD30"/>
  <c r="GT34"/>
  <c r="FV34"/>
  <c r="FR34"/>
  <c r="GU37" l="1"/>
  <c r="GW37"/>
  <c r="CZ37"/>
  <c r="GE60"/>
  <c r="FN38"/>
  <c r="FN42" s="1"/>
  <c r="GA56"/>
  <c r="FL38"/>
  <c r="FL42" s="1"/>
  <c r="GE53"/>
  <c r="FJ38"/>
  <c r="FJ42" s="1"/>
  <c r="GE56"/>
  <c r="GT37"/>
  <c r="GA59" s="1"/>
  <c r="HD37"/>
  <c r="GA53"/>
  <c r="GG13"/>
  <c r="GG12"/>
  <c r="GG16"/>
  <c r="GG20"/>
  <c r="GG24"/>
  <c r="GG28"/>
  <c r="GG22"/>
  <c r="GG15"/>
  <c r="GG19"/>
  <c r="GG23"/>
  <c r="GG27"/>
  <c r="GG18"/>
  <c r="GG26"/>
  <c r="GG17"/>
  <c r="GG21"/>
  <c r="GG25"/>
  <c r="GG29"/>
  <c r="HF37"/>
  <c r="FK38"/>
  <c r="FK42" s="1"/>
  <c r="FF37"/>
  <c r="GX37"/>
  <c r="FV37"/>
  <c r="HC37"/>
  <c r="CY37"/>
  <c r="B12" i="7" s="1"/>
  <c r="HG37" i="2"/>
  <c r="FW37"/>
  <c r="CW34"/>
  <c r="GV37"/>
  <c r="FE37"/>
  <c r="FS37"/>
  <c r="FA38" s="1"/>
  <c r="B17" i="7" s="1"/>
  <c r="GP30" i="2"/>
  <c r="GP37" s="1"/>
  <c r="FD55"/>
  <c r="GO34"/>
  <c r="GJ34"/>
  <c r="FF54"/>
  <c r="CX37"/>
  <c r="FF55"/>
  <c r="FM38"/>
  <c r="FM42" s="1"/>
  <c r="FM53"/>
  <c r="FM57" s="1"/>
  <c r="FD37"/>
  <c r="FD54"/>
  <c r="EZ37"/>
  <c r="EZ53" s="1"/>
  <c r="EZ54"/>
  <c r="FI38"/>
  <c r="FI42" s="1"/>
  <c r="FI53"/>
  <c r="FI57" s="1"/>
  <c r="EZ55"/>
  <c r="FR37"/>
  <c r="FB37"/>
  <c r="GJ30"/>
  <c r="FC37"/>
  <c r="GL34"/>
  <c r="HE37"/>
  <c r="CW30"/>
  <c r="GM34"/>
  <c r="GK30"/>
  <c r="GK37" s="1"/>
  <c r="GN34"/>
  <c r="HB37"/>
  <c r="GN30"/>
  <c r="GY30"/>
  <c r="GY34"/>
  <c r="GO30"/>
  <c r="FO34"/>
  <c r="B26" i="7"/>
  <c r="GE59" i="2" l="1"/>
  <c r="FX60"/>
  <c r="GA57"/>
  <c r="GE57"/>
  <c r="FX56"/>
  <c r="FX53"/>
  <c r="GJ37"/>
  <c r="FR59" s="1"/>
  <c r="FV60"/>
  <c r="FD53"/>
  <c r="FD57" s="1"/>
  <c r="FE38"/>
  <c r="B21" i="7" s="1"/>
  <c r="FR60" i="2"/>
  <c r="FV56"/>
  <c r="FV53"/>
  <c r="CW37"/>
  <c r="GG34"/>
  <c r="GO37"/>
  <c r="FX59"/>
  <c r="GN37"/>
  <c r="FD38"/>
  <c r="EZ38"/>
  <c r="EW55"/>
  <c r="EW54"/>
  <c r="FR56"/>
  <c r="FR53"/>
  <c r="FF57"/>
  <c r="FF53"/>
  <c r="EZ57"/>
  <c r="EW37"/>
  <c r="GY37"/>
  <c r="FX57" l="1"/>
  <c r="FO60"/>
  <c r="FO53"/>
  <c r="FV57"/>
  <c r="FV59"/>
  <c r="FR57"/>
  <c r="FO56"/>
  <c r="EW53"/>
  <c r="EW57"/>
  <c r="FO57" l="1"/>
  <c r="FO59"/>
  <c r="E484" i="8"/>
  <c r="F484"/>
  <c r="D484"/>
  <c r="E410"/>
  <c r="F410"/>
  <c r="D410"/>
  <c r="H411"/>
  <c r="H409"/>
  <c r="G409"/>
  <c r="I409" s="1"/>
  <c r="E303"/>
  <c r="F303"/>
  <c r="G410" l="1"/>
  <c r="I410" s="1"/>
  <c r="H410"/>
  <c r="G411"/>
  <c r="I411" l="1"/>
  <c r="U32" i="6" l="1"/>
  <c r="U31"/>
  <c r="U12"/>
  <c r="U13"/>
  <c r="U14"/>
  <c r="U15"/>
  <c r="U16"/>
  <c r="U17"/>
  <c r="U18"/>
  <c r="U19"/>
  <c r="U20"/>
  <c r="U21"/>
  <c r="U22"/>
  <c r="U23"/>
  <c r="U24"/>
  <c r="U25"/>
  <c r="U26"/>
  <c r="U27"/>
  <c r="U28"/>
  <c r="U11"/>
  <c r="T32" l="1"/>
  <c r="T31"/>
  <c r="T12"/>
  <c r="T13"/>
  <c r="T14"/>
  <c r="T15"/>
  <c r="T16"/>
  <c r="T17"/>
  <c r="T18"/>
  <c r="T19"/>
  <c r="T20"/>
  <c r="T21"/>
  <c r="T22"/>
  <c r="T23"/>
  <c r="T24"/>
  <c r="T25"/>
  <c r="T26"/>
  <c r="T27"/>
  <c r="T28"/>
  <c r="T11"/>
  <c r="BW32" l="1"/>
  <c r="BU32" s="1"/>
  <c r="BW31"/>
  <c r="BU31" s="1"/>
  <c r="BW12"/>
  <c r="BU12" s="1"/>
  <c r="BW13"/>
  <c r="BU13" s="1"/>
  <c r="BW14"/>
  <c r="BU14" s="1"/>
  <c r="BW15"/>
  <c r="BU15" s="1"/>
  <c r="BW16"/>
  <c r="BU16" s="1"/>
  <c r="BW17"/>
  <c r="BU17" s="1"/>
  <c r="BW18"/>
  <c r="BU18" s="1"/>
  <c r="BW19"/>
  <c r="BU19" s="1"/>
  <c r="BW20"/>
  <c r="BU20" s="1"/>
  <c r="BW21"/>
  <c r="BU21" s="1"/>
  <c r="BW22"/>
  <c r="BU22" s="1"/>
  <c r="BW23"/>
  <c r="BU23" s="1"/>
  <c r="BW24"/>
  <c r="BU24" s="1"/>
  <c r="BW25"/>
  <c r="BU25" s="1"/>
  <c r="BW26"/>
  <c r="BU26" s="1"/>
  <c r="BW27"/>
  <c r="BU27" s="1"/>
  <c r="BW28"/>
  <c r="BU28" s="1"/>
  <c r="BW11"/>
  <c r="BU11" s="1"/>
  <c r="BW33" l="1"/>
  <c r="BW29"/>
  <c r="BW36" l="1"/>
  <c r="BV27"/>
  <c r="BT27" s="1"/>
  <c r="BV23"/>
  <c r="BT23" s="1"/>
  <c r="BV19"/>
  <c r="BT19" s="1"/>
  <c r="BV15"/>
  <c r="BT15" s="1"/>
  <c r="BV28"/>
  <c r="BT28" s="1"/>
  <c r="BV24"/>
  <c r="BT24" s="1"/>
  <c r="BV20"/>
  <c r="BT20" s="1"/>
  <c r="BV16"/>
  <c r="BT16" s="1"/>
  <c r="BV12"/>
  <c r="BT12" s="1"/>
  <c r="BV11"/>
  <c r="BT11" s="1"/>
  <c r="BV25"/>
  <c r="BT25" s="1"/>
  <c r="BV21"/>
  <c r="BT21" s="1"/>
  <c r="BV17"/>
  <c r="BT17" s="1"/>
  <c r="BV26"/>
  <c r="BT26" s="1"/>
  <c r="BV22"/>
  <c r="BT22" s="1"/>
  <c r="BV18"/>
  <c r="BT18" s="1"/>
  <c r="BV14"/>
  <c r="BT14" s="1"/>
  <c r="BV32"/>
  <c r="BT32" s="1"/>
  <c r="BV31"/>
  <c r="BT31" s="1"/>
  <c r="BV13"/>
  <c r="BT13" s="1"/>
  <c r="F21" i="11"/>
  <c r="F22"/>
  <c r="F19" l="1"/>
  <c r="C49" i="7"/>
  <c r="BV29" i="6"/>
  <c r="BV33"/>
  <c r="B49" i="7" l="1"/>
  <c r="E22" i="11"/>
  <c r="BV36" i="6"/>
  <c r="G22" i="11" l="1"/>
  <c r="I22" s="1"/>
  <c r="H22"/>
  <c r="F17" l="1"/>
  <c r="B51" i="7" l="1"/>
  <c r="E17" i="11"/>
  <c r="G17" s="1"/>
  <c r="I17" s="1"/>
  <c r="B50" i="7"/>
  <c r="E15" i="11"/>
  <c r="C50" i="7"/>
  <c r="F15" i="11"/>
  <c r="F37" s="1"/>
  <c r="C51" i="7"/>
  <c r="G14" i="11"/>
  <c r="I14" s="1"/>
  <c r="D314" i="8"/>
  <c r="D247"/>
  <c r="D244"/>
  <c r="D222" s="1"/>
  <c r="J242"/>
  <c r="E37" i="11" l="1"/>
  <c r="B53" i="7"/>
  <c r="C53"/>
  <c r="E12" i="11"/>
  <c r="G15"/>
  <c r="G37" s="1"/>
  <c r="F41"/>
  <c r="H15"/>
  <c r="F12"/>
  <c r="H17"/>
  <c r="H14"/>
  <c r="C8" i="5"/>
  <c r="QN12" i="2" s="1"/>
  <c r="QK12" s="1"/>
  <c r="QJ12" s="1"/>
  <c r="C9" i="5"/>
  <c r="QN13" i="2" s="1"/>
  <c r="C10" i="5"/>
  <c r="QN14" i="2" s="1"/>
  <c r="QK14" s="1"/>
  <c r="QJ14" s="1"/>
  <c r="C11" i="5"/>
  <c r="QN15" i="2" s="1"/>
  <c r="QK15" s="1"/>
  <c r="QJ15" s="1"/>
  <c r="C12" i="5"/>
  <c r="QN16" i="2" s="1"/>
  <c r="QK16" s="1"/>
  <c r="QJ16" s="1"/>
  <c r="C13" i="5"/>
  <c r="QN17" i="2" s="1"/>
  <c r="QK17" s="1"/>
  <c r="QJ17" s="1"/>
  <c r="C14" i="5"/>
  <c r="QN18" i="2" s="1"/>
  <c r="QK18" s="1"/>
  <c r="QJ18" s="1"/>
  <c r="C15" i="5"/>
  <c r="QN19" i="2" s="1"/>
  <c r="QK19" s="1"/>
  <c r="QJ19" s="1"/>
  <c r="C16" i="5"/>
  <c r="QN20" i="2" s="1"/>
  <c r="QK20" s="1"/>
  <c r="QJ20" s="1"/>
  <c r="C17" i="5"/>
  <c r="QN21" i="2" s="1"/>
  <c r="QK21" s="1"/>
  <c r="QJ21" s="1"/>
  <c r="C18" i="5"/>
  <c r="QN22" i="2" s="1"/>
  <c r="QK22" s="1"/>
  <c r="QJ22" s="1"/>
  <c r="C19" i="5"/>
  <c r="QN23" i="2" s="1"/>
  <c r="QK23" s="1"/>
  <c r="QJ23" s="1"/>
  <c r="C20" i="5"/>
  <c r="QN24" i="2" s="1"/>
  <c r="QK24" s="1"/>
  <c r="QJ24" s="1"/>
  <c r="C21" i="5"/>
  <c r="QN25" i="2" s="1"/>
  <c r="QK25" s="1"/>
  <c r="QJ25" s="1"/>
  <c r="C22" i="5"/>
  <c r="QN26" i="2" s="1"/>
  <c r="QK26" s="1"/>
  <c r="QJ26" s="1"/>
  <c r="C23" i="5"/>
  <c r="QN27" i="2" s="1"/>
  <c r="QK27" s="1"/>
  <c r="QJ27" s="1"/>
  <c r="C24" i="5"/>
  <c r="QN28" i="2" s="1"/>
  <c r="QK28" s="1"/>
  <c r="QJ28" s="1"/>
  <c r="C25" i="5"/>
  <c r="QN29" i="2" s="1"/>
  <c r="QK29" s="1"/>
  <c r="QJ29" s="1"/>
  <c r="C26" i="5"/>
  <c r="QN32" i="2" s="1"/>
  <c r="C27" i="5"/>
  <c r="QN33" i="2" s="1"/>
  <c r="QK33" s="1"/>
  <c r="QJ33" s="1"/>
  <c r="I20" i="11"/>
  <c r="H20"/>
  <c r="EB12" i="2"/>
  <c r="EH12"/>
  <c r="EO12"/>
  <c r="EP12"/>
  <c r="ET12"/>
  <c r="EB13"/>
  <c r="EH13"/>
  <c r="EO13"/>
  <c r="EP13"/>
  <c r="ET13"/>
  <c r="EB14"/>
  <c r="EH14"/>
  <c r="EO14"/>
  <c r="EP14"/>
  <c r="ET14"/>
  <c r="EB15"/>
  <c r="EH15"/>
  <c r="EO15"/>
  <c r="EP15"/>
  <c r="ET15"/>
  <c r="EB16"/>
  <c r="EH16"/>
  <c r="EO16"/>
  <c r="EP16"/>
  <c r="ET16"/>
  <c r="EB17"/>
  <c r="EH17"/>
  <c r="EO17"/>
  <c r="EP17"/>
  <c r="ET17"/>
  <c r="EB18"/>
  <c r="EH18"/>
  <c r="EO18"/>
  <c r="EP18"/>
  <c r="ET18"/>
  <c r="EB19"/>
  <c r="EH19"/>
  <c r="EO19"/>
  <c r="EP19"/>
  <c r="ET19"/>
  <c r="EB20"/>
  <c r="EH20"/>
  <c r="EO20"/>
  <c r="EP20"/>
  <c r="ET20"/>
  <c r="EB21"/>
  <c r="EH21"/>
  <c r="EO21"/>
  <c r="EP21"/>
  <c r="ET21"/>
  <c r="EB22"/>
  <c r="EH22"/>
  <c r="EO22"/>
  <c r="EP22"/>
  <c r="ET22"/>
  <c r="EB23"/>
  <c r="EH23"/>
  <c r="EO23"/>
  <c r="EP23"/>
  <c r="ET23"/>
  <c r="EB24"/>
  <c r="EH24"/>
  <c r="EO24"/>
  <c r="EP24"/>
  <c r="ET24"/>
  <c r="EB25"/>
  <c r="EH25"/>
  <c r="EO25"/>
  <c r="EP25"/>
  <c r="ET25"/>
  <c r="EB26"/>
  <c r="EH26"/>
  <c r="EO26"/>
  <c r="EP26"/>
  <c r="ET26"/>
  <c r="EB27"/>
  <c r="EH27"/>
  <c r="EO27"/>
  <c r="EP27"/>
  <c r="ET27"/>
  <c r="EB28"/>
  <c r="EH28"/>
  <c r="EO28"/>
  <c r="EP28"/>
  <c r="ET28"/>
  <c r="EB29"/>
  <c r="EH29"/>
  <c r="EO29"/>
  <c r="EP29"/>
  <c r="ET29"/>
  <c r="EC30"/>
  <c r="ED30"/>
  <c r="EI30"/>
  <c r="EJ30"/>
  <c r="EU30"/>
  <c r="EV30"/>
  <c r="EB32"/>
  <c r="EB33"/>
  <c r="EC34"/>
  <c r="ED34"/>
  <c r="EI34"/>
  <c r="EJ34"/>
  <c r="EU34"/>
  <c r="EV34"/>
  <c r="AZ32" i="6"/>
  <c r="AZ31"/>
  <c r="AZ12"/>
  <c r="AZ13"/>
  <c r="AZ14"/>
  <c r="BA47" s="1"/>
  <c r="C47" s="1"/>
  <c r="AZ15"/>
  <c r="AZ16"/>
  <c r="AZ17"/>
  <c r="AZ18"/>
  <c r="AZ19"/>
  <c r="AZ52" s="1"/>
  <c r="AZ20"/>
  <c r="AZ21"/>
  <c r="AZ22"/>
  <c r="AZ23"/>
  <c r="AZ24"/>
  <c r="AZ25"/>
  <c r="AZ26"/>
  <c r="AZ27"/>
  <c r="AZ28"/>
  <c r="AZ11"/>
  <c r="DV33" i="2"/>
  <c r="CG33"/>
  <c r="DV32"/>
  <c r="CG32"/>
  <c r="MI13"/>
  <c r="MZ13"/>
  <c r="NA13"/>
  <c r="NC13"/>
  <c r="ND13"/>
  <c r="NE13"/>
  <c r="NF13"/>
  <c r="NO13"/>
  <c r="BF12" i="1" s="1"/>
  <c r="CG13" i="2"/>
  <c r="DV13"/>
  <c r="MI14"/>
  <c r="MZ14"/>
  <c r="NA14"/>
  <c r="NC14"/>
  <c r="ND14"/>
  <c r="NE14"/>
  <c r="NF14"/>
  <c r="NO14"/>
  <c r="BF13" i="1" s="1"/>
  <c r="BV14" i="2"/>
  <c r="CG14"/>
  <c r="DV14"/>
  <c r="MI15"/>
  <c r="MZ15"/>
  <c r="NA15"/>
  <c r="NC15"/>
  <c r="ND15"/>
  <c r="NE15"/>
  <c r="NF15"/>
  <c r="NO15"/>
  <c r="BF14" i="1" s="1"/>
  <c r="BV15" i="2"/>
  <c r="CG15"/>
  <c r="DV15"/>
  <c r="MI16"/>
  <c r="MZ16"/>
  <c r="NA16"/>
  <c r="NC16"/>
  <c r="ND16"/>
  <c r="NE16"/>
  <c r="NF16"/>
  <c r="NO16"/>
  <c r="BF15" i="1" s="1"/>
  <c r="BV16" i="2"/>
  <c r="CG16"/>
  <c r="DV16"/>
  <c r="MI17"/>
  <c r="AT16" i="1" s="1"/>
  <c r="MZ17" i="2"/>
  <c r="NA17"/>
  <c r="NC17"/>
  <c r="ND17"/>
  <c r="NE17"/>
  <c r="NF17"/>
  <c r="NO17"/>
  <c r="BF16" i="1" s="1"/>
  <c r="BV17" i="2"/>
  <c r="CG17"/>
  <c r="DV17"/>
  <c r="MI18"/>
  <c r="MZ18"/>
  <c r="NA18"/>
  <c r="NC18"/>
  <c r="ND18"/>
  <c r="NE18"/>
  <c r="NF18"/>
  <c r="NO18"/>
  <c r="BF17" i="1" s="1"/>
  <c r="BV18" i="2"/>
  <c r="CG18"/>
  <c r="DV18"/>
  <c r="MI19"/>
  <c r="AT18" i="1" s="1"/>
  <c r="MZ19" i="2"/>
  <c r="NA19"/>
  <c r="NC19"/>
  <c r="ND19"/>
  <c r="NE19"/>
  <c r="NF19"/>
  <c r="NO19"/>
  <c r="BF18" i="1" s="1"/>
  <c r="BV19" i="2"/>
  <c r="CG19"/>
  <c r="DV19"/>
  <c r="MI20"/>
  <c r="AT19" i="1" s="1"/>
  <c r="MZ20" i="2"/>
  <c r="NA20"/>
  <c r="NC20"/>
  <c r="ND20"/>
  <c r="NE20"/>
  <c r="NF20"/>
  <c r="NO20"/>
  <c r="BF19" i="1" s="1"/>
  <c r="BV20" i="2"/>
  <c r="CG20"/>
  <c r="DV20"/>
  <c r="MI21"/>
  <c r="MZ21"/>
  <c r="NA21"/>
  <c r="NC21"/>
  <c r="ND21"/>
  <c r="NE21"/>
  <c r="NF21"/>
  <c r="NO21"/>
  <c r="BF20" i="1" s="1"/>
  <c r="BV21" i="2"/>
  <c r="CG21"/>
  <c r="DV21"/>
  <c r="MI22"/>
  <c r="MZ22"/>
  <c r="NA22"/>
  <c r="NC22"/>
  <c r="ND22"/>
  <c r="NE22"/>
  <c r="NF22"/>
  <c r="NO22"/>
  <c r="BF21" i="1" s="1"/>
  <c r="BV22" i="2"/>
  <c r="CG22"/>
  <c r="DV22"/>
  <c r="MI23"/>
  <c r="MZ23"/>
  <c r="NA23"/>
  <c r="NC23"/>
  <c r="ND23"/>
  <c r="NE23"/>
  <c r="NF23"/>
  <c r="NO23"/>
  <c r="BF22" i="1" s="1"/>
  <c r="BV23" i="2"/>
  <c r="CG23"/>
  <c r="DV23"/>
  <c r="MI24"/>
  <c r="MZ24"/>
  <c r="NA24"/>
  <c r="NC24"/>
  <c r="ND24"/>
  <c r="NE24"/>
  <c r="NF24"/>
  <c r="NO24"/>
  <c r="BF23" i="1" s="1"/>
  <c r="BV24" i="2"/>
  <c r="CG24"/>
  <c r="DV24"/>
  <c r="MI25"/>
  <c r="AT24" i="1" s="1"/>
  <c r="MZ25" i="2"/>
  <c r="NA25"/>
  <c r="NC25"/>
  <c r="ND25"/>
  <c r="NE25"/>
  <c r="NF25"/>
  <c r="NO25"/>
  <c r="BF24" i="1" s="1"/>
  <c r="BV25" i="2"/>
  <c r="CG25"/>
  <c r="DV25"/>
  <c r="MI26"/>
  <c r="AT25" i="1" s="1"/>
  <c r="MZ26" i="2"/>
  <c r="NA26"/>
  <c r="NC26"/>
  <c r="ND26"/>
  <c r="NE26"/>
  <c r="NF26"/>
  <c r="NO26"/>
  <c r="BF25" i="1" s="1"/>
  <c r="BV26" i="2"/>
  <c r="CG26"/>
  <c r="DV26"/>
  <c r="MI27"/>
  <c r="AT26" i="1" s="1"/>
  <c r="MZ27" i="2"/>
  <c r="NA27"/>
  <c r="NC27"/>
  <c r="ND27"/>
  <c r="NE27"/>
  <c r="NF27"/>
  <c r="NO27"/>
  <c r="BF26" i="1" s="1"/>
  <c r="BV27" i="2"/>
  <c r="CG27"/>
  <c r="DV27"/>
  <c r="MI28"/>
  <c r="AT27" i="1" s="1"/>
  <c r="MZ28" i="2"/>
  <c r="NA28"/>
  <c r="NC28"/>
  <c r="ND28"/>
  <c r="NE28"/>
  <c r="NF28"/>
  <c r="NO28"/>
  <c r="BF27" i="1" s="1"/>
  <c r="BV28" i="2"/>
  <c r="CG28"/>
  <c r="DV28"/>
  <c r="MI29"/>
  <c r="AT28" i="1" s="1"/>
  <c r="MZ29" i="2"/>
  <c r="NA29"/>
  <c r="NC29"/>
  <c r="ND29"/>
  <c r="NE29"/>
  <c r="NF29"/>
  <c r="NO29"/>
  <c r="BF28" i="1" s="1"/>
  <c r="BV29" i="2"/>
  <c r="CG29"/>
  <c r="DV29"/>
  <c r="RL12"/>
  <c r="RL13"/>
  <c r="RL14"/>
  <c r="RL15"/>
  <c r="RL16"/>
  <c r="RL17"/>
  <c r="RL18"/>
  <c r="RL19"/>
  <c r="RL20"/>
  <c r="RL21"/>
  <c r="RL22"/>
  <c r="RL23"/>
  <c r="RL24"/>
  <c r="RL25"/>
  <c r="RL26"/>
  <c r="RL27"/>
  <c r="RL28"/>
  <c r="RL29"/>
  <c r="RL32"/>
  <c r="RL33"/>
  <c r="CQ8" i="4"/>
  <c r="BY8"/>
  <c r="BS8"/>
  <c r="AI8"/>
  <c r="W8"/>
  <c r="Q8"/>
  <c r="QK13" i="2" l="1"/>
  <c r="QN30"/>
  <c r="QK32"/>
  <c r="QN34"/>
  <c r="EI37"/>
  <c r="RL30"/>
  <c r="RL34"/>
  <c r="RL46" s="1"/>
  <c r="I15" i="11"/>
  <c r="EU37" i="2"/>
  <c r="ED37"/>
  <c r="BA44" i="6"/>
  <c r="C44" s="1"/>
  <c r="AZ44"/>
  <c r="BA61"/>
  <c r="C61" s="1"/>
  <c r="AZ61"/>
  <c r="AZ60"/>
  <c r="BA60"/>
  <c r="C60" s="1"/>
  <c r="BA59"/>
  <c r="C59" s="1"/>
  <c r="AZ59"/>
  <c r="AZ58"/>
  <c r="BA58"/>
  <c r="C58" s="1"/>
  <c r="BA57"/>
  <c r="C57" s="1"/>
  <c r="AZ57"/>
  <c r="AZ56"/>
  <c r="BA56"/>
  <c r="C56" s="1"/>
  <c r="BA55"/>
  <c r="C55" s="1"/>
  <c r="AZ55"/>
  <c r="AZ54"/>
  <c r="BA54"/>
  <c r="C54" s="1"/>
  <c r="BA53"/>
  <c r="C53" s="1"/>
  <c r="AZ53"/>
  <c r="BA51"/>
  <c r="C51" s="1"/>
  <c r="AZ51"/>
  <c r="BA50"/>
  <c r="C50" s="1"/>
  <c r="AZ50"/>
  <c r="BA49"/>
  <c r="C49" s="1"/>
  <c r="AZ49"/>
  <c r="BA48"/>
  <c r="C48" s="1"/>
  <c r="AZ48"/>
  <c r="BA46"/>
  <c r="C46" s="1"/>
  <c r="AZ46"/>
  <c r="AZ45"/>
  <c r="BA45"/>
  <c r="C45" s="1"/>
  <c r="AZ64"/>
  <c r="BA64"/>
  <c r="C64" s="1"/>
  <c r="BA65"/>
  <c r="C65" s="1"/>
  <c r="AZ65"/>
  <c r="ET34" i="2"/>
  <c r="EN29"/>
  <c r="EN21"/>
  <c r="EN25"/>
  <c r="EP34"/>
  <c r="EB34"/>
  <c r="EB55" s="1"/>
  <c r="EV37"/>
  <c r="EJ37"/>
  <c r="EH34"/>
  <c r="EC37"/>
  <c r="EH30"/>
  <c r="ET30"/>
  <c r="EB30"/>
  <c r="EN17"/>
  <c r="EN28"/>
  <c r="EN24"/>
  <c r="EN16"/>
  <c r="EN12"/>
  <c r="EP30"/>
  <c r="EO34"/>
  <c r="EN14"/>
  <c r="EN26"/>
  <c r="EN22"/>
  <c r="EN18"/>
  <c r="EN13"/>
  <c r="EN20"/>
  <c r="EN27"/>
  <c r="EN23"/>
  <c r="EN19"/>
  <c r="EN15"/>
  <c r="RL48"/>
  <c r="BF8" i="4"/>
  <c r="AH8"/>
  <c r="V8"/>
  <c r="B27" i="5"/>
  <c r="QM33" i="2" s="1"/>
  <c r="QH33" s="1"/>
  <c r="QG33" s="1"/>
  <c r="B26" i="5"/>
  <c r="QM32" i="2" s="1"/>
  <c r="B25" i="5"/>
  <c r="QM29" i="2" s="1"/>
  <c r="QH29" s="1"/>
  <c r="QG29" s="1"/>
  <c r="B24" i="5"/>
  <c r="QM28" i="2" s="1"/>
  <c r="QH28" s="1"/>
  <c r="QG28" s="1"/>
  <c r="B23" i="5"/>
  <c r="QM27" i="2" s="1"/>
  <c r="QH27" s="1"/>
  <c r="QG27" s="1"/>
  <c r="B22" i="5"/>
  <c r="QM26" i="2" s="1"/>
  <c r="QH26" s="1"/>
  <c r="QG26" s="1"/>
  <c r="B21" i="5"/>
  <c r="QM25" i="2" s="1"/>
  <c r="QH25" s="1"/>
  <c r="QG25" s="1"/>
  <c r="B20" i="5"/>
  <c r="QM24" i="2" s="1"/>
  <c r="QH24" s="1"/>
  <c r="QG24" s="1"/>
  <c r="B19" i="5"/>
  <c r="QM23" i="2" s="1"/>
  <c r="QH23" s="1"/>
  <c r="QG23" s="1"/>
  <c r="B18" i="5"/>
  <c r="QM22" i="2" s="1"/>
  <c r="QH22" s="1"/>
  <c r="QG22" s="1"/>
  <c r="B17" i="5"/>
  <c r="QM21" i="2" s="1"/>
  <c r="QH21" s="1"/>
  <c r="QG21" s="1"/>
  <c r="B16" i="5"/>
  <c r="QM20" i="2" s="1"/>
  <c r="QH20" s="1"/>
  <c r="QG20" s="1"/>
  <c r="B15" i="5"/>
  <c r="QM19" i="2" s="1"/>
  <c r="QH19" s="1"/>
  <c r="QG19" s="1"/>
  <c r="B14" i="5"/>
  <c r="QM18" i="2" s="1"/>
  <c r="QH18" s="1"/>
  <c r="QG18" s="1"/>
  <c r="B13" i="5"/>
  <c r="QM17" i="2" s="1"/>
  <c r="QH17" s="1"/>
  <c r="QG17" s="1"/>
  <c r="B12" i="5"/>
  <c r="QM16" i="2" s="1"/>
  <c r="QH16" s="1"/>
  <c r="QG16" s="1"/>
  <c r="B11" i="5"/>
  <c r="QM15" i="2" s="1"/>
  <c r="QH15" s="1"/>
  <c r="QG15" s="1"/>
  <c r="B10" i="5"/>
  <c r="QM14" i="2" s="1"/>
  <c r="QH14" s="1"/>
  <c r="QG14" s="1"/>
  <c r="B9" i="5"/>
  <c r="QM13" i="2" s="1"/>
  <c r="QH13" s="1"/>
  <c r="QG13" s="1"/>
  <c r="B8" i="5"/>
  <c r="QM12" i="2" s="1"/>
  <c r="MX18"/>
  <c r="MR18"/>
  <c r="MS17"/>
  <c r="EQ24"/>
  <c r="EQ23"/>
  <c r="DY23"/>
  <c r="EE21"/>
  <c r="BR8" i="4"/>
  <c r="BU14" i="2"/>
  <c r="EM18"/>
  <c r="BX8" i="4"/>
  <c r="MX29" i="2"/>
  <c r="MR29"/>
  <c r="MS28"/>
  <c r="MV27"/>
  <c r="MU27"/>
  <c r="MW26"/>
  <c r="MV23"/>
  <c r="MU23"/>
  <c r="MX21"/>
  <c r="MR21"/>
  <c r="MS20"/>
  <c r="MV19"/>
  <c r="MU19"/>
  <c r="MW18"/>
  <c r="MX17"/>
  <c r="MR17"/>
  <c r="MS16"/>
  <c r="MV15"/>
  <c r="MU15"/>
  <c r="DY17"/>
  <c r="MS14"/>
  <c r="ER34"/>
  <c r="EQ28"/>
  <c r="EQ29"/>
  <c r="DY29"/>
  <c r="EE27"/>
  <c r="EM24"/>
  <c r="EQ21"/>
  <c r="DY21"/>
  <c r="EQ27"/>
  <c r="DY27"/>
  <c r="EE25"/>
  <c r="DY18"/>
  <c r="EL17"/>
  <c r="EE16"/>
  <c r="EA34"/>
  <c r="BU18"/>
  <c r="DS13"/>
  <c r="EM25"/>
  <c r="ER30"/>
  <c r="BU21"/>
  <c r="EL28"/>
  <c r="EQ25"/>
  <c r="DY25"/>
  <c r="EE23"/>
  <c r="EM20"/>
  <c r="EM19"/>
  <c r="EQ18"/>
  <c r="EM17"/>
  <c r="EM15"/>
  <c r="EQ14"/>
  <c r="DY13"/>
  <c r="EM12"/>
  <c r="DS14"/>
  <c r="EE29"/>
  <c r="EM23"/>
  <c r="ES34"/>
  <c r="EM22"/>
  <c r="EM21"/>
  <c r="MV18"/>
  <c r="DS17"/>
  <c r="EA30"/>
  <c r="BU25"/>
  <c r="DS18"/>
  <c r="BU16"/>
  <c r="MV16"/>
  <c r="MU16"/>
  <c r="EM29"/>
  <c r="EM27"/>
  <c r="EL26"/>
  <c r="EQ22"/>
  <c r="EM16"/>
  <c r="DY16"/>
  <c r="EE15"/>
  <c r="MU18"/>
  <c r="MS29"/>
  <c r="MV28"/>
  <c r="MU28"/>
  <c r="DS27"/>
  <c r="MX26"/>
  <c r="MR26"/>
  <c r="MS25"/>
  <c r="MV24"/>
  <c r="MU24"/>
  <c r="DS23"/>
  <c r="MW23"/>
  <c r="MX22"/>
  <c r="MR22"/>
  <c r="MS21"/>
  <c r="MV20"/>
  <c r="MU20"/>
  <c r="DS19"/>
  <c r="MS18"/>
  <c r="MW16"/>
  <c r="MX15"/>
  <c r="MR15"/>
  <c r="DY33"/>
  <c r="DY32"/>
  <c r="EM28"/>
  <c r="EM26"/>
  <c r="EL24"/>
  <c r="EL22"/>
  <c r="EL20"/>
  <c r="EQ19"/>
  <c r="DY15"/>
  <c r="EM14"/>
  <c r="DY14"/>
  <c r="MS22"/>
  <c r="MV21"/>
  <c r="MU21"/>
  <c r="DS20"/>
  <c r="MW20"/>
  <c r="MW14"/>
  <c r="MX13"/>
  <c r="MR13"/>
  <c r="DS32"/>
  <c r="EF30"/>
  <c r="DY28"/>
  <c r="EG30"/>
  <c r="DY26"/>
  <c r="DY24"/>
  <c r="DY22"/>
  <c r="DY20"/>
  <c r="DY19"/>
  <c r="EQ17"/>
  <c r="EQ16"/>
  <c r="EL15"/>
  <c r="EE14"/>
  <c r="EE13"/>
  <c r="DY12"/>
  <c r="CP8" i="4"/>
  <c r="MX28" i="2"/>
  <c r="DS26"/>
  <c r="MX25"/>
  <c r="MR25"/>
  <c r="DS15"/>
  <c r="EF34"/>
  <c r="EL29"/>
  <c r="EL27"/>
  <c r="EQ26"/>
  <c r="EL25"/>
  <c r="EL23"/>
  <c r="EL21"/>
  <c r="EQ20"/>
  <c r="EL19"/>
  <c r="EE18"/>
  <c r="EE17"/>
  <c r="EQ13"/>
  <c r="EQ12"/>
  <c r="BU28"/>
  <c r="BU24"/>
  <c r="BU20"/>
  <c r="BU17"/>
  <c r="BU15"/>
  <c r="EG34"/>
  <c r="DZ30"/>
  <c r="EE28"/>
  <c r="EE26"/>
  <c r="EE24"/>
  <c r="EE22"/>
  <c r="EE20"/>
  <c r="EE19"/>
  <c r="EQ15"/>
  <c r="EM13"/>
  <c r="EL13"/>
  <c r="EE12"/>
  <c r="MV29"/>
  <c r="MU29"/>
  <c r="DS28"/>
  <c r="BU26"/>
  <c r="MX23"/>
  <c r="MR23"/>
  <c r="BU22"/>
  <c r="MW21"/>
  <c r="MX20"/>
  <c r="MR20"/>
  <c r="ES30"/>
  <c r="EO30"/>
  <c r="MR28"/>
  <c r="MV26"/>
  <c r="MU26"/>
  <c r="MW25"/>
  <c r="DS22"/>
  <c r="BY20"/>
  <c r="MV14"/>
  <c r="MU14"/>
  <c r="DZ34"/>
  <c r="EL18"/>
  <c r="EL16"/>
  <c r="EL14"/>
  <c r="EL12"/>
  <c r="BU19"/>
  <c r="MX19"/>
  <c r="MR19"/>
  <c r="DS16"/>
  <c r="BY32"/>
  <c r="BU29"/>
  <c r="MX16"/>
  <c r="MR16"/>
  <c r="NG28"/>
  <c r="MW28"/>
  <c r="BY27"/>
  <c r="BU27"/>
  <c r="MW27"/>
  <c r="MY27"/>
  <c r="BY26"/>
  <c r="MS26"/>
  <c r="DS25"/>
  <c r="MY25"/>
  <c r="MV25"/>
  <c r="MU25"/>
  <c r="DS24"/>
  <c r="MS24"/>
  <c r="MX24"/>
  <c r="MW22"/>
  <c r="MY22"/>
  <c r="MV22"/>
  <c r="MU22"/>
  <c r="DS21"/>
  <c r="MY21"/>
  <c r="MW19"/>
  <c r="MY19"/>
  <c r="BY18"/>
  <c r="MV17"/>
  <c r="MU17"/>
  <c r="NG16"/>
  <c r="AB15" i="1" s="1"/>
  <c r="MW15" i="2"/>
  <c r="MY15"/>
  <c r="BY14"/>
  <c r="MV13"/>
  <c r="MU13"/>
  <c r="MS13"/>
  <c r="DS33"/>
  <c r="DS29"/>
  <c r="NG27"/>
  <c r="AB26" i="1" s="1"/>
  <c r="MY26" i="2"/>
  <c r="BY24"/>
  <c r="MY24"/>
  <c r="NG23"/>
  <c r="AB22" i="1" s="1"/>
  <c r="BY21" i="2"/>
  <c r="MY17"/>
  <c r="MY13"/>
  <c r="MY29"/>
  <c r="MW29"/>
  <c r="BY28"/>
  <c r="MY28"/>
  <c r="MX27"/>
  <c r="MR27"/>
  <c r="BY25"/>
  <c r="MS23"/>
  <c r="MY20"/>
  <c r="MY18"/>
  <c r="BY17"/>
  <c r="MW17"/>
  <c r="BY16"/>
  <c r="MY16"/>
  <c r="MY14"/>
  <c r="BY13"/>
  <c r="MW13"/>
  <c r="BY33"/>
  <c r="BY29"/>
  <c r="MS27"/>
  <c r="NG24"/>
  <c r="MW24"/>
  <c r="BY23"/>
  <c r="BU23"/>
  <c r="MY23"/>
  <c r="BY22"/>
  <c r="BY19"/>
  <c r="MS19"/>
  <c r="BY15"/>
  <c r="MS15"/>
  <c r="MX14"/>
  <c r="MR14"/>
  <c r="NG19"/>
  <c r="AB18" i="1" s="1"/>
  <c r="NG15" i="2"/>
  <c r="NG20"/>
  <c r="NG29"/>
  <c r="NG25"/>
  <c r="NG21"/>
  <c r="NG17"/>
  <c r="NG13"/>
  <c r="NG26"/>
  <c r="AB25" i="1" s="1"/>
  <c r="NG22" i="2"/>
  <c r="NG18"/>
  <c r="NG14"/>
  <c r="AB13" i="1" s="1"/>
  <c r="AB16" l="1"/>
  <c r="AB23"/>
  <c r="AB27"/>
  <c r="AB14"/>
  <c r="AB24"/>
  <c r="AB21"/>
  <c r="QN37" i="2"/>
  <c r="AB12" i="1"/>
  <c r="AB28"/>
  <c r="AB20"/>
  <c r="AB17"/>
  <c r="AB19"/>
  <c r="QM34" i="2"/>
  <c r="QH32"/>
  <c r="QK30"/>
  <c r="QJ13"/>
  <c r="QJ30" s="1"/>
  <c r="QM30"/>
  <c r="QM37" s="1"/>
  <c r="QH12"/>
  <c r="QJ32"/>
  <c r="QJ34" s="1"/>
  <c r="QJ46" s="1"/>
  <c r="QK34"/>
  <c r="ET37"/>
  <c r="EB60" s="1"/>
  <c r="EC38"/>
  <c r="EC42" s="1"/>
  <c r="RL47"/>
  <c r="RL37"/>
  <c r="RK12"/>
  <c r="RK20"/>
  <c r="RK28"/>
  <c r="RK15"/>
  <c r="RK23"/>
  <c r="RL49"/>
  <c r="RL50" s="1"/>
  <c r="RL43"/>
  <c r="RK29"/>
  <c r="RK18"/>
  <c r="RK26"/>
  <c r="RK13"/>
  <c r="RK21"/>
  <c r="RK27"/>
  <c r="RK16"/>
  <c r="RK24"/>
  <c r="RK33"/>
  <c r="RK19"/>
  <c r="RK14"/>
  <c r="RK22"/>
  <c r="RK32"/>
  <c r="RK17"/>
  <c r="RK25"/>
  <c r="ED38"/>
  <c r="ED42" s="1"/>
  <c r="EB37"/>
  <c r="EP37"/>
  <c r="AZ62" i="6"/>
  <c r="BA62"/>
  <c r="EN34" i="2"/>
  <c r="EB54"/>
  <c r="EK24"/>
  <c r="EH37"/>
  <c r="EB56" s="1"/>
  <c r="EO37"/>
  <c r="EK17"/>
  <c r="EK29"/>
  <c r="EN30"/>
  <c r="DY34"/>
  <c r="DY55" s="1"/>
  <c r="EK26"/>
  <c r="DZ37"/>
  <c r="EK25"/>
  <c r="E21" i="11"/>
  <c r="EK22" i="2"/>
  <c r="EK14"/>
  <c r="EK15"/>
  <c r="EM34"/>
  <c r="EA37"/>
  <c r="ER37"/>
  <c r="EK28"/>
  <c r="EK18"/>
  <c r="EK20"/>
  <c r="ES37"/>
  <c r="EK13"/>
  <c r="EK19"/>
  <c r="EK16"/>
  <c r="EK23"/>
  <c r="EM30"/>
  <c r="MQ23"/>
  <c r="EQ34"/>
  <c r="MQ16"/>
  <c r="MQ20"/>
  <c r="MQ29"/>
  <c r="EK27"/>
  <c r="MQ18"/>
  <c r="EE30"/>
  <c r="EK21"/>
  <c r="MQ13"/>
  <c r="MQ27"/>
  <c r="EQ30"/>
  <c r="MQ26"/>
  <c r="MQ17"/>
  <c r="MQ25"/>
  <c r="MQ28"/>
  <c r="MQ21"/>
  <c r="DY30"/>
  <c r="EE34"/>
  <c r="MQ19"/>
  <c r="EF37"/>
  <c r="MQ14"/>
  <c r="MQ22"/>
  <c r="EG37"/>
  <c r="MQ15"/>
  <c r="EL30"/>
  <c r="EK12"/>
  <c r="EL34"/>
  <c r="QH30" l="1"/>
  <c r="QG12"/>
  <c r="QG30" s="1"/>
  <c r="QH34"/>
  <c r="QG32"/>
  <c r="QG34" s="1"/>
  <c r="QG46" s="1"/>
  <c r="QK37"/>
  <c r="QJ37"/>
  <c r="QJ38" s="1"/>
  <c r="RK34"/>
  <c r="RK46" s="1"/>
  <c r="RL38"/>
  <c r="RL51"/>
  <c r="RK43"/>
  <c r="RK49"/>
  <c r="RK30"/>
  <c r="EN37"/>
  <c r="EB59" s="1"/>
  <c r="RK48"/>
  <c r="EB38"/>
  <c r="EB53" s="1"/>
  <c r="EB57" s="1"/>
  <c r="EK34"/>
  <c r="DY37"/>
  <c r="DZ38"/>
  <c r="EA38"/>
  <c r="B19" i="7" s="1"/>
  <c r="EM37" i="2"/>
  <c r="EQ37"/>
  <c r="DY60" s="1"/>
  <c r="EK30"/>
  <c r="EE37"/>
  <c r="DY56" s="1"/>
  <c r="DY54"/>
  <c r="EL37"/>
  <c r="QH37" l="1"/>
  <c r="QG37"/>
  <c r="QG38" s="1"/>
  <c r="RK50"/>
  <c r="QG47"/>
  <c r="RK47"/>
  <c r="RK37"/>
  <c r="E19" i="11"/>
  <c r="H19" s="1"/>
  <c r="G21"/>
  <c r="H21"/>
  <c r="EB61" i="2"/>
  <c r="EK37"/>
  <c r="DY59" s="1"/>
  <c r="DY61" s="1"/>
  <c r="DY38"/>
  <c r="DY53" s="1"/>
  <c r="DY57" s="1"/>
  <c r="QG51" l="1"/>
  <c r="RK51"/>
  <c r="I21" i="11"/>
  <c r="G19"/>
  <c r="I19" s="1"/>
  <c r="D258" i="8"/>
  <c r="CG12" i="2"/>
  <c r="CG30" s="1"/>
  <c r="CG54" s="1"/>
  <c r="CH34"/>
  <c r="CH30"/>
  <c r="D315" i="8"/>
  <c r="M30" i="3"/>
  <c r="M26"/>
  <c r="E32" i="5"/>
  <c r="E31"/>
  <c r="E28"/>
  <c r="ND34" i="2"/>
  <c r="ND12"/>
  <c r="ND30" s="1"/>
  <c r="MV34"/>
  <c r="NL34"/>
  <c r="NT34"/>
  <c r="NT30"/>
  <c r="MN34"/>
  <c r="MN30"/>
  <c r="LX34"/>
  <c r="LX55" s="1"/>
  <c r="LX30"/>
  <c r="LX54" s="1"/>
  <c r="D388" i="8"/>
  <c r="H387"/>
  <c r="G387"/>
  <c r="I387" s="1"/>
  <c r="J225"/>
  <c r="J125"/>
  <c r="H9" i="11"/>
  <c r="I9"/>
  <c r="H13"/>
  <c r="I13"/>
  <c r="H11" i="8"/>
  <c r="I11"/>
  <c r="G12"/>
  <c r="I12" s="1"/>
  <c r="H12"/>
  <c r="D13"/>
  <c r="E13"/>
  <c r="F13"/>
  <c r="G14"/>
  <c r="I14" s="1"/>
  <c r="H14"/>
  <c r="D16"/>
  <c r="D17" s="1"/>
  <c r="D19"/>
  <c r="D25"/>
  <c r="D26" s="1"/>
  <c r="H27"/>
  <c r="I27"/>
  <c r="H31"/>
  <c r="I31"/>
  <c r="D36"/>
  <c r="J38"/>
  <c r="G39"/>
  <c r="H39"/>
  <c r="D40"/>
  <c r="G42"/>
  <c r="I42" s="1"/>
  <c r="H42"/>
  <c r="D43"/>
  <c r="J380"/>
  <c r="G381"/>
  <c r="I381" s="1"/>
  <c r="H381"/>
  <c r="D382"/>
  <c r="G384"/>
  <c r="I384" s="1"/>
  <c r="H384"/>
  <c r="D385"/>
  <c r="H47"/>
  <c r="I47"/>
  <c r="H51"/>
  <c r="I51"/>
  <c r="D53"/>
  <c r="D56"/>
  <c r="D57" s="1"/>
  <c r="H67"/>
  <c r="I67"/>
  <c r="H71"/>
  <c r="I71"/>
  <c r="J72"/>
  <c r="G73"/>
  <c r="I73" s="1"/>
  <c r="H73"/>
  <c r="D74"/>
  <c r="G76"/>
  <c r="I76" s="1"/>
  <c r="H76"/>
  <c r="D77"/>
  <c r="H79"/>
  <c r="I79"/>
  <c r="D80"/>
  <c r="D82"/>
  <c r="H93"/>
  <c r="I93"/>
  <c r="H97"/>
  <c r="I97"/>
  <c r="D99"/>
  <c r="D102"/>
  <c r="D103" s="1"/>
  <c r="D105"/>
  <c r="D106" s="1"/>
  <c r="D108"/>
  <c r="D109" s="1"/>
  <c r="D111"/>
  <c r="D112" s="1"/>
  <c r="G126"/>
  <c r="I126" s="1"/>
  <c r="H126"/>
  <c r="D127"/>
  <c r="G129"/>
  <c r="I129" s="1"/>
  <c r="H129"/>
  <c r="D130"/>
  <c r="G114"/>
  <c r="I114" s="1"/>
  <c r="H114"/>
  <c r="D115"/>
  <c r="J116"/>
  <c r="D120"/>
  <c r="D121" s="1"/>
  <c r="D123"/>
  <c r="D124" s="1"/>
  <c r="D136"/>
  <c r="D138"/>
  <c r="D139" s="1"/>
  <c r="H140"/>
  <c r="I140"/>
  <c r="H144"/>
  <c r="I144"/>
  <c r="G146"/>
  <c r="H146"/>
  <c r="D147"/>
  <c r="G149"/>
  <c r="I149" s="1"/>
  <c r="H149"/>
  <c r="D150"/>
  <c r="I154"/>
  <c r="H159"/>
  <c r="I159"/>
  <c r="J163"/>
  <c r="G164"/>
  <c r="H164"/>
  <c r="D165"/>
  <c r="G167"/>
  <c r="I167" s="1"/>
  <c r="H167"/>
  <c r="D168"/>
  <c r="G170"/>
  <c r="I170" s="1"/>
  <c r="H170"/>
  <c r="D171"/>
  <c r="I176"/>
  <c r="H181"/>
  <c r="I181"/>
  <c r="J182"/>
  <c r="G200"/>
  <c r="I200" s="1"/>
  <c r="H200"/>
  <c r="H211"/>
  <c r="I211"/>
  <c r="D213"/>
  <c r="I219"/>
  <c r="H224"/>
  <c r="I224"/>
  <c r="D226"/>
  <c r="G227"/>
  <c r="I227" s="1"/>
  <c r="H227"/>
  <c r="D229"/>
  <c r="G230"/>
  <c r="I230" s="1"/>
  <c r="H230"/>
  <c r="D232"/>
  <c r="G233"/>
  <c r="I233" s="1"/>
  <c r="H233"/>
  <c r="G248"/>
  <c r="H248"/>
  <c r="D249"/>
  <c r="E249"/>
  <c r="F249"/>
  <c r="G250"/>
  <c r="H250"/>
  <c r="H251"/>
  <c r="I251"/>
  <c r="H256"/>
  <c r="I256"/>
  <c r="D267"/>
  <c r="J269"/>
  <c r="D270"/>
  <c r="D271" s="1"/>
  <c r="D273"/>
  <c r="D274" s="1"/>
  <c r="I276"/>
  <c r="H276"/>
  <c r="D465"/>
  <c r="I280"/>
  <c r="H280"/>
  <c r="G291"/>
  <c r="H291"/>
  <c r="D292"/>
  <c r="E292"/>
  <c r="F292"/>
  <c r="G293"/>
  <c r="I293" s="1"/>
  <c r="H293"/>
  <c r="H294"/>
  <c r="I294"/>
  <c r="D295"/>
  <c r="H298"/>
  <c r="I298"/>
  <c r="D300"/>
  <c r="D301" s="1"/>
  <c r="G302"/>
  <c r="I302" s="1"/>
  <c r="H302"/>
  <c r="H305"/>
  <c r="I305"/>
  <c r="H309"/>
  <c r="I309"/>
  <c r="D311"/>
  <c r="G316"/>
  <c r="I316" s="1"/>
  <c r="H316"/>
  <c r="D317"/>
  <c r="D318" s="1"/>
  <c r="E317"/>
  <c r="E318" s="1"/>
  <c r="F317"/>
  <c r="F318" s="1"/>
  <c r="H319"/>
  <c r="I319"/>
  <c r="H323"/>
  <c r="I323"/>
  <c r="D325"/>
  <c r="D326" s="1"/>
  <c r="D334"/>
  <c r="H337"/>
  <c r="I337"/>
  <c r="D338"/>
  <c r="J339"/>
  <c r="D340"/>
  <c r="D341" s="1"/>
  <c r="D343"/>
  <c r="D346"/>
  <c r="D347" s="1"/>
  <c r="J345"/>
  <c r="D355"/>
  <c r="D356" s="1"/>
  <c r="J357"/>
  <c r="D361"/>
  <c r="D367"/>
  <c r="D368" s="1"/>
  <c r="G369"/>
  <c r="I369" s="1"/>
  <c r="H369"/>
  <c r="D370"/>
  <c r="E370"/>
  <c r="F370"/>
  <c r="G371"/>
  <c r="I371" s="1"/>
  <c r="H371"/>
  <c r="I372"/>
  <c r="H376"/>
  <c r="I376"/>
  <c r="G377"/>
  <c r="I377" s="1"/>
  <c r="H377"/>
  <c r="G378"/>
  <c r="G374" s="1"/>
  <c r="H378"/>
  <c r="I389"/>
  <c r="H393"/>
  <c r="I393"/>
  <c r="D407"/>
  <c r="D391" s="1"/>
  <c r="J400"/>
  <c r="H401"/>
  <c r="H404"/>
  <c r="H424"/>
  <c r="I424"/>
  <c r="G425"/>
  <c r="I425" s="1"/>
  <c r="H425"/>
  <c r="D426"/>
  <c r="E426"/>
  <c r="F426"/>
  <c r="G427"/>
  <c r="I427" s="1"/>
  <c r="H427"/>
  <c r="D429"/>
  <c r="H434"/>
  <c r="I434"/>
  <c r="D9" i="9"/>
  <c r="D11"/>
  <c r="D12"/>
  <c r="D13"/>
  <c r="C15"/>
  <c r="AS11" i="6"/>
  <c r="AU11"/>
  <c r="AK11"/>
  <c r="AY11"/>
  <c r="BC11"/>
  <c r="AW11"/>
  <c r="G11"/>
  <c r="K11"/>
  <c r="M11"/>
  <c r="W11"/>
  <c r="Y11"/>
  <c r="AA11"/>
  <c r="AC11"/>
  <c r="AG11"/>
  <c r="AM11"/>
  <c r="AO11"/>
  <c r="AQ11"/>
  <c r="BG11"/>
  <c r="BI11"/>
  <c r="BK11"/>
  <c r="BM11"/>
  <c r="BO11"/>
  <c r="BQ11"/>
  <c r="AS12"/>
  <c r="AU12"/>
  <c r="AK12"/>
  <c r="AY12"/>
  <c r="BC12"/>
  <c r="AW12"/>
  <c r="G12"/>
  <c r="K12"/>
  <c r="M12"/>
  <c r="W12"/>
  <c r="Y12"/>
  <c r="AA12"/>
  <c r="AC12"/>
  <c r="AG12"/>
  <c r="AM12"/>
  <c r="AO12"/>
  <c r="AQ12"/>
  <c r="BG12"/>
  <c r="BI12"/>
  <c r="BK12"/>
  <c r="BM12"/>
  <c r="BO12"/>
  <c r="BQ12"/>
  <c r="AS13"/>
  <c r="AU13"/>
  <c r="AK13"/>
  <c r="AY13"/>
  <c r="BC13"/>
  <c r="AW13"/>
  <c r="G13"/>
  <c r="K13"/>
  <c r="M13"/>
  <c r="W13"/>
  <c r="Y13"/>
  <c r="AA13"/>
  <c r="AC13"/>
  <c r="AG13"/>
  <c r="AM13"/>
  <c r="AO13"/>
  <c r="AQ13"/>
  <c r="BG13"/>
  <c r="BI13"/>
  <c r="BK13"/>
  <c r="BM13"/>
  <c r="BO13"/>
  <c r="BQ13"/>
  <c r="AS14"/>
  <c r="AU14"/>
  <c r="AK14"/>
  <c r="AY14"/>
  <c r="BC14"/>
  <c r="AW14"/>
  <c r="G14"/>
  <c r="K14"/>
  <c r="M14"/>
  <c r="W14"/>
  <c r="Y14"/>
  <c r="AA14"/>
  <c r="AC14"/>
  <c r="AG14"/>
  <c r="AM14"/>
  <c r="AO14"/>
  <c r="AQ14"/>
  <c r="BG14"/>
  <c r="BI14"/>
  <c r="BK14"/>
  <c r="BM14"/>
  <c r="BO14"/>
  <c r="BQ14"/>
  <c r="AS15"/>
  <c r="AU15"/>
  <c r="AK15"/>
  <c r="AY15"/>
  <c r="BC15"/>
  <c r="AW15"/>
  <c r="G15"/>
  <c r="K15"/>
  <c r="M15"/>
  <c r="W15"/>
  <c r="Y15"/>
  <c r="AA15"/>
  <c r="AC15"/>
  <c r="AG15"/>
  <c r="AM15"/>
  <c r="AO15"/>
  <c r="AQ15"/>
  <c r="BG15"/>
  <c r="BI15"/>
  <c r="BK15"/>
  <c r="BM15"/>
  <c r="BO15"/>
  <c r="BQ15"/>
  <c r="AS16"/>
  <c r="AU16"/>
  <c r="AK16"/>
  <c r="AY16"/>
  <c r="BC16"/>
  <c r="AW16"/>
  <c r="G16"/>
  <c r="K16"/>
  <c r="M16"/>
  <c r="W16"/>
  <c r="Y16"/>
  <c r="AA16"/>
  <c r="AC16"/>
  <c r="AG16"/>
  <c r="AM16"/>
  <c r="AO16"/>
  <c r="AQ16"/>
  <c r="BG16"/>
  <c r="BI16"/>
  <c r="BK16"/>
  <c r="BM16"/>
  <c r="BO16"/>
  <c r="BQ16"/>
  <c r="AS17"/>
  <c r="AU17"/>
  <c r="AK17"/>
  <c r="AY17"/>
  <c r="BC17"/>
  <c r="AW17"/>
  <c r="G17"/>
  <c r="K17"/>
  <c r="M17"/>
  <c r="W17"/>
  <c r="Y17"/>
  <c r="AA17"/>
  <c r="AC17"/>
  <c r="AG17"/>
  <c r="AM17"/>
  <c r="AO17"/>
  <c r="AQ17"/>
  <c r="BG17"/>
  <c r="BI17"/>
  <c r="BK17"/>
  <c r="BM17"/>
  <c r="BO17"/>
  <c r="BQ17"/>
  <c r="AS18"/>
  <c r="AU18"/>
  <c r="AK18"/>
  <c r="AY18"/>
  <c r="BC18"/>
  <c r="AW18"/>
  <c r="G18"/>
  <c r="K18"/>
  <c r="M18"/>
  <c r="W18"/>
  <c r="Y18"/>
  <c r="AA18"/>
  <c r="AC18"/>
  <c r="AG18"/>
  <c r="AM18"/>
  <c r="AO18"/>
  <c r="AQ18"/>
  <c r="BG18"/>
  <c r="BI18"/>
  <c r="BK18"/>
  <c r="BM18"/>
  <c r="BO18"/>
  <c r="BQ18"/>
  <c r="AS19"/>
  <c r="AU19"/>
  <c r="AK19"/>
  <c r="AY19"/>
  <c r="BC19"/>
  <c r="AW19"/>
  <c r="G19"/>
  <c r="K19"/>
  <c r="M19"/>
  <c r="W19"/>
  <c r="Y19"/>
  <c r="AA19"/>
  <c r="AC19"/>
  <c r="AG19"/>
  <c r="AM19"/>
  <c r="AO19"/>
  <c r="AQ19"/>
  <c r="BG19"/>
  <c r="BI19"/>
  <c r="BK19"/>
  <c r="BM19"/>
  <c r="BO19"/>
  <c r="BQ19"/>
  <c r="AS20"/>
  <c r="AU20"/>
  <c r="AK20"/>
  <c r="AY20"/>
  <c r="BC20"/>
  <c r="AW20"/>
  <c r="G20"/>
  <c r="K20"/>
  <c r="M20"/>
  <c r="W20"/>
  <c r="Y20"/>
  <c r="AA20"/>
  <c r="AC20"/>
  <c r="AG20"/>
  <c r="AM20"/>
  <c r="AO20"/>
  <c r="AQ20"/>
  <c r="BG20"/>
  <c r="BI20"/>
  <c r="BK20"/>
  <c r="BM20"/>
  <c r="BO20"/>
  <c r="BQ20"/>
  <c r="AS21"/>
  <c r="AU21"/>
  <c r="AK21"/>
  <c r="AY21"/>
  <c r="BC21"/>
  <c r="AW21"/>
  <c r="G21"/>
  <c r="K21"/>
  <c r="M21"/>
  <c r="W21"/>
  <c r="Y21"/>
  <c r="AA21"/>
  <c r="AC21"/>
  <c r="AG21"/>
  <c r="AM21"/>
  <c r="AO21"/>
  <c r="AQ21"/>
  <c r="BG21"/>
  <c r="BI21"/>
  <c r="BK21"/>
  <c r="BM21"/>
  <c r="BO21"/>
  <c r="BQ21"/>
  <c r="AS22"/>
  <c r="AU22"/>
  <c r="AK22"/>
  <c r="AY22"/>
  <c r="BC22"/>
  <c r="AW22"/>
  <c r="G22"/>
  <c r="K22"/>
  <c r="M22"/>
  <c r="W22"/>
  <c r="Y22"/>
  <c r="AA22"/>
  <c r="AC22"/>
  <c r="AG22"/>
  <c r="AM22"/>
  <c r="AO22"/>
  <c r="AQ22"/>
  <c r="BG22"/>
  <c r="BI22"/>
  <c r="BK22"/>
  <c r="BM22"/>
  <c r="BO22"/>
  <c r="BQ22"/>
  <c r="AS23"/>
  <c r="AU23"/>
  <c r="AK23"/>
  <c r="AY23"/>
  <c r="BC23"/>
  <c r="AW23"/>
  <c r="G23"/>
  <c r="K23"/>
  <c r="M23"/>
  <c r="W23"/>
  <c r="Y23"/>
  <c r="AA23"/>
  <c r="AC23"/>
  <c r="AG23"/>
  <c r="AM23"/>
  <c r="AO23"/>
  <c r="AQ23"/>
  <c r="BG23"/>
  <c r="BI23"/>
  <c r="BK23"/>
  <c r="BM23"/>
  <c r="BO23"/>
  <c r="BQ23"/>
  <c r="AS24"/>
  <c r="AU24"/>
  <c r="AK24"/>
  <c r="AY24"/>
  <c r="BC24"/>
  <c r="AW24"/>
  <c r="G24"/>
  <c r="K24"/>
  <c r="M24"/>
  <c r="W24"/>
  <c r="Y24"/>
  <c r="AA24"/>
  <c r="AC24"/>
  <c r="AG24"/>
  <c r="AM24"/>
  <c r="AO24"/>
  <c r="AQ24"/>
  <c r="BG24"/>
  <c r="BI24"/>
  <c r="BK24"/>
  <c r="BM24"/>
  <c r="BO24"/>
  <c r="BQ24"/>
  <c r="AS25"/>
  <c r="AU25"/>
  <c r="AK25"/>
  <c r="AY25"/>
  <c r="BC25"/>
  <c r="AW25"/>
  <c r="G25"/>
  <c r="K25"/>
  <c r="M25"/>
  <c r="W25"/>
  <c r="Y25"/>
  <c r="AA25"/>
  <c r="AC25"/>
  <c r="AG25"/>
  <c r="AM25"/>
  <c r="AO25"/>
  <c r="AQ25"/>
  <c r="BG25"/>
  <c r="BI25"/>
  <c r="BK25"/>
  <c r="BM25"/>
  <c r="BO25"/>
  <c r="BQ25"/>
  <c r="AS26"/>
  <c r="AU26"/>
  <c r="AK26"/>
  <c r="AY26"/>
  <c r="BC26"/>
  <c r="AW26"/>
  <c r="G26"/>
  <c r="K26"/>
  <c r="M26"/>
  <c r="W26"/>
  <c r="Y26"/>
  <c r="AA26"/>
  <c r="AC26"/>
  <c r="AG26"/>
  <c r="AM26"/>
  <c r="AO26"/>
  <c r="AQ26"/>
  <c r="BG26"/>
  <c r="BI26"/>
  <c r="BK26"/>
  <c r="BM26"/>
  <c r="BO26"/>
  <c r="BQ26"/>
  <c r="AS27"/>
  <c r="AU27"/>
  <c r="AK27"/>
  <c r="AY27"/>
  <c r="BC27"/>
  <c r="AW27"/>
  <c r="G27"/>
  <c r="K27"/>
  <c r="M27"/>
  <c r="W27"/>
  <c r="Y27"/>
  <c r="AA27"/>
  <c r="AC27"/>
  <c r="AG27"/>
  <c r="AM27"/>
  <c r="AO27"/>
  <c r="AQ27"/>
  <c r="BG27"/>
  <c r="BI27"/>
  <c r="BK27"/>
  <c r="BM27"/>
  <c r="BO27"/>
  <c r="BQ27"/>
  <c r="AS28"/>
  <c r="AU28"/>
  <c r="AK28"/>
  <c r="AY28"/>
  <c r="BC28"/>
  <c r="AW28"/>
  <c r="G28"/>
  <c r="K28"/>
  <c r="M28"/>
  <c r="W28"/>
  <c r="Y28"/>
  <c r="AA28"/>
  <c r="AC28"/>
  <c r="AG28"/>
  <c r="AM28"/>
  <c r="AO28"/>
  <c r="AQ28"/>
  <c r="BG28"/>
  <c r="BI28"/>
  <c r="BK28"/>
  <c r="BM28"/>
  <c r="BO28"/>
  <c r="BQ28"/>
  <c r="AR31"/>
  <c r="AS31"/>
  <c r="AU31"/>
  <c r="AK31"/>
  <c r="AX31"/>
  <c r="AY31"/>
  <c r="BC31"/>
  <c r="AW31"/>
  <c r="G31"/>
  <c r="K31"/>
  <c r="M31"/>
  <c r="W31"/>
  <c r="Y31"/>
  <c r="AA31"/>
  <c r="AC31"/>
  <c r="AG31"/>
  <c r="AM31"/>
  <c r="AO31"/>
  <c r="AQ31"/>
  <c r="BG31"/>
  <c r="BI31"/>
  <c r="BK31"/>
  <c r="BM31"/>
  <c r="BO31"/>
  <c r="BQ31"/>
  <c r="BS31"/>
  <c r="AR32"/>
  <c r="AS32"/>
  <c r="AU32"/>
  <c r="AK32"/>
  <c r="AX32"/>
  <c r="AY32"/>
  <c r="BC32"/>
  <c r="AW32"/>
  <c r="G32"/>
  <c r="K32"/>
  <c r="M32"/>
  <c r="W32"/>
  <c r="Y32"/>
  <c r="AA32"/>
  <c r="AC32"/>
  <c r="AG32"/>
  <c r="AM32"/>
  <c r="AO32"/>
  <c r="AQ32"/>
  <c r="BG32"/>
  <c r="BI32"/>
  <c r="BK32"/>
  <c r="BM32"/>
  <c r="BO32"/>
  <c r="BQ32"/>
  <c r="BS32"/>
  <c r="AU11" i="1"/>
  <c r="BE11"/>
  <c r="AU12"/>
  <c r="BE12"/>
  <c r="AU13"/>
  <c r="BE13"/>
  <c r="AU14"/>
  <c r="BE14"/>
  <c r="AU15"/>
  <c r="BE15"/>
  <c r="AU16"/>
  <c r="BE16"/>
  <c r="AU17"/>
  <c r="BE17"/>
  <c r="AU18"/>
  <c r="BE18"/>
  <c r="AU19"/>
  <c r="BE19"/>
  <c r="AU20"/>
  <c r="BE20"/>
  <c r="AU21"/>
  <c r="BE21"/>
  <c r="AU22"/>
  <c r="BE22"/>
  <c r="AU23"/>
  <c r="BE23"/>
  <c r="AU24"/>
  <c r="BE24"/>
  <c r="AU25"/>
  <c r="BE25"/>
  <c r="AU26"/>
  <c r="BE26"/>
  <c r="AU27"/>
  <c r="BE27"/>
  <c r="AU28"/>
  <c r="BE28"/>
  <c r="AC29"/>
  <c r="BG29"/>
  <c r="N33"/>
  <c r="O33"/>
  <c r="P33"/>
  <c r="Q33"/>
  <c r="R33"/>
  <c r="S33"/>
  <c r="T33"/>
  <c r="U33"/>
  <c r="V33"/>
  <c r="W33"/>
  <c r="X33"/>
  <c r="Y33"/>
  <c r="Z33"/>
  <c r="AA33"/>
  <c r="AB33"/>
  <c r="AC33"/>
  <c r="AD33"/>
  <c r="AE33"/>
  <c r="AR33"/>
  <c r="AS33"/>
  <c r="AT33"/>
  <c r="AU33"/>
  <c r="AV33"/>
  <c r="AW33"/>
  <c r="AX33"/>
  <c r="AY33"/>
  <c r="AZ33"/>
  <c r="BA33"/>
  <c r="BB33"/>
  <c r="BC33"/>
  <c r="BD33"/>
  <c r="BE33"/>
  <c r="BF33"/>
  <c r="BG33"/>
  <c r="BH33"/>
  <c r="BI33"/>
  <c r="J31" i="5"/>
  <c r="X28"/>
  <c r="AF31"/>
  <c r="F28"/>
  <c r="N31"/>
  <c r="T28"/>
  <c r="AB31"/>
  <c r="AJ28"/>
  <c r="J32"/>
  <c r="R32"/>
  <c r="X32"/>
  <c r="Z32"/>
  <c r="AF32"/>
  <c r="F32"/>
  <c r="N32"/>
  <c r="T32"/>
  <c r="G28"/>
  <c r="I28"/>
  <c r="K28"/>
  <c r="M28"/>
  <c r="O28"/>
  <c r="Q28"/>
  <c r="S28"/>
  <c r="U28"/>
  <c r="W28"/>
  <c r="Y28"/>
  <c r="AA28"/>
  <c r="AC28"/>
  <c r="AE28"/>
  <c r="AG28"/>
  <c r="AI28"/>
  <c r="AK28"/>
  <c r="AM28"/>
  <c r="G31"/>
  <c r="I31"/>
  <c r="K31"/>
  <c r="M31"/>
  <c r="O31"/>
  <c r="Q31"/>
  <c r="S31"/>
  <c r="U31"/>
  <c r="W31"/>
  <c r="Y31"/>
  <c r="AA31"/>
  <c r="AC31"/>
  <c r="AE31"/>
  <c r="AG31"/>
  <c r="AI31"/>
  <c r="AK31"/>
  <c r="AM31"/>
  <c r="G32"/>
  <c r="I32"/>
  <c r="K32"/>
  <c r="M32"/>
  <c r="O32"/>
  <c r="Q32"/>
  <c r="S32"/>
  <c r="U32"/>
  <c r="W32"/>
  <c r="Y32"/>
  <c r="AA32"/>
  <c r="AC32"/>
  <c r="AE32"/>
  <c r="AG32"/>
  <c r="AI32"/>
  <c r="AK32"/>
  <c r="AM32"/>
  <c r="K8" i="4"/>
  <c r="J8"/>
  <c r="BS26"/>
  <c r="W26"/>
  <c r="BG26"/>
  <c r="CQ26"/>
  <c r="O26"/>
  <c r="Y36" i="3" s="1"/>
  <c r="Q26" i="4"/>
  <c r="S26"/>
  <c r="U26"/>
  <c r="C45" i="3" s="1"/>
  <c r="Y26" i="4"/>
  <c r="AG26"/>
  <c r="AG36" i="3" s="1"/>
  <c r="AI26" i="4"/>
  <c r="AK26"/>
  <c r="AM26"/>
  <c r="AO26"/>
  <c r="AQ26"/>
  <c r="BE26"/>
  <c r="BI26"/>
  <c r="BQ26"/>
  <c r="F212" i="8" s="1"/>
  <c r="F213" s="1"/>
  <c r="F214" s="1"/>
  <c r="BU26" i="4"/>
  <c r="BW26"/>
  <c r="BE36" i="3" s="1"/>
  <c r="BY26" i="4"/>
  <c r="CA26"/>
  <c r="CO26"/>
  <c r="BK36" i="3" s="1"/>
  <c r="CS26" i="4"/>
  <c r="N26" i="3"/>
  <c r="T26"/>
  <c r="AD26"/>
  <c r="AT26"/>
  <c r="D26"/>
  <c r="P26"/>
  <c r="X26"/>
  <c r="AN26"/>
  <c r="E26"/>
  <c r="I26"/>
  <c r="I43" s="1"/>
  <c r="C43" s="1"/>
  <c r="K26"/>
  <c r="K43" s="1"/>
  <c r="Q26"/>
  <c r="S26"/>
  <c r="U26"/>
  <c r="W26"/>
  <c r="Y26"/>
  <c r="AA26"/>
  <c r="AE26"/>
  <c r="AF26"/>
  <c r="AG26"/>
  <c r="AK26"/>
  <c r="AO26"/>
  <c r="AU26"/>
  <c r="AW26"/>
  <c r="AW43" s="1"/>
  <c r="BE26"/>
  <c r="BI26"/>
  <c r="BJ26"/>
  <c r="BK26"/>
  <c r="D30"/>
  <c r="AJ30"/>
  <c r="AV30"/>
  <c r="AV44" s="1"/>
  <c r="E30"/>
  <c r="I30"/>
  <c r="I44" s="1"/>
  <c r="O30"/>
  <c r="K30"/>
  <c r="K44" s="1"/>
  <c r="Q30"/>
  <c r="S30"/>
  <c r="U30"/>
  <c r="W30"/>
  <c r="Y30"/>
  <c r="AA30"/>
  <c r="AE30"/>
  <c r="AG30"/>
  <c r="AG33" s="1"/>
  <c r="AK30"/>
  <c r="AK33" s="1"/>
  <c r="AO30"/>
  <c r="AQ30"/>
  <c r="AU30"/>
  <c r="AU33" s="1"/>
  <c r="AW30"/>
  <c r="AW44" s="1"/>
  <c r="BE30"/>
  <c r="BI30"/>
  <c r="BK30"/>
  <c r="AK36"/>
  <c r="AU36"/>
  <c r="BH11" i="1"/>
  <c r="AD12"/>
  <c r="BH12"/>
  <c r="AD13"/>
  <c r="BH13"/>
  <c r="BH14"/>
  <c r="BH15"/>
  <c r="AD16"/>
  <c r="BH16"/>
  <c r="BH17"/>
  <c r="BH18"/>
  <c r="BH19"/>
  <c r="BH20"/>
  <c r="BH21"/>
  <c r="AD22"/>
  <c r="BH22"/>
  <c r="BH23"/>
  <c r="AV24"/>
  <c r="AD24"/>
  <c r="BH24"/>
  <c r="BH25"/>
  <c r="AD26"/>
  <c r="BH26"/>
  <c r="AD27"/>
  <c r="BH27"/>
  <c r="AD28"/>
  <c r="BH28"/>
  <c r="V11" i="6"/>
  <c r="L11"/>
  <c r="AN11"/>
  <c r="Q12" i="1"/>
  <c r="BN12" i="6"/>
  <c r="BP12"/>
  <c r="L13"/>
  <c r="X13"/>
  <c r="AF13"/>
  <c r="AL13"/>
  <c r="BH13"/>
  <c r="BJ13"/>
  <c r="BR13"/>
  <c r="L14"/>
  <c r="AL14"/>
  <c r="AP14"/>
  <c r="BH14"/>
  <c r="BP14"/>
  <c r="BR14"/>
  <c r="L15"/>
  <c r="AF15"/>
  <c r="BP15"/>
  <c r="Z16"/>
  <c r="AL16"/>
  <c r="V17"/>
  <c r="L17"/>
  <c r="AF17"/>
  <c r="AL17"/>
  <c r="BL17"/>
  <c r="L18"/>
  <c r="AF18"/>
  <c r="BJ18"/>
  <c r="BP18"/>
  <c r="BR18"/>
  <c r="BF19"/>
  <c r="BH19"/>
  <c r="BN19"/>
  <c r="BP19"/>
  <c r="L20"/>
  <c r="AF20"/>
  <c r="AL20"/>
  <c r="Q20" i="1"/>
  <c r="BL20" i="6"/>
  <c r="L21"/>
  <c r="AF21"/>
  <c r="AL21"/>
  <c r="BJ21"/>
  <c r="BP21"/>
  <c r="L22"/>
  <c r="AL22"/>
  <c r="Q22" i="1"/>
  <c r="BL22" i="6"/>
  <c r="BN22"/>
  <c r="AF23"/>
  <c r="AL23"/>
  <c r="Q23" i="1"/>
  <c r="BL23" i="6"/>
  <c r="BR23"/>
  <c r="L24"/>
  <c r="AF24"/>
  <c r="AL24"/>
  <c r="BJ24"/>
  <c r="BP24"/>
  <c r="L25"/>
  <c r="AF25"/>
  <c r="AL25"/>
  <c r="BJ25"/>
  <c r="BL25"/>
  <c r="L26"/>
  <c r="X26"/>
  <c r="AL26"/>
  <c r="Q26" i="1"/>
  <c r="BL26" i="6"/>
  <c r="BN26"/>
  <c r="BR26"/>
  <c r="L27"/>
  <c r="Z27"/>
  <c r="AL27"/>
  <c r="AP27"/>
  <c r="BJ27"/>
  <c r="BR27"/>
  <c r="L28"/>
  <c r="Z28"/>
  <c r="AL28"/>
  <c r="BL28"/>
  <c r="BR28"/>
  <c r="L31"/>
  <c r="AL31"/>
  <c r="BN31"/>
  <c r="BR31"/>
  <c r="L32"/>
  <c r="AB32"/>
  <c r="AF32"/>
  <c r="AL32"/>
  <c r="BH32"/>
  <c r="BR32"/>
  <c r="A3" i="9"/>
  <c r="K12" i="2"/>
  <c r="S12"/>
  <c r="W12"/>
  <c r="AB12"/>
  <c r="AS11" i="1" s="1"/>
  <c r="AR11" i="6"/>
  <c r="AT11"/>
  <c r="AJ11"/>
  <c r="LQ12" i="2"/>
  <c r="MI12"/>
  <c r="MZ12"/>
  <c r="MZ30" s="1"/>
  <c r="NA12"/>
  <c r="NA30" s="1"/>
  <c r="NC12"/>
  <c r="NC30" s="1"/>
  <c r="NE12"/>
  <c r="NE30" s="1"/>
  <c r="NF12"/>
  <c r="NF30" s="1"/>
  <c r="MU12"/>
  <c r="MW12"/>
  <c r="NO12"/>
  <c r="BF11" i="1" s="1"/>
  <c r="AM30" i="2"/>
  <c r="BH30"/>
  <c r="BN12"/>
  <c r="BN30" s="1"/>
  <c r="BV30"/>
  <c r="J11" i="6"/>
  <c r="DV12" i="2"/>
  <c r="AS12" i="1"/>
  <c r="AR12" i="6"/>
  <c r="AT12"/>
  <c r="AJ12"/>
  <c r="LQ13" i="2"/>
  <c r="J12" i="6"/>
  <c r="AR13"/>
  <c r="AJ13"/>
  <c r="LQ14" i="2"/>
  <c r="AX13" i="6"/>
  <c r="J13"/>
  <c r="AS14" i="1"/>
  <c r="LG15" i="2"/>
  <c r="AT14" i="6"/>
  <c r="AV14"/>
  <c r="LQ15" i="2"/>
  <c r="J14" i="6"/>
  <c r="AS15" i="1"/>
  <c r="AT15" i="6"/>
  <c r="AJ15"/>
  <c r="AV15"/>
  <c r="LQ16" i="2"/>
  <c r="AX15" i="6"/>
  <c r="AS16" i="1"/>
  <c r="AA16"/>
  <c r="AR16" i="6"/>
  <c r="AT16"/>
  <c r="AJ16"/>
  <c r="LQ17" i="2"/>
  <c r="AJ17" s="1"/>
  <c r="AX16" i="6"/>
  <c r="F16"/>
  <c r="J16"/>
  <c r="AS17" i="1"/>
  <c r="AA17"/>
  <c r="AR17" i="6"/>
  <c r="AT17"/>
  <c r="AJ17"/>
  <c r="LQ18" i="2"/>
  <c r="AX17" i="6"/>
  <c r="PN30" i="2"/>
  <c r="J17" i="6"/>
  <c r="AS18" i="1"/>
  <c r="AR18" i="6"/>
  <c r="AT18"/>
  <c r="AJ18"/>
  <c r="OA30" i="2"/>
  <c r="OA54" s="1"/>
  <c r="LQ19"/>
  <c r="AJ19" s="1"/>
  <c r="OH30"/>
  <c r="AX18" i="6"/>
  <c r="AS19" i="1"/>
  <c r="AR19" i="6"/>
  <c r="AT19"/>
  <c r="AJ19"/>
  <c r="LQ20" i="2"/>
  <c r="AJ20" s="1"/>
  <c r="J19" i="6"/>
  <c r="AR20"/>
  <c r="AT20"/>
  <c r="AJ20"/>
  <c r="LQ21" i="2"/>
  <c r="AX20" i="6"/>
  <c r="F20"/>
  <c r="J20"/>
  <c r="AS21" i="1"/>
  <c r="AR21" i="6"/>
  <c r="AT21"/>
  <c r="AJ21"/>
  <c r="LQ22" i="2"/>
  <c r="MA22"/>
  <c r="AX21" i="6"/>
  <c r="AT22"/>
  <c r="AJ22"/>
  <c r="LQ23" i="2"/>
  <c r="J22" i="6"/>
  <c r="AR23"/>
  <c r="AT23"/>
  <c r="AJ23"/>
  <c r="LQ24" i="2"/>
  <c r="AV23" i="6"/>
  <c r="J23"/>
  <c r="AR24"/>
  <c r="AT24"/>
  <c r="AJ24"/>
  <c r="LQ25" i="2"/>
  <c r="AJ25" s="1"/>
  <c r="AX24" i="6"/>
  <c r="F24"/>
  <c r="J24"/>
  <c r="AS25" i="1"/>
  <c r="AA25"/>
  <c r="AR25" i="6"/>
  <c r="AT25"/>
  <c r="AJ25"/>
  <c r="LQ26" i="2"/>
  <c r="AJ26" s="1"/>
  <c r="AR26" i="6"/>
  <c r="AT26"/>
  <c r="AJ26"/>
  <c r="LQ27" i="2"/>
  <c r="MA27"/>
  <c r="J26" i="6"/>
  <c r="AR27"/>
  <c r="AJ27"/>
  <c r="AV27"/>
  <c r="LQ28" i="2"/>
  <c r="BB27" i="6"/>
  <c r="J27"/>
  <c r="AS28" i="1"/>
  <c r="AR28" i="6"/>
  <c r="LG29" i="2"/>
  <c r="AT28" i="6"/>
  <c r="AJ28"/>
  <c r="LQ29" i="2"/>
  <c r="F28" i="6"/>
  <c r="G30" i="2"/>
  <c r="H65" i="1" s="1"/>
  <c r="I30" i="2"/>
  <c r="M30"/>
  <c r="O30"/>
  <c r="H66" i="1" s="1"/>
  <c r="Q30" i="2"/>
  <c r="U30"/>
  <c r="J66" i="1" s="1"/>
  <c r="X30" i="2"/>
  <c r="Y30"/>
  <c r="Z30"/>
  <c r="AC30"/>
  <c r="AD30"/>
  <c r="AH30"/>
  <c r="LR30"/>
  <c r="LR54" s="1"/>
  <c r="LS30"/>
  <c r="LS54" s="1"/>
  <c r="LT30"/>
  <c r="LT54" s="1"/>
  <c r="LU30"/>
  <c r="OC30"/>
  <c r="OC54" s="1"/>
  <c r="OD30"/>
  <c r="OD54" s="1"/>
  <c r="LW30"/>
  <c r="LW54" s="1"/>
  <c r="OE30"/>
  <c r="OE54" s="1"/>
  <c r="OF30"/>
  <c r="OF54" s="1"/>
  <c r="LY30"/>
  <c r="LY54" s="1"/>
  <c r="LZ30"/>
  <c r="LZ54" s="1"/>
  <c r="MJ30"/>
  <c r="MK30"/>
  <c r="OO30"/>
  <c r="OP30"/>
  <c r="MM30"/>
  <c r="OS30"/>
  <c r="OT30"/>
  <c r="MO30"/>
  <c r="MP30"/>
  <c r="NP30"/>
  <c r="NQ30"/>
  <c r="PQ30"/>
  <c r="PR30"/>
  <c r="NS30"/>
  <c r="PU30"/>
  <c r="PV30"/>
  <c r="NU30"/>
  <c r="NV30"/>
  <c r="AQ30"/>
  <c r="AP54" s="1"/>
  <c r="AR30"/>
  <c r="BA30"/>
  <c r="BB30"/>
  <c r="BJ30"/>
  <c r="BJ54" s="1"/>
  <c r="BL30"/>
  <c r="BP30"/>
  <c r="BR30"/>
  <c r="BR54" s="1"/>
  <c r="BT30"/>
  <c r="BX30"/>
  <c r="CK30"/>
  <c r="CL30"/>
  <c r="CM30"/>
  <c r="CN30"/>
  <c r="DW30"/>
  <c r="DX30"/>
  <c r="K34"/>
  <c r="W32"/>
  <c r="AA34"/>
  <c r="LI34"/>
  <c r="LI55" s="1"/>
  <c r="AJ31" i="6"/>
  <c r="NX34" i="2"/>
  <c r="NX55" s="1"/>
  <c r="NZ34"/>
  <c r="NZ55" s="1"/>
  <c r="BB31" i="6"/>
  <c r="LQ32" i="2"/>
  <c r="AJ32" s="1"/>
  <c r="BK34"/>
  <c r="BN34"/>
  <c r="BV34"/>
  <c r="CD34"/>
  <c r="CE34"/>
  <c r="L34"/>
  <c r="S33"/>
  <c r="S34" s="1"/>
  <c r="W33"/>
  <c r="AT32" i="6"/>
  <c r="BB32"/>
  <c r="AV32"/>
  <c r="LQ33" i="2"/>
  <c r="AJ33" s="1"/>
  <c r="MZ34"/>
  <c r="BE34"/>
  <c r="BQ34"/>
  <c r="BQ55" s="1"/>
  <c r="CF34"/>
  <c r="G34"/>
  <c r="E65" i="1" s="1"/>
  <c r="I34" i="2"/>
  <c r="M34"/>
  <c r="O34"/>
  <c r="E66" i="1" s="1"/>
  <c r="Q34" i="2"/>
  <c r="U34"/>
  <c r="X34"/>
  <c r="Y34"/>
  <c r="Z34"/>
  <c r="AC34"/>
  <c r="AD34"/>
  <c r="AH34"/>
  <c r="LR34"/>
  <c r="LR55" s="1"/>
  <c r="LS34"/>
  <c r="LT34"/>
  <c r="LT55" s="1"/>
  <c r="LU34"/>
  <c r="OC34"/>
  <c r="OC55" s="1"/>
  <c r="OD34"/>
  <c r="OD55" s="1"/>
  <c r="LW34"/>
  <c r="LW55" s="1"/>
  <c r="OE34"/>
  <c r="OE55" s="1"/>
  <c r="OF34"/>
  <c r="OF55" s="1"/>
  <c r="LY34"/>
  <c r="LY55" s="1"/>
  <c r="LZ34"/>
  <c r="LZ55" s="1"/>
  <c r="MB34"/>
  <c r="MC34"/>
  <c r="OH34"/>
  <c r="OI34"/>
  <c r="OL34"/>
  <c r="OM34"/>
  <c r="MG34"/>
  <c r="MH34"/>
  <c r="MI34"/>
  <c r="MJ34"/>
  <c r="MK34"/>
  <c r="OO34"/>
  <c r="OP34"/>
  <c r="MM34"/>
  <c r="OS34"/>
  <c r="OT34"/>
  <c r="MO34"/>
  <c r="MP34"/>
  <c r="MQ34"/>
  <c r="MR34"/>
  <c r="MS34"/>
  <c r="MU34"/>
  <c r="MW34"/>
  <c r="MX34"/>
  <c r="MY34"/>
  <c r="NA34"/>
  <c r="NC34"/>
  <c r="NE34"/>
  <c r="NF34"/>
  <c r="NG34"/>
  <c r="NH34"/>
  <c r="NI34"/>
  <c r="PJ34"/>
  <c r="PK34"/>
  <c r="NK34"/>
  <c r="PN34"/>
  <c r="PO34"/>
  <c r="NM34"/>
  <c r="NN34"/>
  <c r="NO34"/>
  <c r="NP34"/>
  <c r="NQ34"/>
  <c r="PQ34"/>
  <c r="PR34"/>
  <c r="NS34"/>
  <c r="PU34"/>
  <c r="PV34"/>
  <c r="NU34"/>
  <c r="NV34"/>
  <c r="AQ34"/>
  <c r="AP55" s="1"/>
  <c r="AR34"/>
  <c r="AV34"/>
  <c r="AW34"/>
  <c r="BA34"/>
  <c r="BB34"/>
  <c r="BG34"/>
  <c r="BH34"/>
  <c r="BJ34"/>
  <c r="BJ55" s="1"/>
  <c r="BL34"/>
  <c r="BP34"/>
  <c r="BR34"/>
  <c r="BT34"/>
  <c r="BX34"/>
  <c r="CK34"/>
  <c r="CL34"/>
  <c r="CM34"/>
  <c r="CN34"/>
  <c r="DV34"/>
  <c r="DV55" s="1"/>
  <c r="DW34"/>
  <c r="DX34"/>
  <c r="AB20" i="6"/>
  <c r="BF28"/>
  <c r="Q28" i="1"/>
  <c r="AB25" i="6"/>
  <c r="E3" i="1"/>
  <c r="G3" i="6" s="1"/>
  <c r="Q21" i="1"/>
  <c r="Q17"/>
  <c r="BF17" i="6"/>
  <c r="BF18"/>
  <c r="AV17"/>
  <c r="AD20" i="1"/>
  <c r="AD18"/>
  <c r="AD14"/>
  <c r="CR26" i="4"/>
  <c r="BF15" i="6"/>
  <c r="AD25" i="1"/>
  <c r="AD23"/>
  <c r="AD21"/>
  <c r="Q13"/>
  <c r="BB28" i="6"/>
  <c r="BB26"/>
  <c r="AX26"/>
  <c r="BB16"/>
  <c r="H374" i="8"/>
  <c r="D117"/>
  <c r="D118" s="1"/>
  <c r="J190"/>
  <c r="D33"/>
  <c r="D29" s="1"/>
  <c r="H303"/>
  <c r="D358"/>
  <c r="D359" s="1"/>
  <c r="J363"/>
  <c r="J351"/>
  <c r="D364"/>
  <c r="D365" s="1"/>
  <c r="D352"/>
  <c r="D353" s="1"/>
  <c r="D349"/>
  <c r="D350" s="1"/>
  <c r="J275"/>
  <c r="J32"/>
  <c r="D20"/>
  <c r="AN16" i="6"/>
  <c r="AV26" i="3"/>
  <c r="AV43" s="1"/>
  <c r="BJ30"/>
  <c r="AT30"/>
  <c r="AP31" i="6"/>
  <c r="BR20"/>
  <c r="AN14"/>
  <c r="AJ14"/>
  <c r="AT13"/>
  <c r="AX11"/>
  <c r="BH17"/>
  <c r="L23"/>
  <c r="AL19"/>
  <c r="MX12" i="2"/>
  <c r="AX12" i="6"/>
  <c r="BR15"/>
  <c r="H26" i="3"/>
  <c r="H43" s="1"/>
  <c r="Z28" i="5"/>
  <c r="T31"/>
  <c r="J32" i="6"/>
  <c r="D8" i="9"/>
  <c r="BJ23" i="6"/>
  <c r="BH26"/>
  <c r="AL15"/>
  <c r="AF14"/>
  <c r="BH27"/>
  <c r="X25"/>
  <c r="AF19"/>
  <c r="BR12"/>
  <c r="BR11"/>
  <c r="AN15"/>
  <c r="AB13"/>
  <c r="J28"/>
  <c r="AT27"/>
  <c r="BH31"/>
  <c r="AB31"/>
  <c r="X31"/>
  <c r="BP22"/>
  <c r="BH22"/>
  <c r="BL18"/>
  <c r="BW34" i="2"/>
  <c r="J18" i="6"/>
  <c r="AP32"/>
  <c r="AF22"/>
  <c r="BF14"/>
  <c r="Q14" i="1"/>
  <c r="AD11"/>
  <c r="X15" i="6"/>
  <c r="AB28" i="5"/>
  <c r="V26" i="3"/>
  <c r="Z31" i="5"/>
  <c r="AN19" i="6"/>
  <c r="AF16"/>
  <c r="AJ26" i="3"/>
  <c r="AB27" i="6"/>
  <c r="Z14"/>
  <c r="X24"/>
  <c r="AJ24" i="1"/>
  <c r="AJ25"/>
  <c r="AJ18"/>
  <c r="Z21" i="6"/>
  <c r="AP12"/>
  <c r="AB28"/>
  <c r="Z32"/>
  <c r="AN18"/>
  <c r="Z17"/>
  <c r="V13"/>
  <c r="Q16" i="1"/>
  <c r="BF16" i="6"/>
  <c r="AJ11" i="1"/>
  <c r="AF11" i="6"/>
  <c r="Z26"/>
  <c r="X16"/>
  <c r="AB15"/>
  <c r="BH28"/>
  <c r="X28"/>
  <c r="BF23"/>
  <c r="BF22"/>
  <c r="Q19" i="1"/>
  <c r="AP19" i="6"/>
  <c r="L19"/>
  <c r="V27"/>
  <c r="AN26"/>
  <c r="Q24" i="1"/>
  <c r="BF24" i="6"/>
  <c r="BR21"/>
  <c r="AB22"/>
  <c r="BR19"/>
  <c r="V24"/>
  <c r="AP26"/>
  <c r="AV19" i="1"/>
  <c r="AV15"/>
  <c r="X19" i="6"/>
  <c r="L12"/>
  <c r="AV27" i="1"/>
  <c r="AV22"/>
  <c r="AV13"/>
  <c r="V23" i="6"/>
  <c r="AP21"/>
  <c r="LN34" i="2"/>
  <c r="LN55" s="1"/>
  <c r="AL18" i="6"/>
  <c r="AL11"/>
  <c r="AJ31" i="1"/>
  <c r="BZ34" i="2"/>
  <c r="F22" i="6"/>
  <c r="F11"/>
  <c r="F25"/>
  <c r="AV21"/>
  <c r="BH30" i="3"/>
  <c r="AP30"/>
  <c r="N30"/>
  <c r="J26"/>
  <c r="J43" s="1"/>
  <c r="AH28" i="5"/>
  <c r="AX23" i="6"/>
  <c r="MA19" i="2"/>
  <c r="AJ32" i="5"/>
  <c r="X31"/>
  <c r="N28"/>
  <c r="MF34" i="2"/>
  <c r="AF27" i="6"/>
  <c r="BF26"/>
  <c r="AF26"/>
  <c r="AB26"/>
  <c r="Q25" i="1"/>
  <c r="AN22" i="6"/>
  <c r="BJ17"/>
  <c r="AL12"/>
  <c r="Q11" i="1"/>
  <c r="BD30" i="3"/>
  <c r="AP18" i="6"/>
  <c r="BN25"/>
  <c r="BF25"/>
  <c r="AF28"/>
  <c r="Q27" i="1"/>
  <c r="BF27" i="6"/>
  <c r="BR16"/>
  <c r="AG34" i="2"/>
  <c r="AL34"/>
  <c r="AK55" s="1"/>
  <c r="AX19" i="6"/>
  <c r="BF32"/>
  <c r="BJ22"/>
  <c r="P30" i="3"/>
  <c r="BN32" i="6"/>
  <c r="BL31"/>
  <c r="BN27"/>
  <c r="BH24"/>
  <c r="BN23"/>
  <c r="BN21"/>
  <c r="BJ19"/>
  <c r="BP16"/>
  <c r="BH16"/>
  <c r="BN15"/>
  <c r="BN14"/>
  <c r="BN13"/>
  <c r="BF13"/>
  <c r="BJ12"/>
  <c r="BN11"/>
  <c r="BF11"/>
  <c r="AF30" i="3"/>
  <c r="LK34" i="2"/>
  <c r="BP27" i="6"/>
  <c r="BP26"/>
  <c r="BP25"/>
  <c r="BH25"/>
  <c r="BP23"/>
  <c r="BN20"/>
  <c r="BH20"/>
  <c r="BL19"/>
  <c r="BN18"/>
  <c r="Q18" i="1"/>
  <c r="BN17" i="6"/>
  <c r="Q15" i="1"/>
  <c r="BP13" i="6"/>
  <c r="BL12"/>
  <c r="BP11"/>
  <c r="BH11"/>
  <c r="MR12" i="2"/>
  <c r="AB24" i="6"/>
  <c r="BH23"/>
  <c r="Z23"/>
  <c r="BJ15"/>
  <c r="BP31"/>
  <c r="BN28"/>
  <c r="BJ26"/>
  <c r="BL24"/>
  <c r="BP20"/>
  <c r="BH18"/>
  <c r="BP17"/>
  <c r="BL16"/>
  <c r="BJ14"/>
  <c r="BJ11"/>
  <c r="F26"/>
  <c r="AV25"/>
  <c r="AV20"/>
  <c r="BL32"/>
  <c r="BP28"/>
  <c r="BL27"/>
  <c r="BN24"/>
  <c r="BL21"/>
  <c r="BF21"/>
  <c r="BN16"/>
  <c r="BL14"/>
  <c r="BL11"/>
  <c r="BL15"/>
  <c r="F32"/>
  <c r="MA28" i="2"/>
  <c r="AD30" i="3"/>
  <c r="T30"/>
  <c r="F18" i="6"/>
  <c r="J30" i="3"/>
  <c r="J44" s="1"/>
  <c r="LG19" i="2"/>
  <c r="AV30"/>
  <c r="Z18" i="6"/>
  <c r="J25"/>
  <c r="AX14"/>
  <c r="V30" i="3"/>
  <c r="J21" i="6"/>
  <c r="LH34" i="2"/>
  <c r="LH55" s="1"/>
  <c r="F19" i="6"/>
  <c r="P31" i="5"/>
  <c r="C44" i="3" l="1"/>
  <c r="D457" i="8"/>
  <c r="B43" i="3"/>
  <c r="E31" i="6"/>
  <c r="E27"/>
  <c r="E23"/>
  <c r="E19"/>
  <c r="E15"/>
  <c r="E11"/>
  <c r="E26"/>
  <c r="E22"/>
  <c r="E18"/>
  <c r="E14"/>
  <c r="E32"/>
  <c r="E25"/>
  <c r="E21"/>
  <c r="E17"/>
  <c r="E13"/>
  <c r="E28"/>
  <c r="E24"/>
  <c r="E20"/>
  <c r="E16"/>
  <c r="E12"/>
  <c r="D344" i="8"/>
  <c r="D458" s="1"/>
  <c r="D253"/>
  <c r="B65" i="6"/>
  <c r="B60"/>
  <c r="B61"/>
  <c r="B59"/>
  <c r="D335" i="8"/>
  <c r="D321"/>
  <c r="D422"/>
  <c r="D375"/>
  <c r="OB54" i="2"/>
  <c r="OB55"/>
  <c r="ON59"/>
  <c r="ON55"/>
  <c r="OG59"/>
  <c r="D143" i="8"/>
  <c r="D221"/>
  <c r="G142"/>
  <c r="I142" s="1"/>
  <c r="D435"/>
  <c r="I374"/>
  <c r="JF38" i="2"/>
  <c r="JF42" s="1"/>
  <c r="I146" i="8"/>
  <c r="AH31" i="1"/>
  <c r="AH32"/>
  <c r="D312" i="8"/>
  <c r="D308" s="1"/>
  <c r="D307"/>
  <c r="OO37" i="2"/>
  <c r="MJ37"/>
  <c r="NU37"/>
  <c r="MO60" s="1"/>
  <c r="NS37"/>
  <c r="MM60" s="1"/>
  <c r="CK37"/>
  <c r="F225" i="8" s="1"/>
  <c r="LU37" i="2"/>
  <c r="AC37"/>
  <c r="BD11" i="1"/>
  <c r="D259" i="8"/>
  <c r="D49"/>
  <c r="D362"/>
  <c r="H426"/>
  <c r="H318"/>
  <c r="D430"/>
  <c r="D423" s="1"/>
  <c r="E486"/>
  <c r="D37"/>
  <c r="D178"/>
  <c r="G292"/>
  <c r="I292" s="1"/>
  <c r="D10"/>
  <c r="G379"/>
  <c r="I379" s="1"/>
  <c r="D208"/>
  <c r="NO30" i="2"/>
  <c r="NO37" s="1"/>
  <c r="OC37"/>
  <c r="H292" i="8"/>
  <c r="D157"/>
  <c r="D158" s="1"/>
  <c r="D214"/>
  <c r="D268"/>
  <c r="G318"/>
  <c r="I318" s="1"/>
  <c r="BO33" i="6"/>
  <c r="D9" i="8"/>
  <c r="I164"/>
  <c r="AR37" i="2"/>
  <c r="DW37"/>
  <c r="F357" i="8" s="1"/>
  <c r="F358" s="1"/>
  <c r="F359" s="1"/>
  <c r="D83"/>
  <c r="D70" s="1"/>
  <c r="D54"/>
  <c r="D50" s="1"/>
  <c r="PU37" i="2"/>
  <c r="NP37"/>
  <c r="MJ60" s="1"/>
  <c r="D100" i="8"/>
  <c r="D96" s="1"/>
  <c r="D95"/>
  <c r="G13"/>
  <c r="I13" s="1"/>
  <c r="BJ37" i="2"/>
  <c r="OE37"/>
  <c r="OE53" s="1"/>
  <c r="LS37"/>
  <c r="LS55"/>
  <c r="LQ54"/>
  <c r="AA33" i="3"/>
  <c r="A3" i="7"/>
  <c r="G2" i="4"/>
  <c r="BR37" i="2"/>
  <c r="BR55"/>
  <c r="D486" i="8"/>
  <c r="G484"/>
  <c r="I484" s="1"/>
  <c r="D408"/>
  <c r="D392" s="1"/>
  <c r="F486"/>
  <c r="E485"/>
  <c r="F485"/>
  <c r="Q33" i="3"/>
  <c r="BI33"/>
  <c r="O37" i="2"/>
  <c r="AF33" i="3"/>
  <c r="K33"/>
  <c r="K38" s="1"/>
  <c r="F299" i="8" s="1"/>
  <c r="OT37" i="2"/>
  <c r="OP37"/>
  <c r="MK37"/>
  <c r="OF37"/>
  <c r="OF53" s="1"/>
  <c r="OD37"/>
  <c r="OD53" s="1"/>
  <c r="F113" i="8"/>
  <c r="F115" s="1"/>
  <c r="Z37" i="2"/>
  <c r="AS33" i="6"/>
  <c r="BL37" i="2"/>
  <c r="BJ56" s="1"/>
  <c r="AQ37"/>
  <c r="AP53" s="1"/>
  <c r="AP57" s="1"/>
  <c r="BB37"/>
  <c r="BA12" i="1"/>
  <c r="JC38" i="2"/>
  <c r="JC42" s="1"/>
  <c r="LT37"/>
  <c r="BP37"/>
  <c r="NF37"/>
  <c r="MP59" s="1"/>
  <c r="W34"/>
  <c r="BN37"/>
  <c r="BJ59" s="1"/>
  <c r="JD38"/>
  <c r="JD42" s="1"/>
  <c r="DV30"/>
  <c r="CN37"/>
  <c r="BX37"/>
  <c r="BR60" s="1"/>
  <c r="PQ37"/>
  <c r="NE37"/>
  <c r="MO59" s="1"/>
  <c r="NC37"/>
  <c r="MM59" s="1"/>
  <c r="W33" i="6"/>
  <c r="G33"/>
  <c r="AY33"/>
  <c r="OS37" i="2"/>
  <c r="F32" i="8"/>
  <c r="F33" s="1"/>
  <c r="AD37" i="2"/>
  <c r="X37"/>
  <c r="G29" i="6"/>
  <c r="AH37" i="2"/>
  <c r="Y37"/>
  <c r="BH37"/>
  <c r="AR42" i="1"/>
  <c r="NA37" i="2"/>
  <c r="W30"/>
  <c r="K33" i="6"/>
  <c r="BA33"/>
  <c r="BT37" i="2"/>
  <c r="BR56" s="1"/>
  <c r="MP37"/>
  <c r="LZ37"/>
  <c r="LZ53" s="1"/>
  <c r="LR37"/>
  <c r="LR53" s="1"/>
  <c r="Q37"/>
  <c r="AR40" i="1" s="1"/>
  <c r="CL37" i="2"/>
  <c r="NV37"/>
  <c r="MP60" s="1"/>
  <c r="MZ37"/>
  <c r="MJ59" s="1"/>
  <c r="CH37"/>
  <c r="CH42" s="1"/>
  <c r="AC36" i="1"/>
  <c r="AC37" s="1"/>
  <c r="BG36"/>
  <c r="BG37" s="1"/>
  <c r="LX37" i="2"/>
  <c r="LX53" s="1"/>
  <c r="BA37"/>
  <c r="AZ60" s="1"/>
  <c r="PV37"/>
  <c r="PR37"/>
  <c r="NQ37"/>
  <c r="MO37"/>
  <c r="MM37"/>
  <c r="LY37"/>
  <c r="LY53" s="1"/>
  <c r="LW37"/>
  <c r="LW53" s="1"/>
  <c r="M37"/>
  <c r="J65" i="1" s="1"/>
  <c r="NT37" i="2"/>
  <c r="MN60" s="1"/>
  <c r="DX37"/>
  <c r="CM37"/>
  <c r="F231" i="8" s="1"/>
  <c r="F232" s="1"/>
  <c r="BA25" i="1"/>
  <c r="BA23"/>
  <c r="W14"/>
  <c r="BA27"/>
  <c r="BA15"/>
  <c r="BA13"/>
  <c r="W21"/>
  <c r="BA28"/>
  <c r="BA26"/>
  <c r="BA24"/>
  <c r="BA22"/>
  <c r="BA20"/>
  <c r="BA18"/>
  <c r="BA16"/>
  <c r="BA14"/>
  <c r="BA19"/>
  <c r="BA17"/>
  <c r="BA11"/>
  <c r="W16"/>
  <c r="BA21"/>
  <c r="BE29"/>
  <c r="BE36" s="1"/>
  <c r="J64" s="1"/>
  <c r="W29" i="6"/>
  <c r="AY29"/>
  <c r="AU29"/>
  <c r="BC29"/>
  <c r="BC33"/>
  <c r="AU33"/>
  <c r="AY25" i="1"/>
  <c r="AY14"/>
  <c r="AY28"/>
  <c r="AY19"/>
  <c r="AY21"/>
  <c r="AY12"/>
  <c r="AY18"/>
  <c r="AY17"/>
  <c r="AY16"/>
  <c r="AY15"/>
  <c r="U33" i="6"/>
  <c r="F275" i="8"/>
  <c r="G37" i="2"/>
  <c r="F90" i="8"/>
  <c r="F91" s="1"/>
  <c r="F348"/>
  <c r="F349" s="1"/>
  <c r="F350" s="1"/>
  <c r="AJ14" i="1"/>
  <c r="Y29" i="6"/>
  <c r="CA29"/>
  <c r="AQ29"/>
  <c r="M29"/>
  <c r="BM33"/>
  <c r="BG33"/>
  <c r="AM33"/>
  <c r="Y33"/>
  <c r="AU29" i="1"/>
  <c r="AU36" s="1"/>
  <c r="BO29" i="6"/>
  <c r="AM29"/>
  <c r="AG33"/>
  <c r="BS33"/>
  <c r="AQ33"/>
  <c r="AC33"/>
  <c r="H142" i="8"/>
  <c r="H13"/>
  <c r="G426"/>
  <c r="I426" s="1"/>
  <c r="G249"/>
  <c r="H379"/>
  <c r="G370"/>
  <c r="I370" s="1"/>
  <c r="I248"/>
  <c r="I250"/>
  <c r="I378"/>
  <c r="H249"/>
  <c r="H370"/>
  <c r="I39"/>
  <c r="D34"/>
  <c r="H304"/>
  <c r="C30" i="3"/>
  <c r="H484" i="8"/>
  <c r="I37" i="2"/>
  <c r="AR39" i="1" s="1"/>
  <c r="K30" i="2"/>
  <c r="K37" s="1"/>
  <c r="L65" i="1" s="1"/>
  <c r="U37" i="2"/>
  <c r="C32" i="5"/>
  <c r="AJ21" i="1"/>
  <c r="A3" i="15"/>
  <c r="C31" i="5"/>
  <c r="C28"/>
  <c r="BJ33" i="3"/>
  <c r="I33"/>
  <c r="AL33" i="6"/>
  <c r="C40" i="7"/>
  <c r="BI29" i="1"/>
  <c r="BI36" s="1"/>
  <c r="BM29" i="6"/>
  <c r="AA29"/>
  <c r="BB33"/>
  <c r="C25" i="7"/>
  <c r="AV37" i="2"/>
  <c r="AU60" s="1"/>
  <c r="LQ30"/>
  <c r="E18"/>
  <c r="AG17" i="1" s="1"/>
  <c r="AR49"/>
  <c r="BL33" i="6"/>
  <c r="BV37" i="2"/>
  <c r="BR59" s="1"/>
  <c r="BE32" i="6"/>
  <c r="CH32" s="1"/>
  <c r="E32" i="2"/>
  <c r="AG31" i="1" s="1"/>
  <c r="E22" i="2"/>
  <c r="AG21" i="1" s="1"/>
  <c r="AE29"/>
  <c r="AE36" s="1"/>
  <c r="BI33" i="6"/>
  <c r="AO33"/>
  <c r="BR33"/>
  <c r="AG29"/>
  <c r="BQ29"/>
  <c r="BI29"/>
  <c r="AO29"/>
  <c r="K29"/>
  <c r="BA29"/>
  <c r="AK29"/>
  <c r="U29"/>
  <c r="AW29"/>
  <c r="M33"/>
  <c r="AA33"/>
  <c r="S29" i="1"/>
  <c r="S36" s="1"/>
  <c r="BQ33" i="6"/>
  <c r="E26" i="2"/>
  <c r="AG25" i="1" s="1"/>
  <c r="AP31"/>
  <c r="AB30" i="2"/>
  <c r="S30"/>
  <c r="LQ34"/>
  <c r="E29"/>
  <c r="AG28" i="1" s="1"/>
  <c r="ND37" i="2"/>
  <c r="MN59" s="1"/>
  <c r="MN37"/>
  <c r="AR51" i="1"/>
  <c r="AS29" i="6"/>
  <c r="JE38" i="2"/>
  <c r="JE42" s="1"/>
  <c r="F363" i="8"/>
  <c r="F364" s="1"/>
  <c r="F365" s="1"/>
  <c r="F272"/>
  <c r="CA33" i="6"/>
  <c r="BB24" i="1"/>
  <c r="BB22"/>
  <c r="M31"/>
  <c r="AV28"/>
  <c r="F31"/>
  <c r="F15"/>
  <c r="F32"/>
  <c r="R25"/>
  <c r="F25"/>
  <c r="AV20"/>
  <c r="AV25"/>
  <c r="AV21"/>
  <c r="AV18"/>
  <c r="AV14"/>
  <c r="AV17"/>
  <c r="AV12"/>
  <c r="AV11"/>
  <c r="AR56"/>
  <c r="AV23"/>
  <c r="F28"/>
  <c r="AP13" i="6"/>
  <c r="AN25"/>
  <c r="AP24"/>
  <c r="V22"/>
  <c r="AP23"/>
  <c r="AR55" i="1"/>
  <c r="BB27"/>
  <c r="BB13"/>
  <c r="BB15"/>
  <c r="R26"/>
  <c r="BE31" i="6"/>
  <c r="CH31" s="1"/>
  <c r="BK33"/>
  <c r="C19" i="7"/>
  <c r="F354" i="8"/>
  <c r="F355" s="1"/>
  <c r="F356" s="1"/>
  <c r="AR46" i="1"/>
  <c r="BE33" i="3"/>
  <c r="BE38" s="1"/>
  <c r="AO33"/>
  <c r="AO38" s="1"/>
  <c r="F134" i="8" s="1"/>
  <c r="F135" s="1"/>
  <c r="F136" s="1"/>
  <c r="AE33" i="3"/>
  <c r="AE38" s="1"/>
  <c r="AE40" s="1"/>
  <c r="U33"/>
  <c r="U38" s="1"/>
  <c r="U40" s="1"/>
  <c r="M33"/>
  <c r="M38" s="1"/>
  <c r="M40" s="1"/>
  <c r="G26" i="4"/>
  <c r="AU38" i="3"/>
  <c r="AU40" s="1"/>
  <c r="AA36"/>
  <c r="AL32" i="5"/>
  <c r="V32"/>
  <c r="H32"/>
  <c r="F35" i="8"/>
  <c r="F36" s="1"/>
  <c r="F37" s="1"/>
  <c r="F122"/>
  <c r="F123" s="1"/>
  <c r="F124" s="1"/>
  <c r="F125"/>
  <c r="F127" s="1"/>
  <c r="E33" i="2"/>
  <c r="AG32" i="1" s="1"/>
  <c r="MI30" i="2"/>
  <c r="AR43" i="1" s="1"/>
  <c r="E28" i="2"/>
  <c r="AG27" i="1" s="1"/>
  <c r="E13" i="2"/>
  <c r="AG12" i="1" s="1"/>
  <c r="E12" i="2"/>
  <c r="AG11" i="1" s="1"/>
  <c r="AN20" i="6"/>
  <c r="AV26" i="1"/>
  <c r="W33" i="3"/>
  <c r="W38" s="1"/>
  <c r="F104" i="8" s="1"/>
  <c r="G317"/>
  <c r="I317" s="1"/>
  <c r="AB34" i="2"/>
  <c r="BF34"/>
  <c r="E17"/>
  <c r="AG16" i="1" s="1"/>
  <c r="AA15"/>
  <c r="E16" i="2"/>
  <c r="AG15" i="1" s="1"/>
  <c r="BB14" i="6"/>
  <c r="AA14" i="1"/>
  <c r="E15" i="2"/>
  <c r="AG14" i="1" s="1"/>
  <c r="BB13" i="6"/>
  <c r="B46" s="1"/>
  <c r="E14" i="2"/>
  <c r="AG13" i="1" s="1"/>
  <c r="MY12" i="2"/>
  <c r="MY30" s="1"/>
  <c r="MY37" s="1"/>
  <c r="AE12"/>
  <c r="E32" i="1"/>
  <c r="AB19" i="6"/>
  <c r="AB18"/>
  <c r="X18"/>
  <c r="B41" i="7"/>
  <c r="Y33" i="3"/>
  <c r="Y38" s="1"/>
  <c r="Y40" s="1"/>
  <c r="F17" i="1"/>
  <c r="OH37" i="2"/>
  <c r="PN37"/>
  <c r="V31" i="6"/>
  <c r="V28"/>
  <c r="X17"/>
  <c r="BK33" i="3"/>
  <c r="BK38" s="1"/>
  <c r="F198" i="8" s="1"/>
  <c r="F201" s="1"/>
  <c r="S33" i="3"/>
  <c r="S38" s="1"/>
  <c r="F98" i="8" s="1"/>
  <c r="CG34" i="2"/>
  <c r="MA34"/>
  <c r="AF34"/>
  <c r="E27"/>
  <c r="AG26" i="1" s="1"/>
  <c r="E25" i="2"/>
  <c r="AG24" i="1" s="1"/>
  <c r="E23" i="2"/>
  <c r="AG22" i="1" s="1"/>
  <c r="E21" i="2"/>
  <c r="AG20" i="1" s="1"/>
  <c r="E20" i="2"/>
  <c r="AG19" i="1" s="1"/>
  <c r="E19" i="2"/>
  <c r="AG18" i="1" s="1"/>
  <c r="AF12" i="2"/>
  <c r="AT33" i="3"/>
  <c r="N33"/>
  <c r="E310" i="8" s="1"/>
  <c r="H317"/>
  <c r="BB19" i="1"/>
  <c r="BG29" i="6"/>
  <c r="BK29"/>
  <c r="AC29"/>
  <c r="AW29" i="1"/>
  <c r="AW36" s="1"/>
  <c r="AW33" i="6"/>
  <c r="AX33"/>
  <c r="W22" i="1"/>
  <c r="W12"/>
  <c r="D33" i="3"/>
  <c r="D38" s="1"/>
  <c r="E406" i="8" s="1"/>
  <c r="E390" s="1"/>
  <c r="E15" i="1"/>
  <c r="F21"/>
  <c r="MA29" i="2"/>
  <c r="F31" i="5"/>
  <c r="BO30" i="2"/>
  <c r="MA12"/>
  <c r="LJ30"/>
  <c r="LJ54" s="1"/>
  <c r="BF12" i="6"/>
  <c r="IX38" i="2"/>
  <c r="V20" i="6"/>
  <c r="Z22"/>
  <c r="AJ31" i="5"/>
  <c r="A3" i="11"/>
  <c r="NY34" i="2"/>
  <c r="NY55" s="1"/>
  <c r="V14" i="6"/>
  <c r="AN13"/>
  <c r="B38" i="7"/>
  <c r="F20" i="1"/>
  <c r="F19"/>
  <c r="AN30" i="3"/>
  <c r="AN33" s="1"/>
  <c r="AN38" s="1"/>
  <c r="E134" i="8" s="1"/>
  <c r="R30" i="3"/>
  <c r="H30"/>
  <c r="H44" s="1"/>
  <c r="B44" s="1"/>
  <c r="BH26"/>
  <c r="BH33" s="1"/>
  <c r="R26"/>
  <c r="CN26" i="4"/>
  <c r="BJ36" i="3" s="1"/>
  <c r="BZ26" i="4"/>
  <c r="BD26"/>
  <c r="AT36" i="3" s="1"/>
  <c r="AJ26" i="4"/>
  <c r="AP26"/>
  <c r="AF26"/>
  <c r="AF36" i="3" s="1"/>
  <c r="B32" i="5"/>
  <c r="AL28"/>
  <c r="V28"/>
  <c r="H28"/>
  <c r="R28"/>
  <c r="L28"/>
  <c r="E15" i="9"/>
  <c r="LN30" i="2"/>
  <c r="MF30"/>
  <c r="MF37" s="1"/>
  <c r="D31" i="5"/>
  <c r="D32"/>
  <c r="R15" i="1"/>
  <c r="R20"/>
  <c r="BZ33" i="6"/>
  <c r="L26" i="3"/>
  <c r="L30"/>
  <c r="BZ30" i="2"/>
  <c r="BZ37" s="1"/>
  <c r="E257" i="8" s="1"/>
  <c r="P33" i="3"/>
  <c r="BD14" i="6"/>
  <c r="CG14" s="1"/>
  <c r="W13" i="1"/>
  <c r="BF20" i="6"/>
  <c r="AD33" i="3"/>
  <c r="AD38" s="1"/>
  <c r="E15" i="8" s="1"/>
  <c r="E16" s="1"/>
  <c r="BJ32" i="6"/>
  <c r="BJ16"/>
  <c r="BD16" s="1"/>
  <c r="CG16" s="1"/>
  <c r="J28" i="5"/>
  <c r="AF28"/>
  <c r="BB19" i="6"/>
  <c r="F23" i="1"/>
  <c r="A3" i="8"/>
  <c r="AN31" i="6"/>
  <c r="W18" i="1"/>
  <c r="T33" i="3"/>
  <c r="T38" s="1"/>
  <c r="E101" i="8" s="1"/>
  <c r="E102" s="1"/>
  <c r="E103" s="1"/>
  <c r="G103" s="1"/>
  <c r="I103" s="1"/>
  <c r="E116"/>
  <c r="DT30" i="2"/>
  <c r="MA13"/>
  <c r="L16" i="6"/>
  <c r="L29" s="1"/>
  <c r="A3" i="13"/>
  <c r="LG33" i="2"/>
  <c r="AI33" s="1"/>
  <c r="AK34"/>
  <c r="LP34"/>
  <c r="LP55" s="1"/>
  <c r="LG32"/>
  <c r="AI32" s="1"/>
  <c r="F27" i="6"/>
  <c r="LG28" i="2"/>
  <c r="MA26"/>
  <c r="BB25" i="6"/>
  <c r="B58" s="1"/>
  <c r="AA24" i="1"/>
  <c r="LG24" i="2"/>
  <c r="MA23"/>
  <c r="LG23"/>
  <c r="AA22" i="1"/>
  <c r="MA21" i="2"/>
  <c r="BB20" i="6"/>
  <c r="B53" s="1"/>
  <c r="LG21" i="2"/>
  <c r="NZ30"/>
  <c r="NZ54" s="1"/>
  <c r="LI30"/>
  <c r="MA18"/>
  <c r="E113" i="8"/>
  <c r="LG18" i="2"/>
  <c r="CF30"/>
  <c r="CF37" s="1"/>
  <c r="CF38" s="1"/>
  <c r="E324" i="8" s="1"/>
  <c r="MA17" i="2"/>
  <c r="F15" i="6"/>
  <c r="MA16" i="2"/>
  <c r="F14" i="6"/>
  <c r="F13"/>
  <c r="LO30" i="2"/>
  <c r="LO54" s="1"/>
  <c r="CC30"/>
  <c r="BQ30"/>
  <c r="BQ54" s="1"/>
  <c r="AV12" i="6"/>
  <c r="LG13" i="2"/>
  <c r="BK30"/>
  <c r="BK37" s="1"/>
  <c r="BI56" s="1"/>
  <c r="AL30"/>
  <c r="PO30"/>
  <c r="PO37" s="1"/>
  <c r="PK30"/>
  <c r="PK37" s="1"/>
  <c r="NI30"/>
  <c r="NI37" s="1"/>
  <c r="MG30"/>
  <c r="MG37" s="1"/>
  <c r="LP30"/>
  <c r="LP54" s="1"/>
  <c r="E125" i="8"/>
  <c r="LG12" i="2"/>
  <c r="BH33" i="6"/>
  <c r="L33"/>
  <c r="V32"/>
  <c r="E122" i="8"/>
  <c r="Z31" i="6"/>
  <c r="Z33" s="1"/>
  <c r="AP28"/>
  <c r="AN24"/>
  <c r="X21"/>
  <c r="Z20"/>
  <c r="BD18"/>
  <c r="CG18" s="1"/>
  <c r="R28" i="1"/>
  <c r="R13"/>
  <c r="CP26" i="4"/>
  <c r="BU34" i="2"/>
  <c r="R17" i="1"/>
  <c r="BY12" i="2"/>
  <c r="BY30" s="1"/>
  <c r="BY54" s="1"/>
  <c r="AV18" i="6"/>
  <c r="BB17"/>
  <c r="AV11"/>
  <c r="NX30" i="2"/>
  <c r="NX54" s="1"/>
  <c r="BP32" i="6"/>
  <c r="BP33" s="1"/>
  <c r="BO34" i="2"/>
  <c r="BJ28" i="6"/>
  <c r="BD28" s="1"/>
  <c r="CG28" s="1"/>
  <c r="MC30" i="2"/>
  <c r="MC37" s="1"/>
  <c r="X23" i="6"/>
  <c r="R23" i="1"/>
  <c r="AV33" i="3"/>
  <c r="AV38" s="1"/>
  <c r="E55" i="8" s="1"/>
  <c r="G55" s="1"/>
  <c r="I55" s="1"/>
  <c r="W15" i="1"/>
  <c r="W17"/>
  <c r="W20"/>
  <c r="BW30" i="2"/>
  <c r="BW37" s="1"/>
  <c r="BQ60" s="1"/>
  <c r="DU30"/>
  <c r="BH15" i="6"/>
  <c r="BD15" s="1"/>
  <c r="CG15" s="1"/>
  <c r="V21"/>
  <c r="BH12"/>
  <c r="H34" i="2"/>
  <c r="AM34"/>
  <c r="AM37" s="1"/>
  <c r="BH21" i="6"/>
  <c r="BD21" s="1"/>
  <c r="CG21" s="1"/>
  <c r="BM12" i="2"/>
  <c r="BB24" i="6"/>
  <c r="B57" s="1"/>
  <c r="AP11"/>
  <c r="V15"/>
  <c r="BS34" i="2"/>
  <c r="AJ33" i="3"/>
  <c r="NG12" i="2"/>
  <c r="AB11" i="1" s="1"/>
  <c r="AF12" i="6"/>
  <c r="AF29" s="1"/>
  <c r="B37" i="7"/>
  <c r="D28" i="5"/>
  <c r="R19" i="1"/>
  <c r="W23"/>
  <c r="AB14" i="6"/>
  <c r="X14"/>
  <c r="V19"/>
  <c r="AP15"/>
  <c r="R27" i="1"/>
  <c r="R26" i="4"/>
  <c r="J31" i="6"/>
  <c r="MA15" i="2"/>
  <c r="AV31" i="6"/>
  <c r="AV33" s="1"/>
  <c r="BB21"/>
  <c r="J33" i="3"/>
  <c r="J38" s="1"/>
  <c r="E299" i="8" s="1"/>
  <c r="E295" s="1"/>
  <c r="MH30" i="2"/>
  <c r="MH37" s="1"/>
  <c r="MV12"/>
  <c r="AR14" i="6"/>
  <c r="LH30" i="2"/>
  <c r="OI30"/>
  <c r="OI37" s="1"/>
  <c r="B27" i="7" s="1"/>
  <c r="W25" i="1"/>
  <c r="AX28" i="6"/>
  <c r="W28" i="1"/>
  <c r="BN33" i="6"/>
  <c r="AA30" i="2"/>
  <c r="AA37" s="1"/>
  <c r="N41" i="1" s="1"/>
  <c r="E110" i="8"/>
  <c r="E111" s="1"/>
  <c r="R21" i="1"/>
  <c r="NH30" i="2"/>
  <c r="NH37" s="1"/>
  <c r="MB60" s="1"/>
  <c r="AN12" i="6"/>
  <c r="R12" i="1"/>
  <c r="Z19" i="6"/>
  <c r="V26"/>
  <c r="AP16"/>
  <c r="AN28"/>
  <c r="D10" i="9"/>
  <c r="D15" s="1"/>
  <c r="AA19" i="1"/>
  <c r="BM34" i="2"/>
  <c r="AN23" i="6"/>
  <c r="V33" i="3"/>
  <c r="V38" s="1"/>
  <c r="E104" i="8" s="1"/>
  <c r="W11" i="1"/>
  <c r="BF31" i="6"/>
  <c r="BF33" s="1"/>
  <c r="W19" i="1"/>
  <c r="LG16" i="2"/>
  <c r="MA20"/>
  <c r="AZ33" i="6"/>
  <c r="DU34" i="2"/>
  <c r="BN29" i="6"/>
  <c r="W24" i="1"/>
  <c r="AB16" i="6"/>
  <c r="B49" s="1"/>
  <c r="W27" i="1"/>
  <c r="AY11"/>
  <c r="G29"/>
  <c r="F10" i="11"/>
  <c r="F8" s="1"/>
  <c r="M32" i="1"/>
  <c r="G33"/>
  <c r="F119" i="8"/>
  <c r="F120" s="1"/>
  <c r="F121" s="1"/>
  <c r="C24" i="7"/>
  <c r="AK29" i="1"/>
  <c r="AK33"/>
  <c r="F116" i="8"/>
  <c r="F110"/>
  <c r="F111" s="1"/>
  <c r="F112" s="1"/>
  <c r="BH29" i="1"/>
  <c r="BH36" s="1"/>
  <c r="J75" s="1"/>
  <c r="E24" i="2"/>
  <c r="AG23" i="1" s="1"/>
  <c r="O33" i="3"/>
  <c r="F310" i="8" s="1"/>
  <c r="BQ28" i="4"/>
  <c r="AS27" i="1"/>
  <c r="AS26"/>
  <c r="AS24"/>
  <c r="AS23"/>
  <c r="AS22"/>
  <c r="BD25"/>
  <c r="BD24"/>
  <c r="BD22"/>
  <c r="BD20"/>
  <c r="BD18"/>
  <c r="BD17"/>
  <c r="BD16"/>
  <c r="BD15"/>
  <c r="AW33" i="3"/>
  <c r="AW38" s="1"/>
  <c r="F55" i="8" s="1"/>
  <c r="AS20" i="1"/>
  <c r="AS13"/>
  <c r="AK33" i="6"/>
  <c r="AR33"/>
  <c r="C26" i="7"/>
  <c r="I291" i="8"/>
  <c r="BD28" i="1"/>
  <c r="BD27"/>
  <c r="BD21"/>
  <c r="AV16"/>
  <c r="AG38" i="3"/>
  <c r="AG40" s="1"/>
  <c r="E33"/>
  <c r="E38" s="1"/>
  <c r="F406" i="8" s="1"/>
  <c r="F390" s="1"/>
  <c r="F128"/>
  <c r="F130" s="1"/>
  <c r="BD26" i="1"/>
  <c r="BD23"/>
  <c r="BD19"/>
  <c r="BD14"/>
  <c r="BD13"/>
  <c r="BD12"/>
  <c r="AK38" i="3"/>
  <c r="F428" i="8" s="1"/>
  <c r="F421" s="1"/>
  <c r="AP24" i="1"/>
  <c r="AA20"/>
  <c r="AA27"/>
  <c r="AN21" i="6"/>
  <c r="BJ20"/>
  <c r="OA34" i="2"/>
  <c r="OA55" s="1"/>
  <c r="AA23" i="1"/>
  <c r="V18" i="6"/>
  <c r="BB23"/>
  <c r="BD26"/>
  <c r="CG26" s="1"/>
  <c r="BS30" i="2"/>
  <c r="AW30"/>
  <c r="AW37" s="1"/>
  <c r="BB18" i="6"/>
  <c r="B51" s="1"/>
  <c r="DS12" i="2"/>
  <c r="AB32" i="5"/>
  <c r="BD23" i="6"/>
  <c r="CG23" s="1"/>
  <c r="BP29"/>
  <c r="W26" i="1"/>
  <c r="Q29"/>
  <c r="Q36" s="1"/>
  <c r="AD17"/>
  <c r="J34" i="2"/>
  <c r="AH26" i="4"/>
  <c r="BD19" i="6"/>
  <c r="CG19" s="1"/>
  <c r="LO34" i="2"/>
  <c r="LO55" s="1"/>
  <c r="LM34"/>
  <c r="LM55" s="1"/>
  <c r="X32" i="6"/>
  <c r="X33" s="1"/>
  <c r="AL29"/>
  <c r="AB17"/>
  <c r="AP20"/>
  <c r="BL13"/>
  <c r="BJ31"/>
  <c r="X30" i="3"/>
  <c r="X33" s="1"/>
  <c r="BD11" i="6"/>
  <c r="CG11" s="1"/>
  <c r="AP33"/>
  <c r="CE30" i="2"/>
  <c r="CE37" s="1"/>
  <c r="E231" i="8" s="1"/>
  <c r="T33" i="6"/>
  <c r="AJ29"/>
  <c r="Z24"/>
  <c r="ME34" i="2"/>
  <c r="AH32" i="5"/>
  <c r="L32"/>
  <c r="AG30" i="2"/>
  <c r="AG37" s="1"/>
  <c r="AT29" i="6"/>
  <c r="F17"/>
  <c r="Z30" i="3"/>
  <c r="AD19" i="1"/>
  <c r="AN17" i="6"/>
  <c r="Z11"/>
  <c r="NL30" i="2"/>
  <c r="NL37" s="1"/>
  <c r="MF60" s="1"/>
  <c r="BD27" i="6"/>
  <c r="CG27" s="1"/>
  <c r="V34" i="2"/>
  <c r="AV26" i="6"/>
  <c r="V25"/>
  <c r="N55" i="1"/>
  <c r="AV16" i="6"/>
  <c r="AA11" i="1"/>
  <c r="X27" i="6"/>
  <c r="AP25"/>
  <c r="AB23"/>
  <c r="AP22"/>
  <c r="AD15" i="1"/>
  <c r="AV28" i="6"/>
  <c r="F21"/>
  <c r="MS12" i="2"/>
  <c r="BR17" i="6"/>
  <c r="BD17" s="1"/>
  <c r="CG17" s="1"/>
  <c r="AB12"/>
  <c r="X12"/>
  <c r="X11"/>
  <c r="BB22"/>
  <c r="B55" s="1"/>
  <c r="AN27"/>
  <c r="Z25"/>
  <c r="X22"/>
  <c r="Z15"/>
  <c r="AB33"/>
  <c r="AV24"/>
  <c r="X20"/>
  <c r="D20" s="1"/>
  <c r="V16"/>
  <c r="AD32" i="5"/>
  <c r="P32"/>
  <c r="DT34" i="2"/>
  <c r="F31" i="6"/>
  <c r="F33" s="1"/>
  <c r="BI34" i="2"/>
  <c r="BI55" s="1"/>
  <c r="AR22" i="6"/>
  <c r="AV13"/>
  <c r="MA14" i="2"/>
  <c r="NY30"/>
  <c r="NY54" s="1"/>
  <c r="LG14"/>
  <c r="F12" i="6"/>
  <c r="BI30" i="2"/>
  <c r="BI54" s="1"/>
  <c r="OM30"/>
  <c r="OM37" s="1"/>
  <c r="BB11" i="6"/>
  <c r="E25" i="1"/>
  <c r="BR25" i="6"/>
  <c r="BD25" s="1"/>
  <c r="CG25" s="1"/>
  <c r="BR24"/>
  <c r="BD24" s="1"/>
  <c r="CG24" s="1"/>
  <c r="AB21"/>
  <c r="CC34" i="2"/>
  <c r="ME30"/>
  <c r="NM30"/>
  <c r="NM37" s="1"/>
  <c r="MG60" s="1"/>
  <c r="LM30"/>
  <c r="LM54" s="1"/>
  <c r="BD26" i="3"/>
  <c r="BD33" s="1"/>
  <c r="LG27" i="2"/>
  <c r="LG26"/>
  <c r="F23" i="6"/>
  <c r="AV22"/>
  <c r="AV19"/>
  <c r="LG17" i="2"/>
  <c r="AF31" i="6"/>
  <c r="AF33" s="1"/>
  <c r="BR22"/>
  <c r="AB11"/>
  <c r="AJ32"/>
  <c r="AJ33" s="1"/>
  <c r="T34" i="2"/>
  <c r="LG25"/>
  <c r="E269" i="8"/>
  <c r="BT26" i="4"/>
  <c r="LJ34" i="2"/>
  <c r="LJ55" s="1"/>
  <c r="AT31" i="6"/>
  <c r="AX25"/>
  <c r="AR15"/>
  <c r="BB12"/>
  <c r="Z12"/>
  <c r="BV26" i="4"/>
  <c r="BD36" i="3" s="1"/>
  <c r="BH26" i="4"/>
  <c r="X26"/>
  <c r="V30" i="2"/>
  <c r="AN32" i="6"/>
  <c r="P34" i="2"/>
  <c r="R34"/>
  <c r="AX27" i="6"/>
  <c r="MA25" i="2"/>
  <c r="AX22" i="6"/>
  <c r="J15"/>
  <c r="CD30" i="2"/>
  <c r="CD37" s="1"/>
  <c r="B9" i="7" s="1"/>
  <c r="BB15" i="6"/>
  <c r="B48" s="1"/>
  <c r="AP17"/>
  <c r="V12"/>
  <c r="E10" i="11"/>
  <c r="E8" s="1"/>
  <c r="AD28" i="5"/>
  <c r="AD31"/>
  <c r="LG20" i="2"/>
  <c r="NK30"/>
  <c r="NK37" s="1"/>
  <c r="ME60" s="1"/>
  <c r="OL30"/>
  <c r="NN30"/>
  <c r="NN37" s="1"/>
  <c r="MH60" s="1"/>
  <c r="PJ30"/>
  <c r="PJ37" s="1"/>
  <c r="IZ38"/>
  <c r="CL26" i="4"/>
  <c r="BP26"/>
  <c r="E212" i="8" s="1"/>
  <c r="L26" i="4"/>
  <c r="AH31" i="5"/>
  <c r="R31"/>
  <c r="L31"/>
  <c r="AL31"/>
  <c r="V31"/>
  <c r="P28"/>
  <c r="H31"/>
  <c r="D24" i="6" l="1"/>
  <c r="B24" s="1"/>
  <c r="D18"/>
  <c r="B18" s="1"/>
  <c r="D27"/>
  <c r="D26"/>
  <c r="D28"/>
  <c r="B28" s="1"/>
  <c r="D22"/>
  <c r="D11"/>
  <c r="D19"/>
  <c r="D23"/>
  <c r="D25"/>
  <c r="D12"/>
  <c r="D17"/>
  <c r="B17" s="1"/>
  <c r="D14"/>
  <c r="D21"/>
  <c r="D31"/>
  <c r="D32"/>
  <c r="D16"/>
  <c r="B16" s="1"/>
  <c r="D15"/>
  <c r="B15" s="1"/>
  <c r="B27"/>
  <c r="D254" i="8"/>
  <c r="D255" s="1"/>
  <c r="MJ53" i="2"/>
  <c r="MJ41"/>
  <c r="F278" i="8"/>
  <c r="B52" i="6"/>
  <c r="B45"/>
  <c r="B64"/>
  <c r="B54"/>
  <c r="B47"/>
  <c r="B44"/>
  <c r="B56"/>
  <c r="B50"/>
  <c r="B26"/>
  <c r="B21"/>
  <c r="B14"/>
  <c r="LT53" i="2"/>
  <c r="F245" i="8"/>
  <c r="LS53" i="2"/>
  <c r="F242" i="8"/>
  <c r="D322"/>
  <c r="D30"/>
  <c r="BJ60" i="2"/>
  <c r="AJ47"/>
  <c r="AJ50"/>
  <c r="OC38"/>
  <c r="F163" i="8" s="1"/>
  <c r="F165" s="1"/>
  <c r="OC53" i="2"/>
  <c r="OB53" s="1"/>
  <c r="CN38"/>
  <c r="NW55"/>
  <c r="NW54"/>
  <c r="OL37"/>
  <c r="OG55"/>
  <c r="AB29" i="1"/>
  <c r="S37" i="2"/>
  <c r="L66" i="1"/>
  <c r="C66" s="1"/>
  <c r="J67"/>
  <c r="C65"/>
  <c r="G41" i="2"/>
  <c r="RL44"/>
  <c r="F15" i="8"/>
  <c r="F16" s="1"/>
  <c r="F17" s="1"/>
  <c r="F38"/>
  <c r="F40" s="1"/>
  <c r="DW42" i="2"/>
  <c r="BO36" i="6"/>
  <c r="OF38" i="2"/>
  <c r="F29" i="8"/>
  <c r="C33" i="2"/>
  <c r="AA38" i="3"/>
  <c r="LU38" i="2" s="1"/>
  <c r="LU42" s="1"/>
  <c r="AI31" i="1"/>
  <c r="C32" i="2"/>
  <c r="AF31" i="1" s="1"/>
  <c r="AL31" s="1"/>
  <c r="MI37" i="2"/>
  <c r="LS42"/>
  <c r="C39" i="7"/>
  <c r="B25" i="6"/>
  <c r="AS36"/>
  <c r="MJ56" i="2"/>
  <c r="W37"/>
  <c r="C22" i="7"/>
  <c r="CK42" i="2"/>
  <c r="E34"/>
  <c r="E44" s="1"/>
  <c r="AP38"/>
  <c r="LT42"/>
  <c r="AR45" i="1"/>
  <c r="K36" i="6"/>
  <c r="MI59" i="2"/>
  <c r="C59" s="1"/>
  <c r="BJ38"/>
  <c r="F145" i="8" s="1"/>
  <c r="F41"/>
  <c r="F43" s="1"/>
  <c r="AR44" i="1"/>
  <c r="F226" i="8"/>
  <c r="D460"/>
  <c r="H486"/>
  <c r="D179"/>
  <c r="D180" s="1"/>
  <c r="F33" i="11"/>
  <c r="F52" i="8"/>
  <c r="F48" s="1"/>
  <c r="LR38" i="2"/>
  <c r="LR42" s="1"/>
  <c r="E279" i="8"/>
  <c r="E282" s="1"/>
  <c r="B14" i="7"/>
  <c r="C42" i="3"/>
  <c r="AM17" i="1"/>
  <c r="C31" i="7"/>
  <c r="D209" i="8"/>
  <c r="D210" s="1"/>
  <c r="D480"/>
  <c r="AR38" i="2"/>
  <c r="F81" i="8" s="1"/>
  <c r="J33" i="6"/>
  <c r="W40" i="3"/>
  <c r="O38" i="2"/>
  <c r="BR38"/>
  <c r="BR53" s="1"/>
  <c r="BR57" s="1"/>
  <c r="K40" i="3"/>
  <c r="AK36" i="6"/>
  <c r="H113" i="8"/>
  <c r="AQ36" i="6"/>
  <c r="OE38" i="2"/>
  <c r="F99" i="8"/>
  <c r="MI60" i="2"/>
  <c r="LQ55"/>
  <c r="MN56"/>
  <c r="MN53"/>
  <c r="MP53"/>
  <c r="MP56"/>
  <c r="MO56"/>
  <c r="MO53"/>
  <c r="MM56"/>
  <c r="MM53"/>
  <c r="OD38"/>
  <c r="I2" i="5"/>
  <c r="J2" i="3"/>
  <c r="AZ66" i="6"/>
  <c r="AZ69" s="1"/>
  <c r="BA66"/>
  <c r="C66" s="1"/>
  <c r="V62"/>
  <c r="C62" s="1"/>
  <c r="BT33"/>
  <c r="C38" i="7"/>
  <c r="LN37" i="2"/>
  <c r="LN53" s="1"/>
  <c r="LN54"/>
  <c r="LI37"/>
  <c r="LI54"/>
  <c r="E38" i="8"/>
  <c r="NX37" i="2"/>
  <c r="MG53"/>
  <c r="MG56"/>
  <c r="NZ37"/>
  <c r="NZ53" s="1"/>
  <c r="MF53"/>
  <c r="MF56"/>
  <c r="OA37"/>
  <c r="OA53" s="1"/>
  <c r="LG55"/>
  <c r="LH37"/>
  <c r="LH53" s="1"/>
  <c r="LH54"/>
  <c r="MH53"/>
  <c r="MH56"/>
  <c r="MA60"/>
  <c r="LX38"/>
  <c r="LX42" s="1"/>
  <c r="BJ61"/>
  <c r="AL37"/>
  <c r="AK53" s="1"/>
  <c r="AK54"/>
  <c r="AU53"/>
  <c r="AU56"/>
  <c r="AQ38"/>
  <c r="AQ42" s="1"/>
  <c r="AZ53"/>
  <c r="AZ56"/>
  <c r="CG37"/>
  <c r="CG53" s="1"/>
  <c r="CG55"/>
  <c r="DV37"/>
  <c r="DV53" s="1"/>
  <c r="DV54"/>
  <c r="C27" i="7"/>
  <c r="BR61" i="2"/>
  <c r="E41" i="8"/>
  <c r="G41" s="1"/>
  <c r="I41" s="1"/>
  <c r="AM14" i="1"/>
  <c r="AM15"/>
  <c r="S40" i="3"/>
  <c r="AF38"/>
  <c r="E18" i="8" s="1"/>
  <c r="E23" i="1"/>
  <c r="BA36" i="6"/>
  <c r="CL42" i="2"/>
  <c r="U36" i="6"/>
  <c r="Y36"/>
  <c r="G36"/>
  <c r="BC36"/>
  <c r="F228" i="8"/>
  <c r="F229" s="1"/>
  <c r="BI36" i="6"/>
  <c r="W36"/>
  <c r="AY36"/>
  <c r="C20" i="7"/>
  <c r="F360" i="8"/>
  <c r="F361" s="1"/>
  <c r="F362" s="1"/>
  <c r="E407"/>
  <c r="E391" s="1"/>
  <c r="H485"/>
  <c r="DX42" i="2"/>
  <c r="LW38"/>
  <c r="F169" i="8" s="1"/>
  <c r="G38" i="2"/>
  <c r="D10" i="15" s="1"/>
  <c r="AU36" i="6"/>
  <c r="LY38" i="2"/>
  <c r="LY42" s="1"/>
  <c r="LZ38"/>
  <c r="LZ42" s="1"/>
  <c r="E46"/>
  <c r="C47"/>
  <c r="M36" i="6"/>
  <c r="CM42" i="2"/>
  <c r="F257" i="8"/>
  <c r="F258" s="1"/>
  <c r="F34"/>
  <c r="AW36" i="6"/>
  <c r="LQ37" i="2"/>
  <c r="E47"/>
  <c r="BE37" i="1" s="1"/>
  <c r="BA29"/>
  <c r="BA36" s="1"/>
  <c r="L73" s="1"/>
  <c r="AF30" i="2"/>
  <c r="AF37" s="1"/>
  <c r="Z16" i="1"/>
  <c r="BB12"/>
  <c r="X20"/>
  <c r="AP25"/>
  <c r="BB20"/>
  <c r="X25"/>
  <c r="X12"/>
  <c r="BB23"/>
  <c r="BB18"/>
  <c r="BB26"/>
  <c r="X26"/>
  <c r="BB14"/>
  <c r="BB21"/>
  <c r="BB28"/>
  <c r="AY20"/>
  <c r="AY24"/>
  <c r="AM18"/>
  <c r="AM21"/>
  <c r="AY13"/>
  <c r="AY23"/>
  <c r="AY22"/>
  <c r="AY27"/>
  <c r="AM12"/>
  <c r="AY26"/>
  <c r="AO40" i="3"/>
  <c r="C14" i="7"/>
  <c r="C43"/>
  <c r="H134" i="8"/>
  <c r="F101"/>
  <c r="F102" s="1"/>
  <c r="H102" s="1"/>
  <c r="AR54" i="1"/>
  <c r="F215" i="8"/>
  <c r="BE40" i="3"/>
  <c r="C37" i="7"/>
  <c r="F279" i="8"/>
  <c r="F282" s="1"/>
  <c r="AL36" i="6"/>
  <c r="CA36"/>
  <c r="BE33"/>
  <c r="CH33" s="1"/>
  <c r="AM36"/>
  <c r="AC36"/>
  <c r="AA36"/>
  <c r="BM36"/>
  <c r="G101" i="8"/>
  <c r="I101" s="1"/>
  <c r="G134"/>
  <c r="I134" s="1"/>
  <c r="LJ37" i="2"/>
  <c r="NY37"/>
  <c r="E135" i="8"/>
  <c r="E136" s="1"/>
  <c r="G136" s="1"/>
  <c r="I136" s="1"/>
  <c r="BG36" i="6"/>
  <c r="AG36"/>
  <c r="BU33"/>
  <c r="I249" i="8"/>
  <c r="O38" i="3"/>
  <c r="O40" s="1"/>
  <c r="C42" i="7"/>
  <c r="N38" i="3"/>
  <c r="G102" i="8"/>
  <c r="I102" s="1"/>
  <c r="BJ38" i="3"/>
  <c r="E198" i="8" s="1"/>
  <c r="E201" s="1"/>
  <c r="G201" s="1"/>
  <c r="I201" s="1"/>
  <c r="ME37" i="2"/>
  <c r="AT38" i="3"/>
  <c r="E52" i="8" s="1"/>
  <c r="E48" s="1"/>
  <c r="C32" i="6"/>
  <c r="AJ26" i="1"/>
  <c r="AJ12"/>
  <c r="AJ20"/>
  <c r="AJ32"/>
  <c r="AJ19"/>
  <c r="AJ17"/>
  <c r="AJ16"/>
  <c r="AJ15"/>
  <c r="BQ36" i="6"/>
  <c r="AO36"/>
  <c r="AJ13" i="1"/>
  <c r="AJ27"/>
  <c r="AJ22"/>
  <c r="L36" i="6"/>
  <c r="AJ23" i="1"/>
  <c r="AJ28"/>
  <c r="E40" i="3"/>
  <c r="BO37" i="2"/>
  <c r="BI60" s="1"/>
  <c r="C18" i="7"/>
  <c r="G406" i="8"/>
  <c r="CC37" i="2"/>
  <c r="E225" i="8" s="1"/>
  <c r="BQ37" i="2"/>
  <c r="F313" i="8"/>
  <c r="F314" s="1"/>
  <c r="DT37" i="2"/>
  <c r="E357" i="8" s="1"/>
  <c r="LP37" i="2"/>
  <c r="B30" i="3"/>
  <c r="AW40"/>
  <c r="F266" i="8"/>
  <c r="F252" s="1"/>
  <c r="I38" i="3"/>
  <c r="I40" s="1"/>
  <c r="F269" i="8"/>
  <c r="L33" i="3"/>
  <c r="L38" s="1"/>
  <c r="E313" i="8" s="1"/>
  <c r="E306" s="1"/>
  <c r="F190"/>
  <c r="F193" s="1"/>
  <c r="AM16" i="1"/>
  <c r="E33" i="6"/>
  <c r="E275" i="8"/>
  <c r="BS37" i="2"/>
  <c r="BQ56" s="1"/>
  <c r="AM19" i="1"/>
  <c r="BK36" i="6"/>
  <c r="AP14" i="1"/>
  <c r="AB37" i="2"/>
  <c r="AR41" i="1" s="1"/>
  <c r="BB25"/>
  <c r="AQ33"/>
  <c r="BN36" i="6"/>
  <c r="AM25" i="1"/>
  <c r="AM28"/>
  <c r="V37" i="2"/>
  <c r="AJ36" i="6"/>
  <c r="BC29" i="1"/>
  <c r="BC36" s="1"/>
  <c r="G110" i="8"/>
  <c r="I110" s="1"/>
  <c r="M33" i="1"/>
  <c r="BU29" i="6"/>
  <c r="AN32" i="1"/>
  <c r="E29" i="6"/>
  <c r="LG34" i="2"/>
  <c r="H125" i="8"/>
  <c r="E127"/>
  <c r="G127" s="1"/>
  <c r="I127" s="1"/>
  <c r="G125"/>
  <c r="I125" s="1"/>
  <c r="E115"/>
  <c r="G115" s="1"/>
  <c r="I115" s="1"/>
  <c r="G324"/>
  <c r="I324" s="1"/>
  <c r="E325"/>
  <c r="E326" s="1"/>
  <c r="G326" s="1"/>
  <c r="I326" s="1"/>
  <c r="C12" i="7"/>
  <c r="V33" i="6"/>
  <c r="AZ27" i="1"/>
  <c r="L25"/>
  <c r="F366" i="8"/>
  <c r="F367" s="1"/>
  <c r="F368" s="1"/>
  <c r="C21" i="7"/>
  <c r="F273" i="8"/>
  <c r="F274" s="1"/>
  <c r="B39" i="7"/>
  <c r="BJ29" i="6"/>
  <c r="AR28" i="1"/>
  <c r="C32" i="7"/>
  <c r="AP21" i="1"/>
  <c r="X17"/>
  <c r="BD32" i="6"/>
  <c r="CG32" s="1"/>
  <c r="AP18" i="1"/>
  <c r="AR18"/>
  <c r="E272" i="8"/>
  <c r="AJ34" i="2"/>
  <c r="AJ44" s="1"/>
  <c r="E90" i="8"/>
  <c r="E91" s="1"/>
  <c r="AR16" i="1"/>
  <c r="K32"/>
  <c r="F14"/>
  <c r="AR26"/>
  <c r="BD12" i="6"/>
  <c r="CG12" s="1"/>
  <c r="E16" i="1"/>
  <c r="C17" i="7"/>
  <c r="F27" i="1"/>
  <c r="BB11"/>
  <c r="AP11"/>
  <c r="F13"/>
  <c r="BB17"/>
  <c r="F12"/>
  <c r="F26"/>
  <c r="E363" i="8"/>
  <c r="E342"/>
  <c r="BP36" i="6"/>
  <c r="Y29" i="1"/>
  <c r="Y36" s="1"/>
  <c r="E28"/>
  <c r="F186" i="8"/>
  <c r="F189" s="1"/>
  <c r="F194"/>
  <c r="F197" s="1"/>
  <c r="F342"/>
  <c r="F343" s="1"/>
  <c r="B32" i="7"/>
  <c r="E366" i="8"/>
  <c r="E182"/>
  <c r="E17" i="1"/>
  <c r="E13"/>
  <c r="B24" i="7"/>
  <c r="BD31" i="6"/>
  <c r="CG31" s="1"/>
  <c r="E12" i="1"/>
  <c r="E22"/>
  <c r="F351" i="8"/>
  <c r="F352" s="1"/>
  <c r="F353" s="1"/>
  <c r="AM32" i="1"/>
  <c r="L23"/>
  <c r="C31" i="6"/>
  <c r="BF29"/>
  <c r="BF36" s="1"/>
  <c r="H406" i="8"/>
  <c r="AZ19" i="1"/>
  <c r="AX19" s="1"/>
  <c r="F18" i="8"/>
  <c r="F107"/>
  <c r="F108" s="1"/>
  <c r="F109" s="1"/>
  <c r="E24" i="1"/>
  <c r="E18"/>
  <c r="E20"/>
  <c r="AR19"/>
  <c r="AZ16"/>
  <c r="Z24"/>
  <c r="BF30" i="2"/>
  <c r="BF37" s="1"/>
  <c r="AR50" i="1"/>
  <c r="F345" i="8"/>
  <c r="F346" s="1"/>
  <c r="F347" s="1"/>
  <c r="AK40" i="3"/>
  <c r="AR24" i="1"/>
  <c r="AM24"/>
  <c r="R33" i="3"/>
  <c r="R38" s="1"/>
  <c r="E98" i="8" s="1"/>
  <c r="G15"/>
  <c r="I15" s="1"/>
  <c r="G113"/>
  <c r="I113" s="1"/>
  <c r="L20" i="1"/>
  <c r="Z20"/>
  <c r="AZ28"/>
  <c r="AZ18"/>
  <c r="H116" i="8"/>
  <c r="E14" i="1"/>
  <c r="E26"/>
  <c r="H104" i="8"/>
  <c r="E11" i="1"/>
  <c r="E27"/>
  <c r="BK40" i="3"/>
  <c r="AZ24" i="1"/>
  <c r="AM23"/>
  <c r="H122" i="8"/>
  <c r="G122"/>
  <c r="I122" s="1"/>
  <c r="G310"/>
  <c r="E311"/>
  <c r="G104"/>
  <c r="I104" s="1"/>
  <c r="AE34" i="2"/>
  <c r="L21" i="1"/>
  <c r="E258" i="8"/>
  <c r="L15" i="1"/>
  <c r="H55" i="8"/>
  <c r="BH29" i="6"/>
  <c r="BH36" s="1"/>
  <c r="E117" i="8"/>
  <c r="E118" s="1"/>
  <c r="H33" i="3"/>
  <c r="E266" i="8" s="1"/>
  <c r="Z14" i="1"/>
  <c r="B31" i="5"/>
  <c r="BY34" i="2"/>
  <c r="B40" i="7"/>
  <c r="AF36" i="6"/>
  <c r="MW30" i="2"/>
  <c r="MW37" s="1"/>
  <c r="MG59" s="1"/>
  <c r="E105" i="8"/>
  <c r="E106" s="1"/>
  <c r="G106" s="1"/>
  <c r="I106" s="1"/>
  <c r="G257"/>
  <c r="Z27" i="1"/>
  <c r="X19"/>
  <c r="E56" i="8"/>
  <c r="G56" s="1"/>
  <c r="I56" s="1"/>
  <c r="LO37" i="2"/>
  <c r="G116" i="8"/>
  <c r="G117" s="1"/>
  <c r="I117" s="1"/>
  <c r="BD20" i="6"/>
  <c r="CG20" s="1"/>
  <c r="L19" i="1"/>
  <c r="X21"/>
  <c r="B28" i="5"/>
  <c r="Z17" i="1"/>
  <c r="T29" i="6"/>
  <c r="T36" s="1"/>
  <c r="E21" i="1"/>
  <c r="E35" i="8"/>
  <c r="X13" i="1"/>
  <c r="L31"/>
  <c r="IY38" i="2"/>
  <c r="Z25" i="1"/>
  <c r="LM37" i="2"/>
  <c r="LM53" s="1"/>
  <c r="AN29" i="6"/>
  <c r="E123" i="8"/>
  <c r="H123" s="1"/>
  <c r="H110"/>
  <c r="AM38" i="2"/>
  <c r="E81" i="8" s="1"/>
  <c r="X27" i="1"/>
  <c r="X23"/>
  <c r="AR29" i="6"/>
  <c r="AR36" s="1"/>
  <c r="E351" i="8"/>
  <c r="E352" s="1"/>
  <c r="K15" i="1"/>
  <c r="N44"/>
  <c r="X28"/>
  <c r="G299" i="8"/>
  <c r="E300"/>
  <c r="B42" i="7"/>
  <c r="L17" i="1"/>
  <c r="MV30" i="2"/>
  <c r="MV37" s="1"/>
  <c r="MF59" s="1"/>
  <c r="L28" i="1"/>
  <c r="W29"/>
  <c r="W36" s="1"/>
  <c r="K73" s="1"/>
  <c r="DU37" i="2"/>
  <c r="B20" i="7" s="1"/>
  <c r="BH37" i="1"/>
  <c r="AM27"/>
  <c r="AR27"/>
  <c r="BD29"/>
  <c r="BD36" s="1"/>
  <c r="J62" s="1"/>
  <c r="AZ25"/>
  <c r="AM13"/>
  <c r="AK36"/>
  <c r="AM22"/>
  <c r="AG29"/>
  <c r="AM11"/>
  <c r="Z19"/>
  <c r="BF29"/>
  <c r="BF36" s="1"/>
  <c r="J69" s="1"/>
  <c r="AR25"/>
  <c r="AM20"/>
  <c r="BB16"/>
  <c r="AV29"/>
  <c r="AV36" s="1"/>
  <c r="F117" i="8"/>
  <c r="AM31" i="1"/>
  <c r="AG33"/>
  <c r="AZ26"/>
  <c r="AM26"/>
  <c r="E30" i="2"/>
  <c r="G36" i="1"/>
  <c r="AS29"/>
  <c r="AS36" s="1"/>
  <c r="AQ29"/>
  <c r="AN31"/>
  <c r="AH33"/>
  <c r="M29"/>
  <c r="F429" i="8"/>
  <c r="F422" s="1"/>
  <c r="H310"/>
  <c r="F311"/>
  <c r="F105"/>
  <c r="AI32" i="1"/>
  <c r="BU30" i="2"/>
  <c r="BU37" s="1"/>
  <c r="BQ59" s="1"/>
  <c r="F295" i="8"/>
  <c r="H295" s="1"/>
  <c r="H299"/>
  <c r="F300"/>
  <c r="F301" s="1"/>
  <c r="F407"/>
  <c r="F391" s="1"/>
  <c r="F56"/>
  <c r="Z23" i="1"/>
  <c r="E232" i="8"/>
  <c r="H232" s="1"/>
  <c r="G231"/>
  <c r="G232" s="1"/>
  <c r="I232" s="1"/>
  <c r="H231"/>
  <c r="DS34" i="2"/>
  <c r="DS55" s="1"/>
  <c r="R14" i="1"/>
  <c r="V29" i="6"/>
  <c r="AZ29"/>
  <c r="AZ36" s="1"/>
  <c r="AE30" i="2"/>
  <c r="R22" i="1"/>
  <c r="F22"/>
  <c r="DS30" i="2"/>
  <c r="DS54" s="1"/>
  <c r="BD13" i="6"/>
  <c r="CG13" s="1"/>
  <c r="BL29"/>
  <c r="BL36" s="1"/>
  <c r="BJ33"/>
  <c r="AK30" i="2"/>
  <c r="AK37" s="1"/>
  <c r="BD38" i="3"/>
  <c r="E215" i="8" s="1"/>
  <c r="X29" i="6"/>
  <c r="X36" s="1"/>
  <c r="X71" s="1"/>
  <c r="E112" i="8"/>
  <c r="H111"/>
  <c r="G111"/>
  <c r="I111" s="1"/>
  <c r="L32" i="1"/>
  <c r="F33"/>
  <c r="MS30" i="2"/>
  <c r="MS37" s="1"/>
  <c r="AB29" i="6"/>
  <c r="AB36" s="1"/>
  <c r="AD29" i="1"/>
  <c r="AD36" s="1"/>
  <c r="I75" s="1"/>
  <c r="X15"/>
  <c r="BX26" i="4"/>
  <c r="BF38" i="3" s="1"/>
  <c r="E172" i="8" s="1"/>
  <c r="E175" s="1"/>
  <c r="BM30" i="2"/>
  <c r="BM37" s="1"/>
  <c r="BI59" s="1"/>
  <c r="F29" i="6"/>
  <c r="F36" s="1"/>
  <c r="BG30" i="2"/>
  <c r="BG37" s="1"/>
  <c r="K25" i="1"/>
  <c r="E354" i="8"/>
  <c r="B45" i="3"/>
  <c r="BZ29" i="6"/>
  <c r="BZ36" s="1"/>
  <c r="R18" i="1"/>
  <c r="F18"/>
  <c r="AP29" i="6"/>
  <c r="J29"/>
  <c r="BR29"/>
  <c r="BR36" s="1"/>
  <c r="BD22"/>
  <c r="CG22" s="1"/>
  <c r="BF26" i="4"/>
  <c r="BI37" i="2"/>
  <c r="BI38" s="1"/>
  <c r="BB29" i="6"/>
  <c r="BB36" s="1"/>
  <c r="MX30" i="2"/>
  <c r="MX37" s="1"/>
  <c r="MH59" s="1"/>
  <c r="H212" i="8"/>
  <c r="E213"/>
  <c r="G212"/>
  <c r="E228"/>
  <c r="MU30" i="2"/>
  <c r="MU37" s="1"/>
  <c r="ME59" s="1"/>
  <c r="F16" i="1"/>
  <c r="R16"/>
  <c r="MQ12" i="2"/>
  <c r="AX29" i="6"/>
  <c r="AX36" s="1"/>
  <c r="AN33"/>
  <c r="AV29"/>
  <c r="AV36" s="1"/>
  <c r="D10" i="11"/>
  <c r="D8" s="1"/>
  <c r="D33" s="1"/>
  <c r="H10"/>
  <c r="F26" i="4"/>
  <c r="AT33" i="6"/>
  <c r="B66" s="1"/>
  <c r="N42" i="1"/>
  <c r="G16" i="8"/>
  <c r="E17"/>
  <c r="R11" i="1"/>
  <c r="N56"/>
  <c r="R24"/>
  <c r="F24"/>
  <c r="Z15"/>
  <c r="NG30" i="2"/>
  <c r="NG37" s="1"/>
  <c r="E270" i="8"/>
  <c r="G269"/>
  <c r="BR26" i="4"/>
  <c r="F459" i="8" l="1"/>
  <c r="F457"/>
  <c r="E252"/>
  <c r="F344"/>
  <c r="B62" i="6"/>
  <c r="B22" i="7"/>
  <c r="E245" i="8"/>
  <c r="E247" s="1"/>
  <c r="LI53" i="2"/>
  <c r="E242" i="8"/>
  <c r="F247"/>
  <c r="F244"/>
  <c r="AI47" i="2"/>
  <c r="AI50"/>
  <c r="CN42"/>
  <c r="F324" i="8"/>
  <c r="NY38" i="2"/>
  <c r="B28" i="7" s="1"/>
  <c r="NY53" i="2"/>
  <c r="NX38"/>
  <c r="E163" i="8" s="1"/>
  <c r="NX53" i="2"/>
  <c r="B60"/>
  <c r="D60" s="1"/>
  <c r="I71" i="1" s="1"/>
  <c r="C60" i="2"/>
  <c r="E60" s="1"/>
  <c r="J71" i="1" s="1"/>
  <c r="C54" i="2"/>
  <c r="E54" s="1"/>
  <c r="H71" i="1" s="1"/>
  <c r="C55" i="2"/>
  <c r="E55" s="1"/>
  <c r="E71" i="1" s="1"/>
  <c r="J77"/>
  <c r="C29" i="7"/>
  <c r="H16" i="8"/>
  <c r="H15"/>
  <c r="F75"/>
  <c r="F77" s="1"/>
  <c r="RK44" i="2"/>
  <c r="C44"/>
  <c r="D438" i="8"/>
  <c r="B17" i="15" s="1"/>
  <c r="E40" i="8"/>
  <c r="H40" s="1"/>
  <c r="F30"/>
  <c r="AX18" i="1"/>
  <c r="F28" i="8"/>
  <c r="H282"/>
  <c r="F307"/>
  <c r="AO31" i="1"/>
  <c r="G182" i="8"/>
  <c r="I182" s="1"/>
  <c r="E185"/>
  <c r="G185" s="1"/>
  <c r="I185" s="1"/>
  <c r="H201"/>
  <c r="G175"/>
  <c r="I175" s="1"/>
  <c r="H175"/>
  <c r="F207"/>
  <c r="F218"/>
  <c r="E207"/>
  <c r="E218"/>
  <c r="G218" s="1"/>
  <c r="I218" s="1"/>
  <c r="F221"/>
  <c r="G282"/>
  <c r="E259"/>
  <c r="F259"/>
  <c r="LQ38" i="2"/>
  <c r="JA38"/>
  <c r="E190" i="8" s="1"/>
  <c r="E193" s="1"/>
  <c r="F220"/>
  <c r="E59" i="2"/>
  <c r="L71" i="1" s="1"/>
  <c r="F306" i="8"/>
  <c r="H306" s="1"/>
  <c r="F148"/>
  <c r="F150" s="1"/>
  <c r="LQ53" i="2"/>
  <c r="AR42"/>
  <c r="F386" i="8"/>
  <c r="F388" s="1"/>
  <c r="BR42" i="2"/>
  <c r="BJ53"/>
  <c r="BJ57" s="1"/>
  <c r="AE37"/>
  <c r="C30" i="7"/>
  <c r="LW42" i="2"/>
  <c r="BJ41"/>
  <c r="C23" i="7"/>
  <c r="F383" i="8"/>
  <c r="F385" s="1"/>
  <c r="F336"/>
  <c r="F338" s="1"/>
  <c r="E271"/>
  <c r="F270"/>
  <c r="I257"/>
  <c r="G225"/>
  <c r="F82"/>
  <c r="F69" s="1"/>
  <c r="F53"/>
  <c r="F49" s="1"/>
  <c r="F483"/>
  <c r="G279"/>
  <c r="I279" s="1"/>
  <c r="F380"/>
  <c r="BI53" i="2"/>
  <c r="BI57" s="1"/>
  <c r="B23" i="7"/>
  <c r="D34" i="11"/>
  <c r="E186" i="8"/>
  <c r="B31" i="7"/>
  <c r="B43"/>
  <c r="B44" s="1"/>
  <c r="CG57" i="2"/>
  <c r="F182" i="8"/>
  <c r="H92"/>
  <c r="F267"/>
  <c r="J36" i="6"/>
  <c r="H277" i="8"/>
  <c r="E278"/>
  <c r="H278" s="1"/>
  <c r="I269"/>
  <c r="E156"/>
  <c r="H156" s="1"/>
  <c r="G172"/>
  <c r="I172" s="1"/>
  <c r="H172"/>
  <c r="G198"/>
  <c r="D466"/>
  <c r="D461"/>
  <c r="G18"/>
  <c r="H81"/>
  <c r="F72"/>
  <c r="F74" s="1"/>
  <c r="F57"/>
  <c r="G52"/>
  <c r="G48" s="1"/>
  <c r="H48"/>
  <c r="H257"/>
  <c r="F100"/>
  <c r="G98"/>
  <c r="E43"/>
  <c r="H43" s="1"/>
  <c r="AL38" i="2"/>
  <c r="E78" i="8" s="1"/>
  <c r="G78" s="1"/>
  <c r="G80" s="1"/>
  <c r="I80" s="1"/>
  <c r="MI56" i="2"/>
  <c r="C56" s="1"/>
  <c r="MI53"/>
  <c r="F166" i="8"/>
  <c r="F155" s="1"/>
  <c r="C28" i="7"/>
  <c r="DV57" i="2"/>
  <c r="G38" i="8"/>
  <c r="H38"/>
  <c r="F78"/>
  <c r="E408"/>
  <c r="G407"/>
  <c r="BA69" i="6"/>
  <c r="V69"/>
  <c r="AP36"/>
  <c r="AT36"/>
  <c r="B69" s="1"/>
  <c r="K23" i="1"/>
  <c r="G403" i="8"/>
  <c r="G404" s="1"/>
  <c r="I404" s="1"/>
  <c r="LN38" i="2"/>
  <c r="E386" i="8" s="1"/>
  <c r="G386" s="1"/>
  <c r="I386" s="1"/>
  <c r="NZ38" i="2"/>
  <c r="E72" i="8" s="1"/>
  <c r="G72" s="1"/>
  <c r="I72" s="1"/>
  <c r="H41"/>
  <c r="AX26" i="1"/>
  <c r="OA38" i="2"/>
  <c r="F147" i="8"/>
  <c r="LG54" i="2"/>
  <c r="B54" s="1"/>
  <c r="AK57"/>
  <c r="H400" i="8"/>
  <c r="BI61" i="2"/>
  <c r="LO38"/>
  <c r="E380" i="8" s="1"/>
  <c r="LO53" i="2"/>
  <c r="LP38"/>
  <c r="B30" i="7" s="1"/>
  <c r="LP53" i="2"/>
  <c r="ME53"/>
  <c r="ME56"/>
  <c r="LJ53"/>
  <c r="BQ61"/>
  <c r="AZ57"/>
  <c r="AU61"/>
  <c r="AZ61"/>
  <c r="BY37"/>
  <c r="BY53" s="1"/>
  <c r="BY55"/>
  <c r="B55" s="1"/>
  <c r="AU57"/>
  <c r="E19" i="8"/>
  <c r="H18"/>
  <c r="H279"/>
  <c r="I406"/>
  <c r="E360"/>
  <c r="E361" s="1"/>
  <c r="H361" s="1"/>
  <c r="AY29" i="1"/>
  <c r="AY36" s="1"/>
  <c r="L64" s="1"/>
  <c r="AX27"/>
  <c r="E48" i="2"/>
  <c r="AX24" i="1"/>
  <c r="AX28"/>
  <c r="H136" i="8"/>
  <c r="H135"/>
  <c r="F339"/>
  <c r="F340" s="1"/>
  <c r="F341" s="1"/>
  <c r="G135"/>
  <c r="I135" s="1"/>
  <c r="H101"/>
  <c r="F103"/>
  <c r="H103" s="1"/>
  <c r="AP12" i="1"/>
  <c r="AP17"/>
  <c r="AP20"/>
  <c r="H225" i="8"/>
  <c r="F208"/>
  <c r="E226"/>
  <c r="C33" i="6"/>
  <c r="AQ36" i="1"/>
  <c r="AP13"/>
  <c r="BU36" i="6"/>
  <c r="AP23" i="1"/>
  <c r="AP26"/>
  <c r="AP19"/>
  <c r="E33" i="11"/>
  <c r="AP28" i="1"/>
  <c r="AP27"/>
  <c r="AP16"/>
  <c r="AP22"/>
  <c r="AP15"/>
  <c r="AP32"/>
  <c r="AP33" s="1"/>
  <c r="E75" s="1"/>
  <c r="K22"/>
  <c r="K16"/>
  <c r="K12"/>
  <c r="H127" i="8"/>
  <c r="E36" i="6"/>
  <c r="D481" i="8"/>
  <c r="F315"/>
  <c r="E314"/>
  <c r="G314" s="1"/>
  <c r="I314" s="1"/>
  <c r="F118"/>
  <c r="H118" s="1"/>
  <c r="G105"/>
  <c r="I105" s="1"/>
  <c r="H198"/>
  <c r="F19"/>
  <c r="H38" i="3"/>
  <c r="LM38" i="2"/>
  <c r="E169" i="8" s="1"/>
  <c r="G169" s="1"/>
  <c r="I169" s="1"/>
  <c r="H275"/>
  <c r="E128"/>
  <c r="G128" s="1"/>
  <c r="I128" s="1"/>
  <c r="H52"/>
  <c r="H98"/>
  <c r="E53"/>
  <c r="E49" s="1"/>
  <c r="E99"/>
  <c r="G258"/>
  <c r="H105"/>
  <c r="G325"/>
  <c r="I325" s="1"/>
  <c r="AJ33" i="1"/>
  <c r="AJ29"/>
  <c r="G313" i="8"/>
  <c r="I313" s="1"/>
  <c r="H391"/>
  <c r="H313"/>
  <c r="H357"/>
  <c r="G357"/>
  <c r="I357" s="1"/>
  <c r="H269"/>
  <c r="G275"/>
  <c r="G217"/>
  <c r="I217" s="1"/>
  <c r="V36" i="6"/>
  <c r="B12"/>
  <c r="E82" i="8"/>
  <c r="E69" s="1"/>
  <c r="E57"/>
  <c r="N45" i="1"/>
  <c r="G81" i="8"/>
  <c r="F171"/>
  <c r="BQ38" i="2"/>
  <c r="AX25" i="1"/>
  <c r="BB29"/>
  <c r="BB36" s="1"/>
  <c r="L75" s="1"/>
  <c r="K18"/>
  <c r="K17"/>
  <c r="AN33"/>
  <c r="E69" s="1"/>
  <c r="BD33" i="6"/>
  <c r="CG33" s="1"/>
  <c r="BJ36"/>
  <c r="B20"/>
  <c r="K24" i="1"/>
  <c r="M36"/>
  <c r="H352" i="8"/>
  <c r="H90"/>
  <c r="G90"/>
  <c r="I90" s="1"/>
  <c r="G16" i="11"/>
  <c r="G12" s="1"/>
  <c r="H351" i="8"/>
  <c r="H115"/>
  <c r="E364"/>
  <c r="H364" s="1"/>
  <c r="H363"/>
  <c r="G363"/>
  <c r="G364" s="1"/>
  <c r="I364" s="1"/>
  <c r="K28" i="1"/>
  <c r="K13"/>
  <c r="B23" i="6"/>
  <c r="G351" i="8"/>
  <c r="G352" s="1"/>
  <c r="I352" s="1"/>
  <c r="E194"/>
  <c r="L13" i="1"/>
  <c r="AM33"/>
  <c r="E64" s="1"/>
  <c r="E67" s="1"/>
  <c r="L26"/>
  <c r="L12"/>
  <c r="B19" i="6"/>
  <c r="AN36"/>
  <c r="E119" i="8"/>
  <c r="L27" i="1"/>
  <c r="K26"/>
  <c r="N50"/>
  <c r="K14"/>
  <c r="K27"/>
  <c r="K20"/>
  <c r="K11"/>
  <c r="F465" i="8"/>
  <c r="I231"/>
  <c r="H117"/>
  <c r="AM29" i="1"/>
  <c r="H64" s="1"/>
  <c r="H67" s="1"/>
  <c r="I310" i="8"/>
  <c r="K21" i="1"/>
  <c r="E312" i="8"/>
  <c r="G311"/>
  <c r="H16" i="11"/>
  <c r="E358" i="8"/>
  <c r="H358" s="1"/>
  <c r="H215"/>
  <c r="I277"/>
  <c r="B42" i="3"/>
  <c r="G123" i="8"/>
  <c r="I123" s="1"/>
  <c r="I116"/>
  <c r="G215"/>
  <c r="I215" s="1"/>
  <c r="H258"/>
  <c r="L33" i="1"/>
  <c r="D75" s="1"/>
  <c r="G295" i="8"/>
  <c r="I295" s="1"/>
  <c r="I299"/>
  <c r="H272"/>
  <c r="G272"/>
  <c r="I272" s="1"/>
  <c r="E273"/>
  <c r="H35"/>
  <c r="G35"/>
  <c r="E36"/>
  <c r="H36" s="1"/>
  <c r="E124"/>
  <c r="E267"/>
  <c r="H266"/>
  <c r="G266"/>
  <c r="G252" s="1"/>
  <c r="E296"/>
  <c r="G300"/>
  <c r="E301"/>
  <c r="H301" s="1"/>
  <c r="BT29" i="6"/>
  <c r="BT36" s="1"/>
  <c r="N54" i="1"/>
  <c r="AK38" i="2"/>
  <c r="DS37"/>
  <c r="DS53" s="1"/>
  <c r="DS57" s="1"/>
  <c r="E37"/>
  <c r="E38" s="1"/>
  <c r="E45"/>
  <c r="AX16" i="1"/>
  <c r="H407" i="8"/>
  <c r="BD29" i="6"/>
  <c r="CG29" s="1"/>
  <c r="AG36" i="1"/>
  <c r="F297" i="8"/>
  <c r="F430"/>
  <c r="F423" s="1"/>
  <c r="F106"/>
  <c r="AF32" i="1"/>
  <c r="C34" i="2"/>
  <c r="AI33" i="1"/>
  <c r="AO32"/>
  <c r="H311" i="8"/>
  <c r="H56"/>
  <c r="F296"/>
  <c r="H300"/>
  <c r="F312"/>
  <c r="B22" i="6"/>
  <c r="F408" i="8"/>
  <c r="F392" s="1"/>
  <c r="G118"/>
  <c r="I118" s="1"/>
  <c r="X14" i="1"/>
  <c r="L14"/>
  <c r="B32" i="6"/>
  <c r="X22" i="1"/>
  <c r="L22"/>
  <c r="H112" i="8"/>
  <c r="G112"/>
  <c r="I112" s="1"/>
  <c r="AD37" i="1"/>
  <c r="G342" i="8"/>
  <c r="E343"/>
  <c r="H343" s="1"/>
  <c r="H342"/>
  <c r="E367"/>
  <c r="H366"/>
  <c r="G366"/>
  <c r="BF37" i="1"/>
  <c r="BD37" s="1"/>
  <c r="AJ51" i="2"/>
  <c r="L16" i="1"/>
  <c r="H228" i="8"/>
  <c r="G228"/>
  <c r="E229"/>
  <c r="Z11" i="1"/>
  <c r="I212" i="8"/>
  <c r="E145"/>
  <c r="H354"/>
  <c r="E355"/>
  <c r="H355" s="1"/>
  <c r="G354"/>
  <c r="B11" i="6"/>
  <c r="D32" i="1"/>
  <c r="X24"/>
  <c r="F11"/>
  <c r="Z22"/>
  <c r="G10" i="11"/>
  <c r="G8" s="1"/>
  <c r="X11" i="1"/>
  <c r="R29"/>
  <c r="R36" s="1"/>
  <c r="I16" i="8"/>
  <c r="H91"/>
  <c r="I281"/>
  <c r="H281"/>
  <c r="X16" i="1"/>
  <c r="H213" i="8"/>
  <c r="G213"/>
  <c r="AI34" i="2"/>
  <c r="AI44" s="1"/>
  <c r="D31" i="1"/>
  <c r="X18"/>
  <c r="E353" i="8"/>
  <c r="N49" i="1"/>
  <c r="E19"/>
  <c r="G270" i="8"/>
  <c r="L24" i="1"/>
  <c r="H17" i="8"/>
  <c r="G17"/>
  <c r="D33" i="6"/>
  <c r="B31"/>
  <c r="H8" i="11"/>
  <c r="L18" i="1"/>
  <c r="E214" i="8"/>
  <c r="BE30" i="2"/>
  <c r="BE37" s="1"/>
  <c r="F450" i="8" l="1"/>
  <c r="E253"/>
  <c r="F253"/>
  <c r="E244"/>
  <c r="H244" s="1"/>
  <c r="G242"/>
  <c r="G220" s="1"/>
  <c r="I220" s="1"/>
  <c r="H247"/>
  <c r="G271"/>
  <c r="I275"/>
  <c r="I282"/>
  <c r="E220"/>
  <c r="H220" s="1"/>
  <c r="H242"/>
  <c r="H245"/>
  <c r="F222"/>
  <c r="F271"/>
  <c r="C69" i="6"/>
  <c r="E166" i="8"/>
  <c r="E168" s="1"/>
  <c r="G168" s="1"/>
  <c r="F325"/>
  <c r="H324"/>
  <c r="NW53" i="2"/>
  <c r="D446" i="8"/>
  <c r="D55" i="2"/>
  <c r="D71" i="1" s="1"/>
  <c r="C53" i="2"/>
  <c r="F373" i="8"/>
  <c r="C71" i="1"/>
  <c r="G408" i="8"/>
  <c r="G392" s="1"/>
  <c r="E392"/>
  <c r="L67" i="1"/>
  <c r="C64"/>
  <c r="C67" s="1"/>
  <c r="C61" i="2"/>
  <c r="E56"/>
  <c r="F143" i="8"/>
  <c r="F68"/>
  <c r="I38"/>
  <c r="AO33" i="1"/>
  <c r="E73" s="1"/>
  <c r="G40" i="8"/>
  <c r="F141"/>
  <c r="F308"/>
  <c r="H194"/>
  <c r="E197"/>
  <c r="H193"/>
  <c r="G193"/>
  <c r="I193" s="1"/>
  <c r="E452"/>
  <c r="H207"/>
  <c r="F177"/>
  <c r="F185"/>
  <c r="H185" s="1"/>
  <c r="G186"/>
  <c r="E189"/>
  <c r="H189" s="1"/>
  <c r="H259"/>
  <c r="G307"/>
  <c r="I307" s="1"/>
  <c r="H218"/>
  <c r="G259"/>
  <c r="I259" s="1"/>
  <c r="E221"/>
  <c r="H221" s="1"/>
  <c r="F83"/>
  <c r="H190"/>
  <c r="G190"/>
  <c r="I190" s="1"/>
  <c r="H270"/>
  <c r="H186"/>
  <c r="I225"/>
  <c r="C34" i="7"/>
  <c r="E37" i="6" s="1"/>
  <c r="E382" i="8"/>
  <c r="F382"/>
  <c r="F375" s="1"/>
  <c r="G306"/>
  <c r="I306" s="1"/>
  <c r="E307"/>
  <c r="H307" s="1"/>
  <c r="G226"/>
  <c r="I226" s="1"/>
  <c r="H271"/>
  <c r="I258"/>
  <c r="H226"/>
  <c r="F54"/>
  <c r="F50" s="1"/>
  <c r="H229"/>
  <c r="E209"/>
  <c r="E177"/>
  <c r="G184"/>
  <c r="I184" s="1"/>
  <c r="H182"/>
  <c r="F268"/>
  <c r="F178"/>
  <c r="E75"/>
  <c r="E77" s="1"/>
  <c r="G77" s="1"/>
  <c r="I77" s="1"/>
  <c r="B29" i="7"/>
  <c r="E208" i="8"/>
  <c r="E210" s="1"/>
  <c r="G207"/>
  <c r="I266"/>
  <c r="G278"/>
  <c r="I278" s="1"/>
  <c r="G173"/>
  <c r="H173"/>
  <c r="G380"/>
  <c r="F168"/>
  <c r="I198"/>
  <c r="G199"/>
  <c r="G43"/>
  <c r="I43" s="1"/>
  <c r="I407"/>
  <c r="E74"/>
  <c r="H74" s="1"/>
  <c r="I18"/>
  <c r="G19"/>
  <c r="F80"/>
  <c r="I81"/>
  <c r="H82"/>
  <c r="H69"/>
  <c r="H403"/>
  <c r="E54"/>
  <c r="E50" s="1"/>
  <c r="H49"/>
  <c r="I52"/>
  <c r="I48"/>
  <c r="H405"/>
  <c r="E100"/>
  <c r="H100" s="1"/>
  <c r="I98"/>
  <c r="H386"/>
  <c r="I78"/>
  <c r="E80"/>
  <c r="H72"/>
  <c r="E388"/>
  <c r="G388" s="1"/>
  <c r="I388" s="1"/>
  <c r="H78"/>
  <c r="E20"/>
  <c r="H19"/>
  <c r="AZ71" i="6"/>
  <c r="E71"/>
  <c r="W69"/>
  <c r="D69" s="1"/>
  <c r="D54" i="2"/>
  <c r="F71" i="1" s="1"/>
  <c r="E383" i="8"/>
  <c r="E373" s="1"/>
  <c r="G400"/>
  <c r="G390" s="1"/>
  <c r="H380"/>
  <c r="H402"/>
  <c r="H390"/>
  <c r="H12" i="11"/>
  <c r="H163" i="8"/>
  <c r="E165"/>
  <c r="G163"/>
  <c r="LG53" i="2"/>
  <c r="BQ53"/>
  <c r="BQ57" s="1"/>
  <c r="BY57"/>
  <c r="G360" i="8"/>
  <c r="I360" s="1"/>
  <c r="H360"/>
  <c r="G358"/>
  <c r="I358" s="1"/>
  <c r="F209"/>
  <c r="F210" s="1"/>
  <c r="BT37" i="6"/>
  <c r="BU37"/>
  <c r="AP29" i="1"/>
  <c r="H75" s="1"/>
  <c r="C75" s="1"/>
  <c r="I16" i="11"/>
  <c r="I12"/>
  <c r="E148" i="8"/>
  <c r="G148" s="1"/>
  <c r="I148" s="1"/>
  <c r="AJ36" i="1"/>
  <c r="H314" i="8"/>
  <c r="E315"/>
  <c r="G315" s="1"/>
  <c r="I315" s="1"/>
  <c r="G216"/>
  <c r="I216" s="1"/>
  <c r="G99"/>
  <c r="F20"/>
  <c r="E171"/>
  <c r="H169"/>
  <c r="H199"/>
  <c r="H99"/>
  <c r="G53"/>
  <c r="G49" s="1"/>
  <c r="H53"/>
  <c r="E130"/>
  <c r="G130" s="1"/>
  <c r="I130" s="1"/>
  <c r="H128"/>
  <c r="G57"/>
  <c r="I57" s="1"/>
  <c r="H57"/>
  <c r="H408"/>
  <c r="H216"/>
  <c r="G82"/>
  <c r="E83"/>
  <c r="AM36" i="1"/>
  <c r="G196" i="8"/>
  <c r="I196" s="1"/>
  <c r="G194"/>
  <c r="BD36" i="6"/>
  <c r="I363" i="8"/>
  <c r="I351"/>
  <c r="E365"/>
  <c r="G365" s="1"/>
  <c r="I365" s="1"/>
  <c r="E339"/>
  <c r="E340" s="1"/>
  <c r="H340" s="1"/>
  <c r="G183"/>
  <c r="E120"/>
  <c r="H119"/>
  <c r="G119"/>
  <c r="G312"/>
  <c r="I311"/>
  <c r="E37"/>
  <c r="E359"/>
  <c r="B33" i="6"/>
  <c r="G301" i="8"/>
  <c r="E297"/>
  <c r="H297" s="1"/>
  <c r="G36"/>
  <c r="I35"/>
  <c r="H296"/>
  <c r="I403"/>
  <c r="I405"/>
  <c r="E268"/>
  <c r="G267"/>
  <c r="H267"/>
  <c r="G273"/>
  <c r="I273" s="1"/>
  <c r="H273"/>
  <c r="I300"/>
  <c r="G124"/>
  <c r="I124" s="1"/>
  <c r="H124"/>
  <c r="E31" i="1"/>
  <c r="E274" i="8"/>
  <c r="E49" i="2"/>
  <c r="H106" i="8"/>
  <c r="H312"/>
  <c r="AL32" i="1"/>
  <c r="AL33" s="1"/>
  <c r="E62" s="1"/>
  <c r="AF33"/>
  <c r="E344" i="8"/>
  <c r="H344" s="1"/>
  <c r="E362"/>
  <c r="G343"/>
  <c r="I343" s="1"/>
  <c r="I342"/>
  <c r="I366"/>
  <c r="G367"/>
  <c r="I367" s="1"/>
  <c r="E368"/>
  <c r="H367"/>
  <c r="G214"/>
  <c r="G209" s="1"/>
  <c r="H214"/>
  <c r="D33" i="1"/>
  <c r="J31"/>
  <c r="I10" i="11"/>
  <c r="E356" i="8"/>
  <c r="H353"/>
  <c r="G353"/>
  <c r="I353" s="1"/>
  <c r="L11" i="1"/>
  <c r="F29"/>
  <c r="F36" s="1"/>
  <c r="E147" i="8"/>
  <c r="G145"/>
  <c r="H145"/>
  <c r="X29" i="1"/>
  <c r="X36" s="1"/>
  <c r="K75" s="1"/>
  <c r="I17" i="8"/>
  <c r="I270"/>
  <c r="K19" i="1"/>
  <c r="E29"/>
  <c r="H187" i="8"/>
  <c r="J32" i="1"/>
  <c r="I213" i="8"/>
  <c r="I408"/>
  <c r="G355"/>
  <c r="I355" s="1"/>
  <c r="I354"/>
  <c r="I228"/>
  <c r="G229"/>
  <c r="AB36" i="1"/>
  <c r="I69" s="1"/>
  <c r="F451" i="8" l="1"/>
  <c r="F157"/>
  <c r="F158" s="1"/>
  <c r="F458"/>
  <c r="F460" s="1"/>
  <c r="F452"/>
  <c r="E459"/>
  <c r="F254"/>
  <c r="F255" s="1"/>
  <c r="E222"/>
  <c r="H222" s="1"/>
  <c r="G253"/>
  <c r="I253" s="1"/>
  <c r="E254"/>
  <c r="E255" s="1"/>
  <c r="I242"/>
  <c r="G244"/>
  <c r="I229"/>
  <c r="I271"/>
  <c r="G166"/>
  <c r="I166" s="1"/>
  <c r="E155"/>
  <c r="H155" s="1"/>
  <c r="H166"/>
  <c r="F326"/>
  <c r="H326" s="1"/>
  <c r="H325"/>
  <c r="G382"/>
  <c r="I382" s="1"/>
  <c r="E77" i="1"/>
  <c r="E53" i="2"/>
  <c r="AP36" i="1"/>
  <c r="E70" i="8"/>
  <c r="E68"/>
  <c r="F70"/>
  <c r="I40"/>
  <c r="I252"/>
  <c r="H210"/>
  <c r="C57" i="2"/>
  <c r="E57" s="1"/>
  <c r="I194" i="8"/>
  <c r="G197"/>
  <c r="H197"/>
  <c r="I186"/>
  <c r="G189"/>
  <c r="I189" s="1"/>
  <c r="I207"/>
  <c r="I402"/>
  <c r="G401"/>
  <c r="G391" s="1"/>
  <c r="G221"/>
  <c r="I221" s="1"/>
  <c r="G308"/>
  <c r="I308" s="1"/>
  <c r="H191"/>
  <c r="G191"/>
  <c r="I191" s="1"/>
  <c r="H253"/>
  <c r="H382"/>
  <c r="I380"/>
  <c r="E308"/>
  <c r="H308" s="1"/>
  <c r="H373"/>
  <c r="H77"/>
  <c r="I36"/>
  <c r="E178"/>
  <c r="G177"/>
  <c r="I183"/>
  <c r="G75"/>
  <c r="G68" s="1"/>
  <c r="H75"/>
  <c r="G33" i="11"/>
  <c r="F179" i="8"/>
  <c r="F180" s="1"/>
  <c r="H183"/>
  <c r="I173"/>
  <c r="G156"/>
  <c r="I156" s="1"/>
  <c r="G208"/>
  <c r="I208" s="1"/>
  <c r="E157"/>
  <c r="H157" s="1"/>
  <c r="H54"/>
  <c r="H50"/>
  <c r="I267"/>
  <c r="H252"/>
  <c r="H168"/>
  <c r="I163"/>
  <c r="I199"/>
  <c r="I400"/>
  <c r="H80"/>
  <c r="G74"/>
  <c r="I74" s="1"/>
  <c r="G20"/>
  <c r="I19"/>
  <c r="H83"/>
  <c r="I82"/>
  <c r="H388"/>
  <c r="G54"/>
  <c r="G50" s="1"/>
  <c r="I53"/>
  <c r="I49"/>
  <c r="H20"/>
  <c r="H392"/>
  <c r="G100"/>
  <c r="I99"/>
  <c r="G383"/>
  <c r="I383" s="1"/>
  <c r="H383"/>
  <c r="E385"/>
  <c r="H385" s="1"/>
  <c r="CG36" i="6"/>
  <c r="V71"/>
  <c r="I390" i="8"/>
  <c r="G165"/>
  <c r="H165"/>
  <c r="I392"/>
  <c r="G361"/>
  <c r="H217"/>
  <c r="H148"/>
  <c r="E150"/>
  <c r="G150" s="1"/>
  <c r="I150" s="1"/>
  <c r="H209"/>
  <c r="H208"/>
  <c r="G171"/>
  <c r="I171" s="1"/>
  <c r="H171"/>
  <c r="H315"/>
  <c r="H130"/>
  <c r="G83"/>
  <c r="BD37" i="6"/>
  <c r="H339" i="8"/>
  <c r="H365"/>
  <c r="H195"/>
  <c r="H196"/>
  <c r="G195"/>
  <c r="G339"/>
  <c r="G340" s="1"/>
  <c r="I340" s="1"/>
  <c r="H177"/>
  <c r="H120"/>
  <c r="E121"/>
  <c r="G120"/>
  <c r="I119"/>
  <c r="H33" i="11"/>
  <c r="I312" i="8"/>
  <c r="H37"/>
  <c r="H359"/>
  <c r="G359"/>
  <c r="I359" s="1"/>
  <c r="E33" i="1"/>
  <c r="E36" s="1"/>
  <c r="K31"/>
  <c r="K33" s="1"/>
  <c r="D73" s="1"/>
  <c r="I301" i="8"/>
  <c r="H274"/>
  <c r="G274"/>
  <c r="G268"/>
  <c r="H268"/>
  <c r="G37"/>
  <c r="G344"/>
  <c r="I344" s="1"/>
  <c r="AB37" i="1"/>
  <c r="E341" i="8"/>
  <c r="H362"/>
  <c r="G362"/>
  <c r="G368"/>
  <c r="I368" s="1"/>
  <c r="H368"/>
  <c r="H188"/>
  <c r="K29" i="1"/>
  <c r="F73" s="1"/>
  <c r="I145" i="8"/>
  <c r="I8" i="11"/>
  <c r="I214" i="8"/>
  <c r="I209"/>
  <c r="I168"/>
  <c r="AI51" i="2"/>
  <c r="L29" i="1"/>
  <c r="F75" s="1"/>
  <c r="B75" s="1"/>
  <c r="J33"/>
  <c r="D69" s="1"/>
  <c r="H147" i="8"/>
  <c r="G147"/>
  <c r="G356"/>
  <c r="I356" s="1"/>
  <c r="H356"/>
  <c r="G459" l="1"/>
  <c r="G254"/>
  <c r="G255" s="1"/>
  <c r="I244"/>
  <c r="G222"/>
  <c r="I222" s="1"/>
  <c r="I274"/>
  <c r="G155"/>
  <c r="I155" s="1"/>
  <c r="I195"/>
  <c r="E375"/>
  <c r="H375" s="1"/>
  <c r="G373"/>
  <c r="I373" s="1"/>
  <c r="B73" i="1"/>
  <c r="L36"/>
  <c r="F438" i="8"/>
  <c r="I197"/>
  <c r="E158"/>
  <c r="H158" s="1"/>
  <c r="G210"/>
  <c r="I210" s="1"/>
  <c r="I401"/>
  <c r="I391"/>
  <c r="H70"/>
  <c r="E179"/>
  <c r="E180" s="1"/>
  <c r="H180" s="1"/>
  <c r="G192"/>
  <c r="I192" s="1"/>
  <c r="H192"/>
  <c r="I187"/>
  <c r="H68"/>
  <c r="I361"/>
  <c r="I362"/>
  <c r="I75"/>
  <c r="I37"/>
  <c r="G178"/>
  <c r="H178"/>
  <c r="H184"/>
  <c r="G157"/>
  <c r="I157" s="1"/>
  <c r="H254"/>
  <c r="I268"/>
  <c r="I165"/>
  <c r="I20"/>
  <c r="I83"/>
  <c r="I54"/>
  <c r="I50"/>
  <c r="I100"/>
  <c r="G385"/>
  <c r="G375" s="1"/>
  <c r="H150"/>
  <c r="I188"/>
  <c r="I339"/>
  <c r="I33" i="11"/>
  <c r="I177" i="8"/>
  <c r="I120"/>
  <c r="H121"/>
  <c r="G121"/>
  <c r="K36" i="1"/>
  <c r="H341" i="8"/>
  <c r="G341"/>
  <c r="I341" s="1"/>
  <c r="I147"/>
  <c r="F445" l="1"/>
  <c r="F446" s="1"/>
  <c r="D17" i="15"/>
  <c r="E438" i="8"/>
  <c r="G179"/>
  <c r="G180" s="1"/>
  <c r="I180" s="1"/>
  <c r="G158"/>
  <c r="I158" s="1"/>
  <c r="I68"/>
  <c r="I375"/>
  <c r="I178"/>
  <c r="H179"/>
  <c r="I254"/>
  <c r="I255"/>
  <c r="H255"/>
  <c r="I385"/>
  <c r="F466"/>
  <c r="F474"/>
  <c r="E20" i="9"/>
  <c r="I121" i="8"/>
  <c r="C17" i="15" l="1"/>
  <c r="E17" s="1"/>
  <c r="E445" i="8"/>
  <c r="E446" s="1"/>
  <c r="G438"/>
  <c r="I438" s="1"/>
  <c r="I179"/>
  <c r="H438"/>
  <c r="E32" l="1"/>
  <c r="G32" l="1"/>
  <c r="G28" s="1"/>
  <c r="I28" s="1"/>
  <c r="E28"/>
  <c r="H28" s="1"/>
  <c r="E33"/>
  <c r="H32"/>
  <c r="I32" l="1"/>
  <c r="E29"/>
  <c r="H29" s="1"/>
  <c r="G33"/>
  <c r="I33" s="1"/>
  <c r="H33"/>
  <c r="E34"/>
  <c r="N51" i="1"/>
  <c r="E30" i="8" l="1"/>
  <c r="H30" s="1"/>
  <c r="G34"/>
  <c r="G29"/>
  <c r="I29" s="1"/>
  <c r="H34"/>
  <c r="G30" l="1"/>
  <c r="I30" s="1"/>
  <c r="I34"/>
  <c r="H26" i="4"/>
  <c r="P36" i="3" s="1"/>
  <c r="K26" i="4" l="1"/>
  <c r="I26"/>
  <c r="Q36" i="3" s="1"/>
  <c r="J26" i="4"/>
  <c r="P38" i="3"/>
  <c r="E333" i="8" s="1"/>
  <c r="Q38" i="3" l="1"/>
  <c r="F333" i="8" s="1"/>
  <c r="E334"/>
  <c r="G333"/>
  <c r="F320" l="1"/>
  <c r="E335"/>
  <c r="Q40" i="3"/>
  <c r="F334" i="8"/>
  <c r="F321" s="1"/>
  <c r="H333"/>
  <c r="G334"/>
  <c r="I333"/>
  <c r="G335" l="1"/>
  <c r="H334"/>
  <c r="F335"/>
  <c r="F322" s="1"/>
  <c r="I334"/>
  <c r="I335" l="1"/>
  <c r="H335"/>
  <c r="P8" i="4" l="1"/>
  <c r="N26"/>
  <c r="X36" i="3" s="1"/>
  <c r="X38" l="1"/>
  <c r="E107" i="8" s="1"/>
  <c r="P26" i="4"/>
  <c r="AB38" i="3" s="1"/>
  <c r="E151" i="8" s="1"/>
  <c r="G151" l="1"/>
  <c r="E153"/>
  <c r="H151"/>
  <c r="E141"/>
  <c r="H141" s="1"/>
  <c r="E108"/>
  <c r="H107"/>
  <c r="G107"/>
  <c r="I151" l="1"/>
  <c r="G141"/>
  <c r="I141" s="1"/>
  <c r="G153"/>
  <c r="H153"/>
  <c r="E143"/>
  <c r="H143" s="1"/>
  <c r="E109"/>
  <c r="I107"/>
  <c r="G108"/>
  <c r="H108"/>
  <c r="I153" l="1"/>
  <c r="G143"/>
  <c r="I143" s="1"/>
  <c r="G109"/>
  <c r="I109" s="1"/>
  <c r="H109"/>
  <c r="I108"/>
  <c r="AN8" i="4" l="1"/>
  <c r="AL26"/>
  <c r="AJ36" i="3" s="1"/>
  <c r="AJ38" l="1"/>
  <c r="E428" i="8" s="1"/>
  <c r="E421" s="1"/>
  <c r="AN26" i="4"/>
  <c r="AL38" i="3" s="1"/>
  <c r="E131" i="8" s="1"/>
  <c r="E132" l="1"/>
  <c r="G131"/>
  <c r="H131"/>
  <c r="E429"/>
  <c r="E422" s="1"/>
  <c r="H428"/>
  <c r="G428"/>
  <c r="G421" s="1"/>
  <c r="H413"/>
  <c r="E430" l="1"/>
  <c r="E423" s="1"/>
  <c r="H132"/>
  <c r="E133"/>
  <c r="I131"/>
  <c r="G132"/>
  <c r="H415"/>
  <c r="I428"/>
  <c r="I413"/>
  <c r="H421"/>
  <c r="H414"/>
  <c r="G429"/>
  <c r="G422" s="1"/>
  <c r="H429"/>
  <c r="H430" l="1"/>
  <c r="G430"/>
  <c r="G423" s="1"/>
  <c r="I132"/>
  <c r="G133"/>
  <c r="H133"/>
  <c r="H423"/>
  <c r="I429"/>
  <c r="I414"/>
  <c r="I421"/>
  <c r="H422"/>
  <c r="I415"/>
  <c r="I430" l="1"/>
  <c r="I133"/>
  <c r="I423"/>
  <c r="I422"/>
  <c r="D297" l="1"/>
  <c r="D303"/>
  <c r="G304"/>
  <c r="G303" l="1"/>
  <c r="G485" s="1"/>
  <c r="I485" s="1"/>
  <c r="D485"/>
  <c r="G297"/>
  <c r="G486"/>
  <c r="I486" s="1"/>
  <c r="I304"/>
  <c r="D296"/>
  <c r="I297" l="1"/>
  <c r="I303"/>
  <c r="G296"/>
  <c r="I296" l="1"/>
  <c r="H12" i="2" l="1"/>
  <c r="H13"/>
  <c r="L13"/>
  <c r="H14"/>
  <c r="L14"/>
  <c r="H17"/>
  <c r="H18"/>
  <c r="H19"/>
  <c r="L19"/>
  <c r="H20"/>
  <c r="H22"/>
  <c r="L22"/>
  <c r="H23"/>
  <c r="H24"/>
  <c r="H25"/>
  <c r="H27"/>
  <c r="L27"/>
  <c r="H28"/>
  <c r="H29"/>
  <c r="L29"/>
  <c r="L30" l="1"/>
  <c r="L37" s="1"/>
  <c r="I65" i="1" s="1"/>
  <c r="J22" i="2"/>
  <c r="J18"/>
  <c r="J14"/>
  <c r="J29"/>
  <c r="J25"/>
  <c r="J17"/>
  <c r="J13"/>
  <c r="J28"/>
  <c r="J24"/>
  <c r="J20"/>
  <c r="J12"/>
  <c r="J27"/>
  <c r="J23"/>
  <c r="J19"/>
  <c r="F12" l="1"/>
  <c r="P12"/>
  <c r="F13"/>
  <c r="T13"/>
  <c r="F14"/>
  <c r="T14"/>
  <c r="AA13" i="1" s="1"/>
  <c r="Z13" s="1"/>
  <c r="F15" i="2"/>
  <c r="F16"/>
  <c r="P16"/>
  <c r="F17"/>
  <c r="F18"/>
  <c r="F19"/>
  <c r="P19"/>
  <c r="T19"/>
  <c r="AA18" i="1" s="1"/>
  <c r="Z18" s="1"/>
  <c r="F20" i="2"/>
  <c r="P20"/>
  <c r="F21"/>
  <c r="P21"/>
  <c r="F22"/>
  <c r="T22"/>
  <c r="AA21" i="1" s="1"/>
  <c r="Z21" s="1"/>
  <c r="F23" i="2"/>
  <c r="P23"/>
  <c r="F24"/>
  <c r="P24"/>
  <c r="F25"/>
  <c r="P25"/>
  <c r="F26"/>
  <c r="P26"/>
  <c r="F27"/>
  <c r="P27"/>
  <c r="T27"/>
  <c r="AA26" i="1" s="1"/>
  <c r="Z26" s="1"/>
  <c r="F28" i="2"/>
  <c r="P28"/>
  <c r="F29"/>
  <c r="P29"/>
  <c r="T29"/>
  <c r="AA28" i="1" s="1"/>
  <c r="Z28" s="1"/>
  <c r="F32" i="2"/>
  <c r="F33"/>
  <c r="AA12" i="1" l="1"/>
  <c r="T30" i="2"/>
  <c r="O28" i="1"/>
  <c r="R29" i="2"/>
  <c r="R25"/>
  <c r="O24" i="1"/>
  <c r="R21" i="2"/>
  <c r="R28"/>
  <c r="O27" i="1"/>
  <c r="O23"/>
  <c r="R24" i="2"/>
  <c r="O19" i="1"/>
  <c r="R20" i="2"/>
  <c r="R16"/>
  <c r="R12"/>
  <c r="O11" i="1"/>
  <c r="O26"/>
  <c r="R27" i="2"/>
  <c r="O22" i="1"/>
  <c r="R23" i="2"/>
  <c r="O18" i="1"/>
  <c r="R19" i="2"/>
  <c r="R26"/>
  <c r="D29"/>
  <c r="F34"/>
  <c r="D65" i="1" s="1"/>
  <c r="D24" i="2"/>
  <c r="F30"/>
  <c r="F65" i="1" s="1"/>
  <c r="D19" i="2"/>
  <c r="T37" l="1"/>
  <c r="D47" s="1"/>
  <c r="I66" i="1"/>
  <c r="Z12"/>
  <c r="Z29" s="1"/>
  <c r="Z36" s="1"/>
  <c r="I62" s="1"/>
  <c r="AA29"/>
  <c r="AA36" s="1"/>
  <c r="I64" s="1"/>
  <c r="U11"/>
  <c r="U27"/>
  <c r="U24"/>
  <c r="U28"/>
  <c r="U18"/>
  <c r="U19"/>
  <c r="U22"/>
  <c r="U23"/>
  <c r="U26"/>
  <c r="C23"/>
  <c r="F37" i="2"/>
  <c r="C18" i="1"/>
  <c r="C28"/>
  <c r="I67" l="1"/>
  <c r="I77"/>
  <c r="I28"/>
  <c r="I18"/>
  <c r="I23"/>
  <c r="AA37"/>
  <c r="Z37" s="1"/>
  <c r="F41" i="2"/>
  <c r="G92" i="8" l="1"/>
  <c r="D91"/>
  <c r="D69" s="1"/>
  <c r="D437"/>
  <c r="I92" l="1"/>
  <c r="G70"/>
  <c r="I70" s="1"/>
  <c r="D436"/>
  <c r="D442" s="1"/>
  <c r="G91"/>
  <c r="G69" s="1"/>
  <c r="D444"/>
  <c r="B16" i="15"/>
  <c r="I91" i="8" l="1"/>
  <c r="B15" i="15"/>
  <c r="D439" i="8"/>
  <c r="I69" l="1"/>
  <c r="BS27" i="6" l="1"/>
  <c r="BE27" s="1"/>
  <c r="BS16"/>
  <c r="BE16" s="1"/>
  <c r="BS26"/>
  <c r="BE26" s="1"/>
  <c r="BS24"/>
  <c r="BE24" s="1"/>
  <c r="BS20"/>
  <c r="BE20" s="1"/>
  <c r="BS28"/>
  <c r="BE28" s="1"/>
  <c r="BS25"/>
  <c r="BE25" s="1"/>
  <c r="BS18"/>
  <c r="BE18" s="1"/>
  <c r="BS13"/>
  <c r="BE13" s="1"/>
  <c r="BS22"/>
  <c r="BE22" s="1"/>
  <c r="BS12"/>
  <c r="BE12" s="1"/>
  <c r="BS23"/>
  <c r="BE23" s="1"/>
  <c r="BS19"/>
  <c r="BE19" s="1"/>
  <c r="BS15"/>
  <c r="BE15" s="1"/>
  <c r="BS21"/>
  <c r="BE21" s="1"/>
  <c r="BS14"/>
  <c r="BE14" s="1"/>
  <c r="RJ30" i="2"/>
  <c r="RJ37" s="1"/>
  <c r="RH22"/>
  <c r="AI21" i="1"/>
  <c r="RH17" i="2"/>
  <c r="RH16"/>
  <c r="RH28"/>
  <c r="RH19"/>
  <c r="RH21"/>
  <c r="RH20"/>
  <c r="RH27"/>
  <c r="RH29"/>
  <c r="RH25"/>
  <c r="RH23"/>
  <c r="BS17" i="6"/>
  <c r="BE17" s="1"/>
  <c r="RH24" i="2"/>
  <c r="RH13"/>
  <c r="RH18"/>
  <c r="RH26"/>
  <c r="RH15"/>
  <c r="BS11" i="6"/>
  <c r="BE11" s="1"/>
  <c r="RH14" i="2"/>
  <c r="RH12"/>
  <c r="QJ39" l="1"/>
  <c r="RJ38"/>
  <c r="AI15" i="1"/>
  <c r="RH30" i="2"/>
  <c r="RH37" s="1"/>
  <c r="QH49" s="1"/>
  <c r="QH50" s="1"/>
  <c r="AI14" i="1"/>
  <c r="AI17"/>
  <c r="AI23"/>
  <c r="AI22"/>
  <c r="AI28"/>
  <c r="AI20"/>
  <c r="CH21" i="6"/>
  <c r="C21"/>
  <c r="CH12"/>
  <c r="C12"/>
  <c r="C25"/>
  <c r="CH25"/>
  <c r="C26"/>
  <c r="CH26"/>
  <c r="CH11"/>
  <c r="C11"/>
  <c r="BE29"/>
  <c r="AI16" i="1"/>
  <c r="AI19"/>
  <c r="CH23" i="6"/>
  <c r="C23"/>
  <c r="CH18"/>
  <c r="C18"/>
  <c r="C24"/>
  <c r="CH24"/>
  <c r="AI25" i="1"/>
  <c r="AI24"/>
  <c r="AI26"/>
  <c r="AO21"/>
  <c r="CH14" i="6"/>
  <c r="C14"/>
  <c r="C19"/>
  <c r="CH19"/>
  <c r="C13"/>
  <c r="CH13"/>
  <c r="C20"/>
  <c r="CH20"/>
  <c r="C27"/>
  <c r="CH27"/>
  <c r="AI12" i="1"/>
  <c r="AI13"/>
  <c r="AI27"/>
  <c r="AI18"/>
  <c r="C41" i="7"/>
  <c r="C44" s="1"/>
  <c r="C56" s="1"/>
  <c r="CH15" i="6"/>
  <c r="C15"/>
  <c r="CH22"/>
  <c r="C22"/>
  <c r="C28"/>
  <c r="CH28"/>
  <c r="C16"/>
  <c r="CH16"/>
  <c r="BS29"/>
  <c r="BS36" s="1"/>
  <c r="C17"/>
  <c r="CH17"/>
  <c r="AO15" i="1" l="1"/>
  <c r="AO13"/>
  <c r="AO25"/>
  <c r="AO19"/>
  <c r="CH29" i="6"/>
  <c r="BE36"/>
  <c r="AO28" i="1"/>
  <c r="AO26"/>
  <c r="AO20"/>
  <c r="AO23"/>
  <c r="AO14"/>
  <c r="AI11"/>
  <c r="AO18"/>
  <c r="AO24"/>
  <c r="AO16"/>
  <c r="AO17"/>
  <c r="AO27"/>
  <c r="AO12"/>
  <c r="AO22"/>
  <c r="C29" i="6"/>
  <c r="C36" s="1"/>
  <c r="C37" l="1"/>
  <c r="C39"/>
  <c r="AI29" i="1"/>
  <c r="AI36" s="1"/>
  <c r="AO11"/>
  <c r="BE37" i="6"/>
  <c r="CH36"/>
  <c r="QJ47" i="2"/>
  <c r="QJ51" l="1"/>
  <c r="AO29" i="1"/>
  <c r="AO36" l="1"/>
  <c r="H73"/>
  <c r="C73" s="1"/>
  <c r="N12" i="2" l="1"/>
  <c r="P13"/>
  <c r="N14"/>
  <c r="P14"/>
  <c r="H15"/>
  <c r="N16"/>
  <c r="N18"/>
  <c r="N20"/>
  <c r="H21"/>
  <c r="N22"/>
  <c r="N23"/>
  <c r="N25"/>
  <c r="H26"/>
  <c r="N27"/>
  <c r="N28"/>
  <c r="N32"/>
  <c r="N33"/>
  <c r="J26" l="1"/>
  <c r="D26"/>
  <c r="O25" i="1"/>
  <c r="J21" i="2"/>
  <c r="O20" i="1"/>
  <c r="H16" i="2"/>
  <c r="J15"/>
  <c r="P22"/>
  <c r="R14"/>
  <c r="O13" i="1"/>
  <c r="R13" i="2"/>
  <c r="D13"/>
  <c r="O12" i="1"/>
  <c r="D33" i="2"/>
  <c r="N34"/>
  <c r="D66" i="1" s="1"/>
  <c r="D32" i="2"/>
  <c r="D28"/>
  <c r="D27"/>
  <c r="D25"/>
  <c r="D23"/>
  <c r="D22"/>
  <c r="N21"/>
  <c r="D20"/>
  <c r="D14"/>
  <c r="N30"/>
  <c r="D12"/>
  <c r="D16" l="1"/>
  <c r="C15" i="1" s="1"/>
  <c r="C25"/>
  <c r="U25"/>
  <c r="U20"/>
  <c r="J16" i="2"/>
  <c r="J30" s="1"/>
  <c r="J37" s="1"/>
  <c r="K65" i="1" s="1"/>
  <c r="B65" s="1"/>
  <c r="O15"/>
  <c r="H30" i="2"/>
  <c r="H37" s="1"/>
  <c r="F38" s="1"/>
  <c r="C10" i="15" s="1"/>
  <c r="B10" s="1"/>
  <c r="E10" s="1"/>
  <c r="O21" i="1"/>
  <c r="R22" i="2"/>
  <c r="U13" i="1"/>
  <c r="C12"/>
  <c r="U12"/>
  <c r="B33" i="2"/>
  <c r="C32" i="1"/>
  <c r="B32" i="2"/>
  <c r="C31" i="1"/>
  <c r="D34" i="2"/>
  <c r="D44" s="1"/>
  <c r="B44" s="1"/>
  <c r="C27" i="1"/>
  <c r="C26"/>
  <c r="C24"/>
  <c r="C22"/>
  <c r="C21"/>
  <c r="D21" i="2"/>
  <c r="C19" i="1"/>
  <c r="C13"/>
  <c r="F66"/>
  <c r="N37" i="2"/>
  <c r="C11" i="1"/>
  <c r="I22" l="1"/>
  <c r="I15"/>
  <c r="I21"/>
  <c r="I27"/>
  <c r="I32"/>
  <c r="I25"/>
  <c r="I26"/>
  <c r="I19"/>
  <c r="I24"/>
  <c r="I13"/>
  <c r="I12"/>
  <c r="U15"/>
  <c r="N39"/>
  <c r="B47" i="2"/>
  <c r="U21" i="1"/>
  <c r="B32"/>
  <c r="H32" s="1"/>
  <c r="B31"/>
  <c r="B34" i="2"/>
  <c r="C33" i="1"/>
  <c r="I31"/>
  <c r="C20"/>
  <c r="I11"/>
  <c r="I33" l="1"/>
  <c r="D64" s="1"/>
  <c r="D67" s="1"/>
  <c r="I20"/>
  <c r="B33"/>
  <c r="H31"/>
  <c r="H33" s="1"/>
  <c r="D62" s="1"/>
  <c r="D77" l="1"/>
  <c r="CT12" i="2"/>
  <c r="CO30" l="1"/>
  <c r="CO37" s="1"/>
  <c r="CS26"/>
  <c r="CS18"/>
  <c r="CS16"/>
  <c r="CS28"/>
  <c r="CS22"/>
  <c r="CS14"/>
  <c r="CS29"/>
  <c r="CS19"/>
  <c r="CS21"/>
  <c r="CS15"/>
  <c r="CS20"/>
  <c r="CS17"/>
  <c r="CS27"/>
  <c r="CS24"/>
  <c r="CS23"/>
  <c r="CS25"/>
  <c r="CS13"/>
  <c r="N47" i="1" l="1"/>
  <c r="CS30" i="2"/>
  <c r="CS37" s="1"/>
  <c r="CQ30" l="1"/>
  <c r="CQ37" s="1"/>
  <c r="C26"/>
  <c r="AF25" i="1" s="1"/>
  <c r="AL25" s="1"/>
  <c r="C19" i="2"/>
  <c r="AF18" i="1" s="1"/>
  <c r="AL18" s="1"/>
  <c r="CT26" i="2"/>
  <c r="CT15"/>
  <c r="CT25"/>
  <c r="C25"/>
  <c r="AF24" i="1" s="1"/>
  <c r="AL24" s="1"/>
  <c r="CT14" i="2"/>
  <c r="CT27"/>
  <c r="CT21"/>
  <c r="CT22"/>
  <c r="CT28"/>
  <c r="CT29"/>
  <c r="CT19"/>
  <c r="CT20"/>
  <c r="C20"/>
  <c r="AF19" i="1" s="1"/>
  <c r="AL19" s="1"/>
  <c r="CT17" i="2"/>
  <c r="C17"/>
  <c r="AF16" i="1" s="1"/>
  <c r="AL16" s="1"/>
  <c r="CT16" i="2"/>
  <c r="CT24"/>
  <c r="CT23"/>
  <c r="CT18"/>
  <c r="CT13"/>
  <c r="AR47" i="1" l="1"/>
  <c r="AH19"/>
  <c r="AN19" s="1"/>
  <c r="CT30" i="2"/>
  <c r="CT37" s="1"/>
  <c r="AH16" i="1"/>
  <c r="AH24"/>
  <c r="AH18"/>
  <c r="AH25"/>
  <c r="AN18" l="1"/>
  <c r="AN24"/>
  <c r="AN25"/>
  <c r="AN16"/>
  <c r="E34" i="11" l="1"/>
  <c r="RK38" i="2"/>
  <c r="P15" l="1"/>
  <c r="P17"/>
  <c r="P18"/>
  <c r="O17" i="1" l="1"/>
  <c r="R18" i="2"/>
  <c r="D18"/>
  <c r="R17"/>
  <c r="D17"/>
  <c r="O16" i="1"/>
  <c r="R15" i="2"/>
  <c r="O14" i="1"/>
  <c r="D15" i="2"/>
  <c r="P30"/>
  <c r="R30" l="1"/>
  <c r="R37" s="1"/>
  <c r="U17" i="1"/>
  <c r="C17"/>
  <c r="C16"/>
  <c r="U16"/>
  <c r="U14"/>
  <c r="O29"/>
  <c r="O36" s="1"/>
  <c r="C14"/>
  <c r="D30" i="2"/>
  <c r="P37"/>
  <c r="D46"/>
  <c r="I16" i="1" l="1"/>
  <c r="I17"/>
  <c r="K66"/>
  <c r="B66" s="1"/>
  <c r="N40"/>
  <c r="N38" i="2"/>
  <c r="D48"/>
  <c r="I14" i="1"/>
  <c r="C29"/>
  <c r="C36" s="1"/>
  <c r="U29"/>
  <c r="U36" s="1"/>
  <c r="K64" s="1"/>
  <c r="K67" s="1"/>
  <c r="D37" i="2"/>
  <c r="D45"/>
  <c r="D49" l="1"/>
  <c r="I29" i="1"/>
  <c r="F64" l="1"/>
  <c r="I36"/>
  <c r="B64" l="1"/>
  <c r="B67" s="1"/>
  <c r="F67"/>
  <c r="D38" i="2" l="1"/>
  <c r="I13" i="13" l="1"/>
  <c r="D8" i="15" l="1"/>
  <c r="F11" i="13"/>
  <c r="G11"/>
  <c r="D11" i="15" l="1"/>
  <c r="D9" s="1"/>
  <c r="I11" i="13"/>
  <c r="I17" l="1"/>
  <c r="F17" l="1"/>
  <c r="D23" i="15"/>
  <c r="D25" s="1"/>
  <c r="G17" i="13"/>
  <c r="H17" l="1"/>
  <c r="H13"/>
  <c r="H15" l="1"/>
  <c r="H19" s="1"/>
  <c r="H21" s="1"/>
  <c r="I15" l="1"/>
  <c r="I19" s="1"/>
  <c r="I21" s="1"/>
  <c r="F15" l="1"/>
  <c r="D19" i="15"/>
  <c r="D21" s="1"/>
  <c r="G15" i="13"/>
  <c r="E13" l="1"/>
  <c r="E17" l="1"/>
  <c r="C23" i="15" l="1"/>
  <c r="B17" i="13"/>
  <c r="C17"/>
  <c r="B23" i="15" l="1"/>
  <c r="C25"/>
  <c r="E23" l="1"/>
  <c r="E25" s="1"/>
  <c r="B25"/>
  <c r="E15" i="13" l="1"/>
  <c r="C19" i="15" l="1"/>
  <c r="B15" i="13"/>
  <c r="C15"/>
  <c r="C21" i="15" l="1"/>
  <c r="B19"/>
  <c r="E19" l="1"/>
  <c r="E21" s="1"/>
  <c r="B21"/>
  <c r="D17" i="13" l="1"/>
  <c r="D15" l="1"/>
  <c r="C8" i="15" l="1"/>
  <c r="B11" i="13"/>
  <c r="C11"/>
  <c r="B8" i="15" l="1"/>
  <c r="C11"/>
  <c r="C9" s="1"/>
  <c r="E11" i="13"/>
  <c r="E19" s="1"/>
  <c r="E21" s="1"/>
  <c r="B11" i="15" l="1"/>
  <c r="B9" s="1"/>
  <c r="E8"/>
  <c r="E11" l="1"/>
  <c r="E9" s="1"/>
  <c r="MB24" i="2" l="1"/>
  <c r="MB30" s="1"/>
  <c r="MB37" s="1"/>
  <c r="MA24" l="1"/>
  <c r="MR24"/>
  <c r="MR30" s="1"/>
  <c r="MR37" s="1"/>
  <c r="MB59" s="1"/>
  <c r="MA59" s="1"/>
  <c r="B59" s="1"/>
  <c r="D59" s="1"/>
  <c r="K71" i="1" s="1"/>
  <c r="B71" s="1"/>
  <c r="MB53" i="2"/>
  <c r="MA53" s="1"/>
  <c r="B53" s="1"/>
  <c r="MB56"/>
  <c r="MA56" s="1"/>
  <c r="B56" s="1"/>
  <c r="LH38"/>
  <c r="E336" i="8" s="1"/>
  <c r="MA30" i="2" l="1"/>
  <c r="MQ24"/>
  <c r="MQ30" s="1"/>
  <c r="MQ37" s="1"/>
  <c r="D56"/>
  <c r="B61"/>
  <c r="D53"/>
  <c r="B57"/>
  <c r="D57" s="1"/>
  <c r="E338" i="8"/>
  <c r="H336"/>
  <c r="G336"/>
  <c r="MA37" i="2"/>
  <c r="N43" i="1"/>
  <c r="I336" i="8" l="1"/>
  <c r="G338"/>
  <c r="H338"/>
  <c r="I338" l="1"/>
  <c r="CH25" i="4" l="1"/>
  <c r="CH24"/>
  <c r="CH23"/>
  <c r="CH22"/>
  <c r="CH21"/>
  <c r="CH19"/>
  <c r="CH18"/>
  <c r="CH17"/>
  <c r="CH16"/>
  <c r="CH13"/>
  <c r="CH12"/>
  <c r="CH11"/>
  <c r="CH10"/>
  <c r="CH9"/>
  <c r="CH8"/>
  <c r="FU14" i="2"/>
  <c r="AP24" i="3"/>
  <c r="AP18"/>
  <c r="B18" s="1"/>
  <c r="AP11"/>
  <c r="AP10"/>
  <c r="B10" s="1"/>
  <c r="T11" i="4"/>
  <c r="Z11" i="3" l="1"/>
  <c r="B11" s="1"/>
  <c r="AP8"/>
  <c r="B8" s="1"/>
  <c r="AQ18"/>
  <c r="C18" s="1"/>
  <c r="PY22" i="2"/>
  <c r="AP25" i="3"/>
  <c r="B25" s="1"/>
  <c r="CI9" i="4"/>
  <c r="B9"/>
  <c r="QA13" i="2" s="1"/>
  <c r="P12" i="1" s="1"/>
  <c r="CJ9" i="4"/>
  <c r="D9" s="1"/>
  <c r="QC13" i="2" s="1"/>
  <c r="CJ13" i="4"/>
  <c r="D13" s="1"/>
  <c r="QC17" i="2" s="1"/>
  <c r="B13" i="4"/>
  <c r="QA17" i="2" s="1"/>
  <c r="P16" i="1" s="1"/>
  <c r="CI17" i="4"/>
  <c r="B17"/>
  <c r="QA21" i="2" s="1"/>
  <c r="P20" i="1" s="1"/>
  <c r="CJ17" i="4"/>
  <c r="D17" s="1"/>
  <c r="QC21" i="2" s="1"/>
  <c r="B21" i="4"/>
  <c r="QA25" i="2" s="1"/>
  <c r="P24" i="1" s="1"/>
  <c r="CJ21" i="4"/>
  <c r="D21" s="1"/>
  <c r="QC25" i="2" s="1"/>
  <c r="B25" i="4"/>
  <c r="QA29" i="2" s="1"/>
  <c r="P28" i="1" s="1"/>
  <c r="CJ25" i="4"/>
  <c r="D25" s="1"/>
  <c r="QC29" i="2" s="1"/>
  <c r="Z12" i="3"/>
  <c r="B12" s="1"/>
  <c r="AQ10"/>
  <c r="C10" s="1"/>
  <c r="PY14" i="2"/>
  <c r="AP17" i="3"/>
  <c r="B17" s="1"/>
  <c r="AQ24"/>
  <c r="C24" s="1"/>
  <c r="CI8" i="4"/>
  <c r="B8"/>
  <c r="CJ8"/>
  <c r="CI12"/>
  <c r="CJ12"/>
  <c r="D12" s="1"/>
  <c r="QC16" i="2" s="1"/>
  <c r="B12" i="4"/>
  <c r="QA16" i="2" s="1"/>
  <c r="P15" i="1" s="1"/>
  <c r="B16" i="4"/>
  <c r="QA20" i="2" s="1"/>
  <c r="P19" i="1" s="1"/>
  <c r="CJ16" i="4"/>
  <c r="D16" s="1"/>
  <c r="QC20" i="2" s="1"/>
  <c r="CH20" i="4"/>
  <c r="B24"/>
  <c r="QA28" i="2" s="1"/>
  <c r="P27" i="1" s="1"/>
  <c r="CJ24" i="4"/>
  <c r="D24" s="1"/>
  <c r="QC28" i="2" s="1"/>
  <c r="V11" i="4"/>
  <c r="Z21" i="3"/>
  <c r="B21" s="1"/>
  <c r="AP23"/>
  <c r="B23" s="1"/>
  <c r="FT14" i="2"/>
  <c r="CI11" i="4"/>
  <c r="B11"/>
  <c r="QA15" i="2" s="1"/>
  <c r="P14" i="1" s="1"/>
  <c r="CJ11" i="4"/>
  <c r="CH15"/>
  <c r="CI19"/>
  <c r="B19"/>
  <c r="QA23" i="2" s="1"/>
  <c r="P22" i="1" s="1"/>
  <c r="CJ19" i="4"/>
  <c r="D19" s="1"/>
  <c r="QC23" i="2" s="1"/>
  <c r="CJ23" i="4"/>
  <c r="D23" s="1"/>
  <c r="QC27" i="2" s="1"/>
  <c r="B23" i="4"/>
  <c r="QA27" i="2" s="1"/>
  <c r="P26" i="1" s="1"/>
  <c r="Z16" i="3"/>
  <c r="B16" s="1"/>
  <c r="Z24"/>
  <c r="B24" s="1"/>
  <c r="AQ11"/>
  <c r="C11" s="1"/>
  <c r="Z13"/>
  <c r="B13" s="1"/>
  <c r="LK22" i="2"/>
  <c r="T22" i="4"/>
  <c r="AP9" i="3"/>
  <c r="B9" s="1"/>
  <c r="AP19"/>
  <c r="B19" s="1"/>
  <c r="GM14" i="2"/>
  <c r="GM30" s="1"/>
  <c r="GM37" s="1"/>
  <c r="FU30"/>
  <c r="FU37" s="1"/>
  <c r="FC38" s="1"/>
  <c r="Z13" i="6"/>
  <c r="D13" s="1"/>
  <c r="D29" s="1"/>
  <c r="D36" s="1"/>
  <c r="CI10" i="4"/>
  <c r="B10"/>
  <c r="QA14" i="2" s="1"/>
  <c r="CJ10" i="4"/>
  <c r="D10" s="1"/>
  <c r="QC14" i="2" s="1"/>
  <c r="CH14" i="4"/>
  <c r="CI18"/>
  <c r="B18"/>
  <c r="QA22" i="2" s="1"/>
  <c r="P21" i="1" s="1"/>
  <c r="CJ18" i="4"/>
  <c r="D18" s="1"/>
  <c r="QC22" i="2" s="1"/>
  <c r="B22" i="4"/>
  <c r="QA26" i="2" s="1"/>
  <c r="AI26" s="1"/>
  <c r="CJ22" i="4"/>
  <c r="B71" i="6" l="1"/>
  <c r="V21" i="1"/>
  <c r="T21" s="1"/>
  <c r="N21"/>
  <c r="Z29" i="6"/>
  <c r="Z36" s="1"/>
  <c r="Z71" s="1"/>
  <c r="B13"/>
  <c r="B29" s="1"/>
  <c r="B36" s="1"/>
  <c r="AQ19" i="3"/>
  <c r="C19" s="1"/>
  <c r="PY23" i="2"/>
  <c r="AI23" s="1"/>
  <c r="V22" i="4"/>
  <c r="PY17" i="2"/>
  <c r="AI17" s="1"/>
  <c r="PY28"/>
  <c r="AI28" s="1"/>
  <c r="CJ15" i="4"/>
  <c r="D15" s="1"/>
  <c r="QC19" i="2" s="1"/>
  <c r="B15" i="4"/>
  <c r="QA19" i="2" s="1"/>
  <c r="AI19" s="1"/>
  <c r="CK11" i="4"/>
  <c r="E11" s="1"/>
  <c r="QD15" i="2" s="1"/>
  <c r="C11" i="4"/>
  <c r="QB15" i="2" s="1"/>
  <c r="AT14" i="1" s="1"/>
  <c r="AQ23" i="3"/>
  <c r="C23" s="1"/>
  <c r="PY27" i="2"/>
  <c r="AI27" s="1"/>
  <c r="V19" i="1"/>
  <c r="T19" s="1"/>
  <c r="N19"/>
  <c r="CK12" i="4"/>
  <c r="E12" s="1"/>
  <c r="QD16" i="2" s="1"/>
  <c r="C12" i="4"/>
  <c r="QB16" i="2" s="1"/>
  <c r="AJ16" s="1"/>
  <c r="QA12"/>
  <c r="PZ14"/>
  <c r="V24" i="1"/>
  <c r="T24" s="1"/>
  <c r="N24"/>
  <c r="C17" i="4"/>
  <c r="QB21" i="2" s="1"/>
  <c r="AT20" i="1" s="1"/>
  <c r="CK17" i="4"/>
  <c r="E17" s="1"/>
  <c r="QD21" i="2" s="1"/>
  <c r="PZ22"/>
  <c r="PY15"/>
  <c r="AI15" s="1"/>
  <c r="Z26" i="3"/>
  <c r="Z33" s="1"/>
  <c r="D22" i="4"/>
  <c r="QC26" i="2" s="1"/>
  <c r="V26" i="4"/>
  <c r="V14" i="1"/>
  <c r="T14" s="1"/>
  <c r="N14"/>
  <c r="V27"/>
  <c r="T27" s="1"/>
  <c r="N27"/>
  <c r="D8" i="4"/>
  <c r="PZ28" i="2"/>
  <c r="AJ28" s="1"/>
  <c r="V20" i="1"/>
  <c r="T20" s="1"/>
  <c r="N20"/>
  <c r="CK9" i="4"/>
  <c r="E9" s="1"/>
  <c r="QD13" i="2" s="1"/>
  <c r="C9" i="4"/>
  <c r="QB13" i="2" s="1"/>
  <c r="AT12" i="1" s="1"/>
  <c r="T26" i="4"/>
  <c r="Z36" i="3" s="1"/>
  <c r="CI14" i="4"/>
  <c r="B14"/>
  <c r="QA18" i="2" s="1"/>
  <c r="AI18" s="1"/>
  <c r="CJ14" i="4"/>
  <c r="D14" s="1"/>
  <c r="QC18" i="2" s="1"/>
  <c r="CK10" i="4"/>
  <c r="E10" s="1"/>
  <c r="QD14" i="2" s="1"/>
  <c r="C10" i="4"/>
  <c r="QB14" i="2" s="1"/>
  <c r="AT13" i="1" s="1"/>
  <c r="AQ9" i="3"/>
  <c r="C9" s="1"/>
  <c r="PY13" i="2"/>
  <c r="AI13" s="1"/>
  <c r="LG22"/>
  <c r="AI22" s="1"/>
  <c r="LK30"/>
  <c r="LK37" s="1"/>
  <c r="PZ15"/>
  <c r="AJ15" s="1"/>
  <c r="PY20"/>
  <c r="AI20" s="1"/>
  <c r="C19" i="4"/>
  <c r="QB23" i="2" s="1"/>
  <c r="AT22" i="1" s="1"/>
  <c r="CK19" i="4"/>
  <c r="E19" s="1"/>
  <c r="QD23" i="2" s="1"/>
  <c r="FO14"/>
  <c r="AI14" s="1"/>
  <c r="GL14"/>
  <c r="FT30"/>
  <c r="FT37" s="1"/>
  <c r="FB38" s="1"/>
  <c r="E345" i="8" s="1"/>
  <c r="PY25" i="2"/>
  <c r="AI25" s="1"/>
  <c r="V15" i="1"/>
  <c r="T15" s="1"/>
  <c r="N15"/>
  <c r="PY16" i="2"/>
  <c r="AI16" s="1"/>
  <c r="V16" i="1"/>
  <c r="T16" s="1"/>
  <c r="N16"/>
  <c r="V12"/>
  <c r="T12" s="1"/>
  <c r="N12"/>
  <c r="AQ8" i="3"/>
  <c r="C8" s="1"/>
  <c r="AP26"/>
  <c r="AP33" s="1"/>
  <c r="AP38" s="1"/>
  <c r="E137" i="8" s="1"/>
  <c r="D11" i="4"/>
  <c r="QC15" i="2" s="1"/>
  <c r="CH26" i="4"/>
  <c r="BH36" i="3" s="1"/>
  <c r="BH38" s="1"/>
  <c r="E24" i="8" s="1"/>
  <c r="P25" i="1"/>
  <c r="CK18" i="4"/>
  <c r="E18" s="1"/>
  <c r="QD22" i="2" s="1"/>
  <c r="C18" i="4"/>
  <c r="QB22" i="2" s="1"/>
  <c r="AT21" i="1" s="1"/>
  <c r="B18" i="7"/>
  <c r="B34" s="1"/>
  <c r="E348" i="8"/>
  <c r="V26" i="1"/>
  <c r="T26" s="1"/>
  <c r="N26"/>
  <c r="V22"/>
  <c r="T22" s="1"/>
  <c r="N22"/>
  <c r="CI20" i="4"/>
  <c r="CI26" s="1"/>
  <c r="BI36" i="3" s="1"/>
  <c r="C36" s="1"/>
  <c r="B20" i="4"/>
  <c r="QA24" i="2" s="1"/>
  <c r="AI24" s="1"/>
  <c r="CJ20" i="4"/>
  <c r="D20" s="1"/>
  <c r="QC24" i="2" s="1"/>
  <c r="C8" i="4"/>
  <c r="CK8"/>
  <c r="AQ17" i="3"/>
  <c r="C17" s="1"/>
  <c r="PY21" i="2"/>
  <c r="AI21" s="1"/>
  <c r="V28" i="1"/>
  <c r="T28" s="1"/>
  <c r="N28"/>
  <c r="AQ25" i="3"/>
  <c r="C25" s="1"/>
  <c r="PY29" i="2"/>
  <c r="AI29" s="1"/>
  <c r="AJ22" l="1"/>
  <c r="B36" i="3"/>
  <c r="AJ14" i="2"/>
  <c r="D13" i="13"/>
  <c r="D19" s="1"/>
  <c r="D21" s="1"/>
  <c r="B56" i="7"/>
  <c r="B37" i="6" s="1"/>
  <c r="D37"/>
  <c r="B29" i="2"/>
  <c r="D28" i="1"/>
  <c r="J28" s="1"/>
  <c r="BI38" i="3"/>
  <c r="B26" i="2"/>
  <c r="D25" i="1"/>
  <c r="J25" s="1"/>
  <c r="E138" i="8"/>
  <c r="G137"/>
  <c r="E94"/>
  <c r="D15" i="1"/>
  <c r="J15" s="1"/>
  <c r="B16" i="2"/>
  <c r="D24" i="1"/>
  <c r="J24" s="1"/>
  <c r="B25" i="2"/>
  <c r="FO30"/>
  <c r="FO37" s="1"/>
  <c r="N46" i="1" s="1"/>
  <c r="P13"/>
  <c r="B13" i="2"/>
  <c r="D12" i="1"/>
  <c r="J12" s="1"/>
  <c r="CK14" i="4"/>
  <c r="E14" s="1"/>
  <c r="QD18" i="2" s="1"/>
  <c r="C14" i="4"/>
  <c r="QB18" i="2" s="1"/>
  <c r="AJ18" s="1"/>
  <c r="AZ12" i="1"/>
  <c r="AX12" s="1"/>
  <c r="AR12"/>
  <c r="B27" i="2"/>
  <c r="D26" i="1"/>
  <c r="J26" s="1"/>
  <c r="PZ23" i="2"/>
  <c r="AJ23" s="1"/>
  <c r="B26" i="4"/>
  <c r="E349" i="8"/>
  <c r="E457" s="1"/>
  <c r="E350"/>
  <c r="E458" s="1"/>
  <c r="G348"/>
  <c r="H348"/>
  <c r="GL30" i="2"/>
  <c r="GL37" s="1"/>
  <c r="GG14"/>
  <c r="GG30" s="1"/>
  <c r="GG37" s="1"/>
  <c r="AZ22" i="1"/>
  <c r="AX22" s="1"/>
  <c r="AR22"/>
  <c r="C15" i="2"/>
  <c r="AF14" i="1" s="1"/>
  <c r="AH14"/>
  <c r="AN14" s="1"/>
  <c r="AR13"/>
  <c r="AZ13"/>
  <c r="AX13" s="1"/>
  <c r="P17"/>
  <c r="AR20"/>
  <c r="AZ20"/>
  <c r="AX20" s="1"/>
  <c r="AT15"/>
  <c r="AR14"/>
  <c r="AZ14"/>
  <c r="AX14" s="1"/>
  <c r="D16"/>
  <c r="J16" s="1"/>
  <c r="B17" i="2"/>
  <c r="B23"/>
  <c r="D22" i="1"/>
  <c r="J22" s="1"/>
  <c r="CJ26" i="4"/>
  <c r="PZ21" i="2"/>
  <c r="AJ21" s="1"/>
  <c r="QB12"/>
  <c r="CK20" i="4"/>
  <c r="E20" s="1"/>
  <c r="QD24" i="2" s="1"/>
  <c r="C20" i="4"/>
  <c r="QB24" i="2" s="1"/>
  <c r="AJ24" s="1"/>
  <c r="AR21" i="1"/>
  <c r="AZ21"/>
  <c r="AX21" s="1"/>
  <c r="AQ26" i="3"/>
  <c r="AQ33" s="1"/>
  <c r="AQ38" s="1"/>
  <c r="E346" i="8"/>
  <c r="G345"/>
  <c r="H345"/>
  <c r="E320"/>
  <c r="H320" s="1"/>
  <c r="LG30" i="2"/>
  <c r="LG37" s="1"/>
  <c r="LG38" s="1"/>
  <c r="QC12"/>
  <c r="QC30" s="1"/>
  <c r="QC37" s="1"/>
  <c r="D26" i="4"/>
  <c r="D14" i="1"/>
  <c r="J14" s="1"/>
  <c r="B15" i="2"/>
  <c r="P18" i="1"/>
  <c r="PZ29" i="2"/>
  <c r="AJ29" s="1"/>
  <c r="D20" i="1"/>
  <c r="J20" s="1"/>
  <c r="B21" i="2"/>
  <c r="CK26" i="4"/>
  <c r="E8"/>
  <c r="P23" i="1"/>
  <c r="V25"/>
  <c r="T25" s="1"/>
  <c r="N25"/>
  <c r="G24" i="8"/>
  <c r="E25"/>
  <c r="E8"/>
  <c r="PY12" i="2"/>
  <c r="AI12" s="1"/>
  <c r="B26" i="3"/>
  <c r="B33" s="1"/>
  <c r="B38" s="1"/>
  <c r="B20" i="2"/>
  <c r="D19" i="1"/>
  <c r="J19" s="1"/>
  <c r="PZ13" i="2"/>
  <c r="AJ13" s="1"/>
  <c r="C28"/>
  <c r="AF27" i="1" s="1"/>
  <c r="AL27" s="1"/>
  <c r="AH27"/>
  <c r="AN27" s="1"/>
  <c r="QA30" i="2"/>
  <c r="QA37" s="1"/>
  <c r="P11" i="1"/>
  <c r="PZ27" i="2"/>
  <c r="AJ27" s="1"/>
  <c r="D27" i="1"/>
  <c r="J27" s="1"/>
  <c r="B28" i="2"/>
  <c r="Z38" i="3"/>
  <c r="LK38" i="2" s="1"/>
  <c r="E483" i="8" s="1"/>
  <c r="E347" l="1"/>
  <c r="E451" s="1"/>
  <c r="E450"/>
  <c r="E460"/>
  <c r="C26" i="4"/>
  <c r="G347" i="8"/>
  <c r="C27" i="2"/>
  <c r="AF26" i="1" s="1"/>
  <c r="AL26" s="1"/>
  <c r="AH26"/>
  <c r="AN26" s="1"/>
  <c r="C13" i="2"/>
  <c r="AF12" i="1" s="1"/>
  <c r="AL12" s="1"/>
  <c r="AH12"/>
  <c r="AN12" s="1"/>
  <c r="C29" i="2"/>
  <c r="AF28" i="1" s="1"/>
  <c r="AL28" s="1"/>
  <c r="AH28"/>
  <c r="AN28" s="1"/>
  <c r="V18"/>
  <c r="T18" s="1"/>
  <c r="N18"/>
  <c r="B14"/>
  <c r="H14" s="1"/>
  <c r="D21"/>
  <c r="J21" s="1"/>
  <c r="B22" i="2"/>
  <c r="G346" i="8"/>
  <c r="I345"/>
  <c r="G320"/>
  <c r="I320" s="1"/>
  <c r="PZ12" i="2"/>
  <c r="C26" i="3"/>
  <c r="C33" s="1"/>
  <c r="C38" s="1"/>
  <c r="AT23" i="1"/>
  <c r="B16"/>
  <c r="H16" s="1"/>
  <c r="H349" i="8"/>
  <c r="C23" i="2"/>
  <c r="AF22" i="1" s="1"/>
  <c r="AL22" s="1"/>
  <c r="AH22"/>
  <c r="AN22" s="1"/>
  <c r="AT17"/>
  <c r="V13"/>
  <c r="T13" s="1"/>
  <c r="N13"/>
  <c r="B15"/>
  <c r="H15" s="1"/>
  <c r="E139" i="8"/>
  <c r="G138"/>
  <c r="E95"/>
  <c r="BI40" i="3"/>
  <c r="F24" i="8"/>
  <c r="B28" i="1"/>
  <c r="H28" s="1"/>
  <c r="B27"/>
  <c r="H27" s="1"/>
  <c r="B19" i="2"/>
  <c r="D18" i="1"/>
  <c r="J18" s="1"/>
  <c r="AQ40" i="3"/>
  <c r="F137" i="8"/>
  <c r="AT11" i="1"/>
  <c r="QB30" i="2"/>
  <c r="QB37" s="1"/>
  <c r="B22" i="1"/>
  <c r="H22" s="1"/>
  <c r="AR15"/>
  <c r="AZ15"/>
  <c r="AX15" s="1"/>
  <c r="V17"/>
  <c r="T17" s="1"/>
  <c r="N17"/>
  <c r="H350" i="8"/>
  <c r="G350"/>
  <c r="G458" s="1"/>
  <c r="B12" i="1"/>
  <c r="H12" s="1"/>
  <c r="I137" i="8"/>
  <c r="G94"/>
  <c r="PY30" i="2"/>
  <c r="PY37" s="1"/>
  <c r="QD12"/>
  <c r="QD30" s="1"/>
  <c r="QD37" s="1"/>
  <c r="E26" i="4"/>
  <c r="D13" i="1"/>
  <c r="J13" s="1"/>
  <c r="B14" i="2"/>
  <c r="N53" i="1"/>
  <c r="AI46" i="2"/>
  <c r="B19" i="1"/>
  <c r="H19" s="1"/>
  <c r="I24" i="8"/>
  <c r="G8"/>
  <c r="I8" s="1"/>
  <c r="V23" i="1"/>
  <c r="T23" s="1"/>
  <c r="N23"/>
  <c r="C14" i="2"/>
  <c r="AF13" i="1" s="1"/>
  <c r="AL13" s="1"/>
  <c r="AH13"/>
  <c r="AN13" s="1"/>
  <c r="C16" i="2"/>
  <c r="AF15" i="1" s="1"/>
  <c r="AL15" s="1"/>
  <c r="AH15"/>
  <c r="AN15" s="1"/>
  <c r="D17"/>
  <c r="J17" s="1"/>
  <c r="B18" i="2"/>
  <c r="G349" i="8"/>
  <c r="G457" s="1"/>
  <c r="G460" s="1"/>
  <c r="I348"/>
  <c r="AH21" i="1"/>
  <c r="AN21" s="1"/>
  <c r="C22" i="2"/>
  <c r="AF21" i="1" s="1"/>
  <c r="AL21" s="1"/>
  <c r="B26"/>
  <c r="H26" s="1"/>
  <c r="B24"/>
  <c r="H24" s="1"/>
  <c r="B25"/>
  <c r="H25" s="1"/>
  <c r="E435" i="8"/>
  <c r="P29" i="1"/>
  <c r="P36" s="1"/>
  <c r="V11"/>
  <c r="N11"/>
  <c r="N29" s="1"/>
  <c r="N36" s="1"/>
  <c r="E26" i="8"/>
  <c r="E9"/>
  <c r="G25"/>
  <c r="D23" i="1"/>
  <c r="J23" s="1"/>
  <c r="B24" i="2"/>
  <c r="B20" i="1"/>
  <c r="H20" s="1"/>
  <c r="H346" i="8"/>
  <c r="E321"/>
  <c r="H321" s="1"/>
  <c r="C21" i="2"/>
  <c r="AF20" i="1" s="1"/>
  <c r="AL20" s="1"/>
  <c r="AH20"/>
  <c r="AN20" s="1"/>
  <c r="AL14"/>
  <c r="N57"/>
  <c r="H347" i="8" l="1"/>
  <c r="E322"/>
  <c r="H322" s="1"/>
  <c r="N37" i="1"/>
  <c r="B13"/>
  <c r="H13" s="1"/>
  <c r="D11"/>
  <c r="B12" i="2"/>
  <c r="AI30"/>
  <c r="G435" i="8"/>
  <c r="I94"/>
  <c r="F25"/>
  <c r="H24"/>
  <c r="F8"/>
  <c r="G139"/>
  <c r="E96"/>
  <c r="AZ17" i="1"/>
  <c r="AX17" s="1"/>
  <c r="AR17"/>
  <c r="AZ23"/>
  <c r="AX23" s="1"/>
  <c r="AR23"/>
  <c r="B21"/>
  <c r="H21" s="1"/>
  <c r="I347" i="8"/>
  <c r="G322"/>
  <c r="I322" s="1"/>
  <c r="I25"/>
  <c r="G9"/>
  <c r="I350"/>
  <c r="AR11" i="1"/>
  <c r="AZ11"/>
  <c r="AT29"/>
  <c r="AT36" s="1"/>
  <c r="H137" i="8"/>
  <c r="F138"/>
  <c r="F94"/>
  <c r="H94" s="1"/>
  <c r="I138"/>
  <c r="G95"/>
  <c r="I95" s="1"/>
  <c r="AH17" i="1"/>
  <c r="AN17" s="1"/>
  <c r="C18" i="2"/>
  <c r="AF17" i="1" s="1"/>
  <c r="AL17" s="1"/>
  <c r="C24" i="2"/>
  <c r="AF23" i="1" s="1"/>
  <c r="AL23" s="1"/>
  <c r="AH23"/>
  <c r="AN23" s="1"/>
  <c r="C13" i="13"/>
  <c r="C19" s="1"/>
  <c r="C21" s="1"/>
  <c r="B13"/>
  <c r="B19" s="1"/>
  <c r="C13" i="15"/>
  <c r="B17" i="1"/>
  <c r="H17" s="1"/>
  <c r="AI48" i="2"/>
  <c r="B46"/>
  <c r="B48" s="1"/>
  <c r="AR53" i="1"/>
  <c r="AJ46" i="2"/>
  <c r="PZ30"/>
  <c r="PZ37" s="1"/>
  <c r="AJ12"/>
  <c r="E436" i="8"/>
  <c r="B23" i="1"/>
  <c r="H23" s="1"/>
  <c r="G26" i="8"/>
  <c r="E10"/>
  <c r="E437" s="1"/>
  <c r="V29" i="1"/>
  <c r="V36" s="1"/>
  <c r="K69" s="1"/>
  <c r="T11"/>
  <c r="T29" s="1"/>
  <c r="T36" s="1"/>
  <c r="K62" s="1"/>
  <c r="I349" i="8"/>
  <c r="B18" i="1"/>
  <c r="H18" s="1"/>
  <c r="I346" i="8"/>
  <c r="G321"/>
  <c r="I321" s="1"/>
  <c r="AR29" i="1" l="1"/>
  <c r="AR36" s="1"/>
  <c r="AR57" s="1"/>
  <c r="C16" i="15"/>
  <c r="E16" s="1"/>
  <c r="E444" i="8"/>
  <c r="C15" i="15"/>
  <c r="E15" s="1"/>
  <c r="E442" i="8"/>
  <c r="I9"/>
  <c r="G436"/>
  <c r="I436" s="1"/>
  <c r="I139"/>
  <c r="G96"/>
  <c r="I96" s="1"/>
  <c r="E439"/>
  <c r="C12" i="2"/>
  <c r="AH11" i="1"/>
  <c r="AJ30" i="2"/>
  <c r="B21" i="13"/>
  <c r="C22"/>
  <c r="H138" i="8"/>
  <c r="F95"/>
  <c r="H95" s="1"/>
  <c r="AR37" i="1"/>
  <c r="F26" i="8"/>
  <c r="H25"/>
  <c r="F9"/>
  <c r="J11" i="1"/>
  <c r="J29" s="1"/>
  <c r="D29"/>
  <c r="D36" s="1"/>
  <c r="C27" i="15"/>
  <c r="B13"/>
  <c r="AX11" i="1"/>
  <c r="AX29" s="1"/>
  <c r="AX36" s="1"/>
  <c r="L62" s="1"/>
  <c r="AZ29"/>
  <c r="AZ36" s="1"/>
  <c r="L69" s="1"/>
  <c r="B11"/>
  <c r="B30" i="2"/>
  <c r="B37" s="1"/>
  <c r="A39" s="1"/>
  <c r="AJ48"/>
  <c r="C46"/>
  <c r="C48" s="1"/>
  <c r="I26" i="8"/>
  <c r="G10"/>
  <c r="H8"/>
  <c r="F435"/>
  <c r="I435"/>
  <c r="E19" i="9"/>
  <c r="E21" s="1"/>
  <c r="AI37" i="2"/>
  <c r="AI45"/>
  <c r="B45" s="1"/>
  <c r="K77" i="1"/>
  <c r="F139" i="8"/>
  <c r="N38" i="1"/>
  <c r="C14" i="15" l="1"/>
  <c r="L77" i="1"/>
  <c r="H11"/>
  <c r="H29" s="1"/>
  <c r="B29"/>
  <c r="B36" s="1"/>
  <c r="B37" s="1"/>
  <c r="F69"/>
  <c r="B69" s="1"/>
  <c r="J36"/>
  <c r="AJ45" i="2"/>
  <c r="C45" s="1"/>
  <c r="AJ37"/>
  <c r="F440" i="8" s="1"/>
  <c r="D13" i="15"/>
  <c r="F13" i="13"/>
  <c r="F19" s="1"/>
  <c r="B22"/>
  <c r="H26" i="8"/>
  <c r="F10"/>
  <c r="C28" i="15"/>
  <c r="AI49" i="2"/>
  <c r="E440" i="8"/>
  <c r="H435"/>
  <c r="I10"/>
  <c r="G437"/>
  <c r="B27" i="15"/>
  <c r="E13"/>
  <c r="B14"/>
  <c r="AF11" i="1"/>
  <c r="C30" i="2"/>
  <c r="C37" s="1"/>
  <c r="AR38" i="1"/>
  <c r="H139" i="8"/>
  <c r="F96"/>
  <c r="H96" s="1"/>
  <c r="H9"/>
  <c r="F436"/>
  <c r="AN11" i="1"/>
  <c r="AN29" s="1"/>
  <c r="AH29"/>
  <c r="AH36" s="1"/>
  <c r="B49" i="2"/>
  <c r="D15" i="15" l="1"/>
  <c r="F442" i="8"/>
  <c r="H436"/>
  <c r="C40" i="2"/>
  <c r="C49"/>
  <c r="H10" i="8"/>
  <c r="F437"/>
  <c r="G13" i="13"/>
  <c r="G19" s="1"/>
  <c r="G21" s="1"/>
  <c r="AN36" i="1"/>
  <c r="H69"/>
  <c r="C69" s="1"/>
  <c r="I437" i="8"/>
  <c r="I439" s="1"/>
  <c r="G439"/>
  <c r="D27" i="15"/>
  <c r="D28" s="1"/>
  <c r="F21" i="13"/>
  <c r="F22"/>
  <c r="H36" i="1"/>
  <c r="F62"/>
  <c r="AL11"/>
  <c r="AL29" s="1"/>
  <c r="AF29"/>
  <c r="AF36" s="1"/>
  <c r="AF37" s="1"/>
  <c r="E14" i="15"/>
  <c r="E27"/>
  <c r="E28" s="1"/>
  <c r="AJ49" i="2"/>
  <c r="AJ39"/>
  <c r="C38" s="1"/>
  <c r="G22" i="13" l="1"/>
  <c r="H37" i="1"/>
  <c r="H38"/>
  <c r="F439" i="8"/>
  <c r="D16" i="15"/>
  <c r="D14" s="1"/>
  <c r="F444" i="8"/>
  <c r="H437"/>
  <c r="H439" s="1"/>
  <c r="AL36" i="1"/>
  <c r="AL38" s="1"/>
  <c r="H62"/>
  <c r="F77"/>
  <c r="B62"/>
  <c r="B77" s="1"/>
  <c r="AL37"/>
  <c r="C62" l="1"/>
  <c r="C77" s="1"/>
  <c r="H77"/>
  <c r="AI38" i="2" l="1"/>
  <c r="B38" s="1"/>
  <c r="G34" i="11" l="1"/>
  <c r="F478" i="8" l="1"/>
  <c r="G478" l="1"/>
  <c r="G480"/>
  <c r="B39" i="2" l="1"/>
</calcChain>
</file>

<file path=xl/sharedStrings.xml><?xml version="1.0" encoding="utf-8"?>
<sst xmlns="http://schemas.openxmlformats.org/spreadsheetml/2006/main" count="2433" uniqueCount="805">
  <si>
    <t>руб. коп.</t>
  </si>
  <si>
    <t>Всего</t>
  </si>
  <si>
    <t>тыс.руб.</t>
  </si>
  <si>
    <t>СУБСИДИЯ</t>
  </si>
  <si>
    <t>Перечислено</t>
  </si>
  <si>
    <t xml:space="preserve">  г. Елец</t>
  </si>
  <si>
    <t xml:space="preserve">  г. Липецк</t>
  </si>
  <si>
    <t>Итого по городам</t>
  </si>
  <si>
    <t xml:space="preserve">субсидии бюджетам поселений на обеспечение мероприятий по переселению граждан из аварийного жилищного фонда за счет средств бюджетов   </t>
  </si>
  <si>
    <t>Дотации на поддержку мер по обеспечению сбалансированности местных бюджетов в рамках подпрограммы "Создание условий для повышения финансовой устойчивости местных бюджетов" государственной программы Липецкой области "Управление государственными финансами и государственным долгом Липецкой области"</t>
  </si>
  <si>
    <t xml:space="preserve">Дотации  бюджетам  поселений  на  выравнивание  бюджетной  обеспеченности  </t>
  </si>
  <si>
    <t xml:space="preserve">субсидии на строительство, модернизацию, ремонт и содержание  автомобильных дорог общего пользования, в том числе  дорог в поселениях (за исключением автомобильных дорог федерального значения)   </t>
  </si>
  <si>
    <t>Закон  Липецкой  области  от  04.02.2008  года  № 129-ОЗ  "О  наделении  органов  местного  самоуправления  отдельными  государственными  полномочиями  по  оплате  жилья  и  коммунальных  услуг  педагогическим,  медицинским,  фармацевтическим,  социальным  работникам,  работникам  культуры  и  искусства"</t>
  </si>
  <si>
    <t>Наименование  муниципальных  образований</t>
  </si>
  <si>
    <t>Годовой  план</t>
  </si>
  <si>
    <t>Исполнено</t>
  </si>
  <si>
    <t>всего</t>
  </si>
  <si>
    <t>Годовой  план,  всего</t>
  </si>
  <si>
    <t>Исполнено,  всего</t>
  </si>
  <si>
    <t>Целевая  статья</t>
  </si>
  <si>
    <t>Дотации для предоставления грантов в целях содействия достижению и (или) поощрения достижения наилучших значений показателей увеличения налогового потенциала муниципальных районов и городских округов в рамках подпрограммы "Создание условий для повышения финансовой устойчивости местных бюджетов" государственной программы Липецкой области "Управление государственными финансами и государственным долгом Липецкой области"</t>
  </si>
  <si>
    <t>Закон  Липецкой  области  от  15.10.2009  года  № 311-ОЗ  "О  наделении  органов  местного  самоуправления  отдельными  государственными  полномочиями  по  предоставлению  социальной  выплаты  на  приобретение  или  строительство  жилья  по  подпрограмме  "Ипотечное  жилищное  кредитование"  государственной  программы  Липецкой  области  "Обеспечение  населения  Липецкой  области  качественным  жильем, социальной  инфраструктурой  и  услугами  ЖКХ"</t>
  </si>
  <si>
    <t>руб.коп.</t>
  </si>
  <si>
    <t>Закон  Липецкой  области  от  27.12.2007  года  № 113-ОЗ  «О  наделении  органов  местного  самоуправления  отдельными  государственными  полномочиями  по  осуществлению  деятельности  по  опеке  и  попечительству  в  Липецкой  области»  в  части  предоставления единовременной выплаты детям-сиротам и детям, оставшимся без попечения родителей, а также лицам из их числа на ремонт закрепленного жилого помещения</t>
  </si>
  <si>
    <t xml:space="preserve">Прочие  субсидии  бюджетам  муниципальных  районов  и  городских  округов  </t>
  </si>
  <si>
    <t xml:space="preserve">Прочие  субсидии  бюджетам  поселений  </t>
  </si>
  <si>
    <t>Дотации (гранты) городским поселениям области в целях поощрения достижения наилучших значений показателей деятельности органов местного самоуправления городских деятельности органов местного самоуправления городских поселений области в рамках подпрограммы "Создание условий для повышения финансовой устойчивости местных бюджетов" государственной программы Липецкой области "Управление государственными финансами и государственным долгом Липецкой области"</t>
  </si>
  <si>
    <t>в  рамках  государственных  программ</t>
  </si>
  <si>
    <t>в  рамках  непрограммной  деятельности</t>
  </si>
  <si>
    <t>Дотации  бюджетам  субъектов  Российской  Федерации  и  муниципальных  образований</t>
  </si>
  <si>
    <t>Субсидии  бюджетам  субъектов  Российской  Федерации  и  муниципальных  образований  (межбюджетные  субсидии)</t>
  </si>
  <si>
    <t>Субвенции  бюджетам  субъектов  Российской  Федерации  и  муниципальных  образований</t>
  </si>
  <si>
    <t>Иные  межбюджетные  трансферты</t>
  </si>
  <si>
    <t>дотации на поощрение достижения наилучших показателей деятельности органов местного самоуправления</t>
  </si>
  <si>
    <t xml:space="preserve">РАСПРЕДЕЛЕНИЕ  МЕЖБЮДЖЕТНЫХ  ТРАНСФЕРТОВ  МЕЖДУ  УРОВНЯМИ  БЮДЖЕТОВ  </t>
  </si>
  <si>
    <t xml:space="preserve">Субвенции  бюджетам  муниципальных  районов  и  городских  округов  на  выполнение  передаваемых  полномочий  субъектов  Российской  Федерации  </t>
  </si>
  <si>
    <t>Физическая  культура  и  спорт</t>
  </si>
  <si>
    <t>Закон  Липецкой  области  от  31.08.2004  года  № 120-ОЗ  «Об  административных  комиссиях  и   наделении  органов  местного  самоуправления  государственными  полномочиями  по  образованию  и  организации  деятельности  административных  комиссий,  составлению  протоколов  об  административных  правонарушениях»</t>
  </si>
  <si>
    <t>Дотации для предоставления грантов в целях содействия достижению и (или) поощрения достижения наилучших значений показателей качества управления финансами и платежеспособности муниципальных районов и городских округов области в рамках подпрограммы "Создание условий для повышения финансовой устойчивости местных бюджетов" государственной программы Липецкой области "Управление государственными финансами и государственным долгом Липецкой области"</t>
  </si>
  <si>
    <t xml:space="preserve">Закон  Липецкой  области  от  11.12.2013  года  № 217-ОЗ  "О  нормативах  финансирования  муниципальных  дошкольных  образовательных  организаций" </t>
  </si>
  <si>
    <t>0801</t>
  </si>
  <si>
    <t>Культура</t>
  </si>
  <si>
    <t>руб.коп</t>
  </si>
  <si>
    <t xml:space="preserve">        ВСЕГО</t>
  </si>
  <si>
    <t xml:space="preserve"> из  них</t>
  </si>
  <si>
    <t>в  том  числе</t>
  </si>
  <si>
    <t>Дотации (гранты) в целях содействия достижению и (или) поощрения достижения наилучших значений показателей деятельности органов местного самоуправления сельских поселений области в рамках подпрограммы "Создание условий для повышения финансовой устойчивости местных бюджетов" государственной программы Липецкой области "Управление государственными финансами и государственным долгом Липецкой области"</t>
  </si>
  <si>
    <t>дотация  на  выравнивание</t>
  </si>
  <si>
    <t>ГП</t>
  </si>
  <si>
    <t>СП</t>
  </si>
  <si>
    <t>КС - 522</t>
  </si>
  <si>
    <t>Закон</t>
  </si>
  <si>
    <t>КС</t>
  </si>
  <si>
    <t>Отклонение</t>
  </si>
  <si>
    <t>0709</t>
  </si>
  <si>
    <t>Другие общегосударственные вопросы</t>
  </si>
  <si>
    <t>Закон  Липецкой  области  от  27.12.2007  года  № 113-ОЗ  «О  наделении  органов  местного  самоуправления  отдельными  государственными  полномочиями  по  осуществлению  деятельности  по  опеке  и  попечительству  в  Липецкой  области» в части содержания  численности  специалистов,  осуществляющих  деятельность  по  опеке  и  попечительству</t>
  </si>
  <si>
    <t>иные  межбюджетные  трансферты</t>
  </si>
  <si>
    <t>0701</t>
  </si>
  <si>
    <t>Дошкольное образование</t>
  </si>
  <si>
    <t>нераспределенная  субсидия</t>
  </si>
  <si>
    <t xml:space="preserve">Всего </t>
  </si>
  <si>
    <t>Справочно:  бюджеты  поселений</t>
  </si>
  <si>
    <t>Всего  консолидированный  бюджет</t>
  </si>
  <si>
    <t>областная</t>
  </si>
  <si>
    <t>федеральная</t>
  </si>
  <si>
    <t>средства  федерального  бюджета</t>
  </si>
  <si>
    <t>городские</t>
  </si>
  <si>
    <t>районы</t>
  </si>
  <si>
    <t>Жилищное хозяйство</t>
  </si>
  <si>
    <t>Безвозмездные  поступления  от  других  бюджетов  бюджетной  системы  Российской  Федерации    (000 2 02 00000 00 0000 000)</t>
  </si>
  <si>
    <t>Получение  бюджетных  кредитов  от  других  бюджетов  бюджетной  системы  Российской  Федерации  бюджетами  городских  округов  ( 000 01 03 00 00 04 0000 700 )</t>
  </si>
  <si>
    <t>0405</t>
  </si>
  <si>
    <t xml:space="preserve">     Наименование  муниципальных  образований</t>
  </si>
  <si>
    <t>Прочие межбюджетные трансферты общего характера</t>
  </si>
  <si>
    <t>Погашение  бюджетных  кредитов,  полученных  от  других  бюджетов  бюджетной  системы  Российской  Федерации  бюджетами  сельских  поселений   (000 01 03 00 00 10 0000 800)</t>
  </si>
  <si>
    <t>Погашение  бюджетных  кредитов,  полученных  от  других  бюджетов  бюджетной  системы  Российской  Федерации  бюджетами  городских  поселений   (000 01 03 00 00 13 0000 800)</t>
  </si>
  <si>
    <t>Получение  бюджетных  кредитов  от  других  бюджетов  бюджетной  системы  Российской  Федерации  бюджетами  муниципальных  районов  ( 000 01 03 00 00 05 0000 700 )</t>
  </si>
  <si>
    <t>Погашение  бюджетных  кредитов,  полученных  от  других  бюджетов  бюджетной  системы  Российской  Федерации  бюджетами  городских  округов   (000 01 03 00 00 04 0000 800)</t>
  </si>
  <si>
    <t>Погашение  бюджетных  кредитов,  полученных  от  других  бюджетов  бюджетной  системы  Российской  Федерации  бюджетами  муниципальных  районов  (000 01 03 00 00 05 0000 800)</t>
  </si>
  <si>
    <t>Получение  бюджетных  кредитов  от  других  бюджетов  бюджетной  системы  Российской  Федерации  бюджетами  сельских  поселений  (000 01 03 00 00 10 0000 700)</t>
  </si>
  <si>
    <t>Получение  бюджетных  кредитов  от  других  бюджетов  бюджетной  системы  Российской  Федерации  бюджетами  городских  поселений  (000 01 03 00 00 13 0000 700)</t>
  </si>
  <si>
    <t>Прочие межбюджетные трансферты, передаваемые бюджетам поселений</t>
  </si>
  <si>
    <t>без  учета  дотации</t>
  </si>
  <si>
    <t>0113</t>
  </si>
  <si>
    <t>0702</t>
  </si>
  <si>
    <t>субвенция</t>
  </si>
  <si>
    <t>прочие  безв. поступления</t>
  </si>
  <si>
    <t>Воловский</t>
  </si>
  <si>
    <t>Грязинский</t>
  </si>
  <si>
    <t>Данковский</t>
  </si>
  <si>
    <t>Добринский</t>
  </si>
  <si>
    <t>Добровский</t>
  </si>
  <si>
    <t>Долгоруковский</t>
  </si>
  <si>
    <t>Елецкий</t>
  </si>
  <si>
    <t>Задонский</t>
  </si>
  <si>
    <t>Измалковский</t>
  </si>
  <si>
    <t>Краснинский</t>
  </si>
  <si>
    <t>Лебедянский</t>
  </si>
  <si>
    <t>Лев-Толстовский</t>
  </si>
  <si>
    <t>Липецкий</t>
  </si>
  <si>
    <t>Становлянский</t>
  </si>
  <si>
    <t>Тербунский</t>
  </si>
  <si>
    <t>Усманский</t>
  </si>
  <si>
    <t>Хлевенский</t>
  </si>
  <si>
    <t>Чаплыгинский</t>
  </si>
  <si>
    <t>районы,  города</t>
  </si>
  <si>
    <t>из  них</t>
  </si>
  <si>
    <t>поселения</t>
  </si>
  <si>
    <t>дотация</t>
  </si>
  <si>
    <t>субсидия</t>
  </si>
  <si>
    <t xml:space="preserve">Закон  Липецкой  области  от  30.11.2000  года  № 117-ОЗ  «О  наделении  органов  местного  самоуправления  государственными  полномочиями  Липецкой  области  в  сфере  архивного  дела»  </t>
  </si>
  <si>
    <t>Массовый  спорт</t>
  </si>
  <si>
    <t>Итого по районам</t>
  </si>
  <si>
    <t>0408</t>
  </si>
  <si>
    <t>Транспорт</t>
  </si>
  <si>
    <t>Справочно:</t>
  </si>
  <si>
    <t xml:space="preserve">Дотации (гранты) в целях содействия достижению и (или) поощрения достижения наилучших значений показателей деятельности органов местного самоуправления городских округов и муниципальных районов области в рамках подпрограммы "Создание условий для повышения финансовой устойчивости местных бюджетов" государственной программы Липецкой области "Управление государственными финансами и государственным долгом Липецкой области" </t>
  </si>
  <si>
    <t>план  погашения  КБ</t>
  </si>
  <si>
    <t>факт  погашения  КБ</t>
  </si>
  <si>
    <t xml:space="preserve"> Закон  Липецкой  области  от  08.11.2012  года  № 88-ОЗ  "О  наделении  органов  местного  самоуправления  отдельными  государственными  полномочиями  в  области  охраны  труда  и  социально-трудовых  отношений"</t>
  </si>
  <si>
    <t>Другие  вопросы  в  области  образования</t>
  </si>
  <si>
    <t>Подраздел</t>
  </si>
  <si>
    <t>Общее образование</t>
  </si>
  <si>
    <t>дотация  на  сбалансированность</t>
  </si>
  <si>
    <t>субсидии на бюджетные инвестиции в объекты капитального строительства собственности муниципальных образований</t>
  </si>
  <si>
    <t>0412</t>
  </si>
  <si>
    <t>Другие вопросы в области национальной экономики</t>
  </si>
  <si>
    <t>ГОРОДСКИЕ  ПОСЕЛЕНИЯ</t>
  </si>
  <si>
    <t>СЕЛЬСКИЕ  ПОСЕЛЕНИЯ</t>
  </si>
  <si>
    <t>Получение  бюджетных  кредитов  от  других  бюджетов  бюджетной  системы  Российской  Федерации  бюджетами  поселений</t>
  </si>
  <si>
    <t>В  ТОМ  ЧИСЛЕ</t>
  </si>
  <si>
    <t>Погашение  бюджетных  кредитов,  полученных  от  других  бюджетов  бюджетной  системы  Российской  Федерации  бюджетами  поселений</t>
  </si>
  <si>
    <t>Дотации  бюджетам  поселений  на  поддержку  мер  по  обеспечению  сбалансированности  бюджетов</t>
  </si>
  <si>
    <t>0409</t>
  </si>
  <si>
    <t>Бюджет_КС</t>
  </si>
  <si>
    <t>район</t>
  </si>
  <si>
    <t>города</t>
  </si>
  <si>
    <t>ИНЫЕ  МЕЖБЮДЖЕТНЫЕ  ТРАНСФЕРТЫ</t>
  </si>
  <si>
    <t>КОСГУ  310,  всего</t>
  </si>
  <si>
    <t>0501</t>
  </si>
  <si>
    <t>0503</t>
  </si>
  <si>
    <t>Благоустройство</t>
  </si>
  <si>
    <t>Сельское  хозяйство  и  рыболовство</t>
  </si>
  <si>
    <t>КОСГУ  310</t>
  </si>
  <si>
    <t>МР</t>
  </si>
  <si>
    <t>ГО</t>
  </si>
  <si>
    <t>БП</t>
  </si>
  <si>
    <t>ВСЕГО</t>
  </si>
  <si>
    <t>Дотации  бюджетам  субъектов  Российской  Федерации  и  муниципальных  образований,  всего</t>
  </si>
  <si>
    <t>(вид  расхода  512  "Иные дотации")</t>
  </si>
  <si>
    <t>(вид  расхода  540  "Иные межбюджетные трансферты")</t>
  </si>
  <si>
    <t>Субсидии  бюджетам  субъектов  Российской  Федерации  и  муниципальных  образований  (межбюджетные  субсидии),  всего</t>
  </si>
  <si>
    <t>Субвенции  бюджетам  субъектов  Российской  Федерации  и  муниципальных  образований,  всего</t>
  </si>
  <si>
    <t>Иные  межбюджетные  трансферты,  всего</t>
  </si>
  <si>
    <t>вид  расхода  530  "Субвенции"</t>
  </si>
  <si>
    <t>вид  расхода  540  "Иные межбюджетные трансферты"</t>
  </si>
  <si>
    <t>вид  расхода  511  "Дотации на выравнивание бюджетной обеспеченности"</t>
  </si>
  <si>
    <t>вид  расхода  512  "Иные дотации"</t>
  </si>
  <si>
    <t xml:space="preserve">вид  расхода  521  "Субсидии, за исключением субсидий на софинансирование капитальных вложений в объекты государственной (муниципальной) собственности"  </t>
  </si>
  <si>
    <t>вид  расхода  522  "Субсидии на софинансирование капитальных вложений в объекты государственной (муниципальной) собственности"</t>
  </si>
  <si>
    <t xml:space="preserve">вид  расхода  521  </t>
  </si>
  <si>
    <t xml:space="preserve">вид  расхода  522  </t>
  </si>
  <si>
    <t>КС - 521</t>
  </si>
  <si>
    <t xml:space="preserve">Закон  Липецкой  области  от  30.12.2004  года  № 167-ОЗ  «О  комиссиях  по  делам  несовершеннолетних  и  защите  их  прав  в  Липецкой  области  и  наделении  органов  местного  самоуправления  государственными  полномочиями  по  образованию  и  организации  деятельности  комиссий  по  делам  несовершеннолетних  и  защите  их  прав»  </t>
  </si>
  <si>
    <t>Дорожное хозяйство (дорожные фонды)</t>
  </si>
  <si>
    <t>Безвозмездные  поступления     (000 2 00 00000 00 0000 000)</t>
  </si>
  <si>
    <t xml:space="preserve">Субсидии бюджетам поселений на осуществление дорожной деятельности в отношении автомобильных дорог общего пользования, а также капитального ремонта и ремонта дворовых территорий многоквартирных домов, проездов к дворовым территориям многоквартирных домов населенных пунктов </t>
  </si>
  <si>
    <t>Получение  бюджетных  кредитов  от  других  бюджетов  бюджетной  системы  Российской  Федерации  (000 01 03 00 00 00 0000 700)</t>
  </si>
  <si>
    <t>Погашение  бюджетных  кредитов,  полученных  от  других  бюджетов  бюджетной  системы  Российской  Федерации    (000 01 03 00 00 00 0000 800)</t>
  </si>
  <si>
    <t>СУБВЕНЦИЯ</t>
  </si>
  <si>
    <t>годовой  план</t>
  </si>
  <si>
    <t>факт</t>
  </si>
  <si>
    <t>ИТОГО</t>
  </si>
  <si>
    <t>Показатели</t>
  </si>
  <si>
    <t>Нераспределенная  сумма</t>
  </si>
  <si>
    <t>Распределено</t>
  </si>
  <si>
    <t xml:space="preserve">прочие  субсидии  </t>
  </si>
  <si>
    <t>субвенция  на  воинский  учет</t>
  </si>
  <si>
    <t>отклонение</t>
  </si>
  <si>
    <t>нераспределенные  иные  МБТ</t>
  </si>
  <si>
    <t xml:space="preserve">субсидии бюджетам поселений на обеспечение мероприятий по переселению граждан из аварийного жилищного фонда за счет средств, поступивших от государственной корпорации - Фонда содействия реформированию жилищно-коммунального хозяйства </t>
  </si>
  <si>
    <t>выборка  без  федеральных</t>
  </si>
  <si>
    <t>прочие межбюджетные трансферты, передаваемые бюджетам поселений</t>
  </si>
  <si>
    <t xml:space="preserve"> Другие общегосударственные вопросы</t>
  </si>
  <si>
    <t>Иные межбюджетные трансферты за счет средств резервного фонда администрации Липецкой области по непрограммному направлению расходов "Резервные фонды" в рамках непрограммных расходов областного бюджета</t>
  </si>
  <si>
    <t>19 3 01 80030</t>
  </si>
  <si>
    <t>19 3 01 80040</t>
  </si>
  <si>
    <t>19 3 01 80050</t>
  </si>
  <si>
    <t>19 3 01 80060</t>
  </si>
  <si>
    <t>19 3 01 80070</t>
  </si>
  <si>
    <t>19 3 01 80080</t>
  </si>
  <si>
    <t>Целевая  статья  01 1 01 51350</t>
  </si>
  <si>
    <t>Целевая  статья  99 9 00 51180</t>
  </si>
  <si>
    <t>Целевая  статья  99 9 00 51200</t>
  </si>
  <si>
    <t>Целевая  статья  99 4 00 59300</t>
  </si>
  <si>
    <t>01 1 01 85250</t>
  </si>
  <si>
    <t>01 4 04 85080</t>
  </si>
  <si>
    <t>01 4 02 85130</t>
  </si>
  <si>
    <t>01 4 02 85140</t>
  </si>
  <si>
    <t>01 5 03 85320</t>
  </si>
  <si>
    <t>01 7 02 85150</t>
  </si>
  <si>
    <t>02 4 01 85340</t>
  </si>
  <si>
    <t>06 3 01 85060</t>
  </si>
  <si>
    <t>09 1 01 85070</t>
  </si>
  <si>
    <t>99 9 00 85270</t>
  </si>
  <si>
    <t>Целевая  статья  01 4 02 85040</t>
  </si>
  <si>
    <t>Целевая  статья  01 7 01 85050</t>
  </si>
  <si>
    <t>99 4 00 59300</t>
  </si>
  <si>
    <t>99 4 00 85020</t>
  </si>
  <si>
    <t>Целевые  статьи  99 4 00 85020  (областные),  99 4 00 59300  (федеральные)</t>
  </si>
  <si>
    <t>19 3 02 80040</t>
  </si>
  <si>
    <t>19 3 02 80070</t>
  </si>
  <si>
    <t>Целевые  статьи  19 3 02 80040,  19 3 02 80070</t>
  </si>
  <si>
    <t>19 3 02 80050</t>
  </si>
  <si>
    <t>19 3 02 80060</t>
  </si>
  <si>
    <t>19 3 02 80080</t>
  </si>
  <si>
    <t>Целевые  статьи  19 3 02 80050,  19 3 02 80060,  19 3 02 80080</t>
  </si>
  <si>
    <t>Целевая  статья  19 3 01 80030</t>
  </si>
  <si>
    <t>Целевые  статьи  19 3 01 80010, 19 3 01 80020</t>
  </si>
  <si>
    <t>08 5 03 86010</t>
  </si>
  <si>
    <t>14 2 02 86100</t>
  </si>
  <si>
    <t>13 6 01 86050</t>
  </si>
  <si>
    <t>13 8 01 86060</t>
  </si>
  <si>
    <t>05 1 06 86560</t>
  </si>
  <si>
    <t>12 1 29 86080</t>
  </si>
  <si>
    <t>08 5 03 86010 - в  части  капремонта</t>
  </si>
  <si>
    <t>08 5 03 86010 - бюдж. Инвест.</t>
  </si>
  <si>
    <t>99 3 00 88000</t>
  </si>
  <si>
    <t>14 1 04 86030</t>
  </si>
  <si>
    <t>ВР  521</t>
  </si>
  <si>
    <t>ВР  522</t>
  </si>
  <si>
    <t>ВР  522,  всего</t>
  </si>
  <si>
    <t>16 2 01 86200</t>
  </si>
  <si>
    <t>13 5 02 85170</t>
  </si>
  <si>
    <t>Целевая  статья  01 1 01 54850</t>
  </si>
  <si>
    <t>1.  Осуществление полномочий по обеспечению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 в рамках  подпрограммы "Развитие мер социальной поддержки отдельных категорий населения" государственной программы Липецкой области "Социальная поддержка граждан, реализация семейно-демографической политики Липецкой области" (ЦС  01 1 01 51340)</t>
  </si>
  <si>
    <t>Целевая  статья  01 1 01 51340</t>
  </si>
  <si>
    <t xml:space="preserve">Закон Липецкой области от 18.09.2015 года № 440-ОЗ "О наделении органов местного самоуправления государственными полномочиями по организации предоставления образования лицам, осужденным к лишению свободы" </t>
  </si>
  <si>
    <t xml:space="preserve">Закон  Липецкой  области  от  31.12.2009  года  № 349-ОЗ  "О  наделении  органов  местного  самоуправления  отдельными  государственными  полномочиями  по  сбору  информации  от  поселений,  входящих  в  муниципальный  район,  необходимой  для  ведения  Регистра  муниципальных  нормативных  правовых  актов  Липецкой  области"  </t>
  </si>
  <si>
    <t>01 7 01 85360</t>
  </si>
  <si>
    <t>16 2 02 86210</t>
  </si>
  <si>
    <t>14 1 05 86070</t>
  </si>
  <si>
    <t>08 6 02 09502</t>
  </si>
  <si>
    <t>Целевая  статья  08 6 02 09502</t>
  </si>
  <si>
    <t>10 1 10 86350</t>
  </si>
  <si>
    <t>01 6 05 R0273</t>
  </si>
  <si>
    <t>10 1 03 86670</t>
  </si>
  <si>
    <t>07 1 02 86730</t>
  </si>
  <si>
    <t>Закон  Липецкой  области  от  15.12.2015  года  № 481-ОЗ  "О наделении органов местного самоуправления государственными полномочиями по организации проведения мероприятий по отлову и содержанию безнадзорных животных"</t>
  </si>
  <si>
    <t>07 1 04 86740</t>
  </si>
  <si>
    <t>Предоставление субсидий местным бюджетам на реализацию муниципальных программ, направленных на осуществление капитального ремонта и бюджетных инвестиций в объекты муниципальной собственности в рамках подпрограммы "Повышение качества условий проживания населения области за счет обеспечения населенных пунктов области социальной инфраструктурой" государственной программы Липецкой области "Обеспечение населения Липецкой области качественным жильем, социальной инфраструктурой и услугами ЖКХ"</t>
  </si>
  <si>
    <t>Предоставление субсидии местным бюджетам на реализацию муниципальных программ в части организации благоустройства, ремонта и восстановления (реконструкции) воинских захоронений, памятников, монументов, обелисков и иных объектов, увековечивающих память о событиях, об участниках, о ветеранах и жертвах Великой Отечественной войны 1941-1945 годов в рамках подпрограммы "Содействие развитию гражданского общества, патриотического воспитания граждан Липецкой области и реализация молодежной политики" государственной программы Липецкой области "Реализация внутренней политики Липецкой области"</t>
  </si>
  <si>
    <t>Предоставление субсидий местным бюджетам на реализацию муниципальных программ, направленных на приобретение автотранспорта для подвоза детей в общеобразовательные организации в рамках подпрограммы "Ресурсное обеспечение развития образования Липецкой области" государственной программы Липецкой области "Развитие образования Липецкой области"</t>
  </si>
  <si>
    <t>Предоставление субсидии местным бюджетам на реализацию муниципальных программ в части поддержки социально ориентированных некоммерческих организаций в рамках подпрограммы «Содействие развитию гражданского общества, патриотического воспитания населения Липецкой области и реализация молодежной политики» государственной программы Липецкой области "Реализация внутренней политики Липецкой области"</t>
  </si>
  <si>
    <t>Предоставление субсидии местным бюджетам на реализацию муниципальных программ в части организации благоустройства, ремонта и восстановления (реконструкции) воинских захоронений, памятников, монументов, обелисков и иных объектов, увековечивающих память о событиях, об участниках, о ветеранах и жертвах Великой Отечественной войны 1941-1945 годов в рамках подпрограммы "Содействие развитию гражданского общества, патриотического воспитания населения Липецкой области и реализация молодежной политики" государственной программы Липецкой области "Реализация внутренней политики Липецкой области"</t>
  </si>
  <si>
    <t>Предоставление субсидий местным бюджетам на реализацию муниципальных программ, направленных на обеспечение дорожной деятельности в части капитального ремонта и ремонта автомобильных дорог общего пользования местного значения населенных пунктов и соединяющих населенные пункты в границах муниципального района в рамках подпрограммы "Развитие дорожного комплекса Липецкой области" государственной программы Липецкой области "Развитие транспортной системы Липецкой области"</t>
  </si>
  <si>
    <t>Предоставление субсидий местным бюджетам на реализацию муниципальных программ (подпрограмм) в области энергосбережения и повышения энергетической эффективности в рамках подпрограммы "Энергосбережение и повышение энергетической эффективности" государственной программы Липецкой области "Энергоэффективность и развитие энергетики в Липецкой области"</t>
  </si>
  <si>
    <t>Предоставление субсидий местным бюджетам на реализацию муниципальных программ, направленных на обеспечение дорожной деятельности в отношении автомобильных дорог общего пользования местного значения в части строительства (реконструкции) автомобильных дорог, в том числе  дорог с твердым покрытием до сельских населенных пунктов, не имеющих круглогодичной связи с сетью автомобильных дорог общего пользования, и проектирования искусственных сооружений на них в рамках подпрограммы "Развитие дорожного комплекса Липецкой области" государственной программы Липецкой области "Развитие транспортной системы Липецкой области"</t>
  </si>
  <si>
    <t>Справка по исп. Лимитов по ЦС (райгруппа)</t>
  </si>
  <si>
    <t>Справка по исп. Лимитов по ЦС и ВР (райгруппа)</t>
  </si>
  <si>
    <t xml:space="preserve">  05 1 13 85350</t>
  </si>
  <si>
    <t>05 1 14 85090</t>
  </si>
  <si>
    <t>05 1 14 85160</t>
  </si>
  <si>
    <t>сельские</t>
  </si>
  <si>
    <t>Реализация мероприятий по обеспечению доступности приоритетных объектов и услуг в приоритетных сферах жизнедеятельности инвалидов и других маломобильных групп населения на условиях софинансирования с федеральным бюджетом (предоставление субсидий местным бюджетам на реализацию муниципальных программ, содержащих мероприятия по созданию условий для инклюзивного образования детей-инвалидов в дошкольных образовательных организациях)  в рамках подпрограммы "Доступная среда" государственной программы Липецкой области "Социальная поддержка граждан, реализация семейно-демографической политики Липецкой области"</t>
  </si>
  <si>
    <t>05 1 14 85420</t>
  </si>
  <si>
    <t>Закон  Липецкой  области  от  27.12.2007  года  № 119-ОЗ  "О  наделении  органов  местного  самоуправления  отдельными  государственными  полномочиями  в  сфере  образования" в части компенсации затрат родителей (законных представителей) детей-инвалидов на организацию обучения по основным общеобразовательным программам на дому</t>
  </si>
  <si>
    <t>Предоставление субсидий местным бюджетам на реализацию муниципальных программ, направленных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Фонда содействия реформированию жилищно-коммунального хозяйства в рамках подпрограммы «Улучшение качества жилищного фонда, развитие и модернизация коммунальной инфраструктуры Липецкой области» государственной программы Липецкой области «Обеспечение населения Липецкой области качественным жильем, социальной инфраструктурой и услугами ЖКХ»</t>
  </si>
  <si>
    <t>0502</t>
  </si>
  <si>
    <t>Коммунальное  хозяйство</t>
  </si>
  <si>
    <t>Дотации  бюджетам  на  поддержку  мер  по  обеспечению  сбалансированности  бюджетов  (000 2 02 15002 00 0000 151)</t>
  </si>
  <si>
    <t>Дотации  бюджетам  городских  округов  на  поддержку  мер  по  обеспечению  сбалансированности  бюджетов  (000 2 02 15002 04 0000 151)</t>
  </si>
  <si>
    <t>Дотации  бюджетам  муниципальных  районов  на  поддержку  мер  по  обеспечению  сбалансированности  бюджетов  (000 2 02 15002 05 0000 151)</t>
  </si>
  <si>
    <t>Дотации  бюджетам  сельских  поселений  на  поддержку  мер  по  обеспечению  сбалансированности  бюджетов   (000 2 02 15002 10 0000 151)</t>
  </si>
  <si>
    <t xml:space="preserve">Дотации  бюджетам  городских  поселений  на  поддержку  мер  по  обеспечению  сбалансированности  бюджетов   (000 2 02 15002 13 0000 151) </t>
  </si>
  <si>
    <t>Прочие  дотации  бюджетам  поселений</t>
  </si>
  <si>
    <t>08 4 06 R0212</t>
  </si>
  <si>
    <t xml:space="preserve">Реализация мероприятий подпрограммы (предоставление субсидий местным бюджетам на реализацию муниципальных программ, направленных на строительство (реконструкцию) объектов социальной инфраструктуры в рамках реализации проектов по комплексному освоению территорий, предусматривающих строительство жилья) в рамках подпрограммы "Стимулирование жилищного строительства в Липецкой области" государственной программы Липецкой области "Обеспечение населения Липецкой области качественным жильем, социальной инфраструктурой и услугами ЖКХ" </t>
  </si>
  <si>
    <t>06 1 13 86680</t>
  </si>
  <si>
    <t xml:space="preserve">Предоставление субсидий местным бюджетам на реализацию муниципальных программ, направленных на строительство сельских домов культуры в рамках подпрограммы  "Развитие и сохранение культуры Липецкой области" государственной программы Липецкой области "Развитие культуры и туризма в Липецкой области" </t>
  </si>
  <si>
    <t xml:space="preserve">Поддержка отрасли культуры (предоставление субсидий местным бюджетам на реализацию муниципальных программ, направленных на организацию библиотечного обслуживания населения в части комплектования книжных фондов библиотек муниципальных районов, городских округов и поселений) в рамках подпрограммы "Развитие и сохранение культуры Липецкой области" государственной программы Липецкой области "Развитие культуры и туризма в Липецкой области" </t>
  </si>
  <si>
    <t>06 1 14 R5191</t>
  </si>
  <si>
    <t xml:space="preserve">Поддержка отрасли культуры (предоставление субсидий местным бюджетам на реализацию муниципальных программ, направленных на проведение мероприятий по подключению общедоступных библиотек к сети «Интернет» и развитие системы библиотечного дела с учетом задачи расширения информационных технологий и оцифровки) в рамках подпрограммы "Развитие и сохранение культуры Липецкой области" государственной программы Липецкой области "Развитие культуры и туризма в Липецкой области" </t>
  </si>
  <si>
    <t>06 1 15 R5192</t>
  </si>
  <si>
    <t xml:space="preserve">Субсидия бюджетам поселений на поддержку отрасли культуры   </t>
  </si>
  <si>
    <t xml:space="preserve">субсидия на поддержку отрасли культуры  </t>
  </si>
  <si>
    <t xml:space="preserve">субсидии бюджетам поселений на обеспечение развития и укрепления материально-технической базы муниципальных домов культуры, поддержку творческой деятельности муниципальных театров в городах с численностью населения до 300 тысяч человек </t>
  </si>
  <si>
    <t xml:space="preserve">Субсидии бюджетам поселений на поддержку государственных программ субъектов Российской Федерации  и муниципальных программ формирования современной городской среды  </t>
  </si>
  <si>
    <t>11 4 04 86400</t>
  </si>
  <si>
    <t>Предоставление субсидий местным бюджетам на реализацию муниципальных программ развития малого и среднего предпринимательства в части предоставления субсидий начинающим субъектам малого предпринимательства (за исключением производственных кооперативов, потребительских кооперативов и крестьянских (фермерских) хозяйств) на возмещение затрат по организации и развитию собственного дела в рамках подпрограммы "Развитие малого и среднего предпринимательства в Липецкой области на 2014-2020 годы" государственной программы Липецкой области "Модернизация и инновационное развитие экономики Липецкой области"</t>
  </si>
  <si>
    <t>11 4 08 R5276</t>
  </si>
  <si>
    <t>Государственная поддержка малого и среднего предпринимательства, включая крестьянские (фермерские) хозяйства, а также на реализацию мероприятий по поддержке молодежного предпринимательства (предоставление субсидии местным бюджетам для реализации муниципальных программ развития малого и среднего предпринимательства в части предоставления субсидий субъектам малого и среднего предпринимательства монопрофильных муниципальных образований на возмещение части затрат по уплате процентов по кредитам и договорам лизинга, первого взноса по договорам лизинга, по созданию и (или) развитию центров времяпрепровождения детей дошкольного возраста, на возмещение части затрат субъектов социального предпринимательства) в рамках подпрограммы "Развитие малого и среднего предпринимательства в Липецкой области на 2014-2020 годы" государственной программы Липецкой области "Модернизация и инновационное развитие экономики Липецкой области"</t>
  </si>
  <si>
    <t xml:space="preserve">Предоставление субсидий местным бюджетам на реализацию муниципальных программ (подпрограмм) в области энергосбережения и повышения энергетической эффективности в рамках подпрограммы "Энергосбережение и повышение энергетической эффективности" государственной программы Липецкой области "Энергоэффективность и развитие энергетики в Липецкой области" </t>
  </si>
  <si>
    <t>предоставление субсидий местным бюджетам на реализацию муниципальных программ, направленных на формирование современной городской среды в части реализации мероприятий по благоустройству дворовых территорий многоквартирных домов</t>
  </si>
  <si>
    <t>предоставление субсидий местным бюджетам на реализацию муниципальных программ, направленных на проведение мероприятий по подключению общедоступных библиотек к сети «Интернет» и развитие системы библиотечного дела с учетом задачи расширения информационных технологий и оцифровки</t>
  </si>
  <si>
    <t xml:space="preserve"> предоставление субсидий местным бюджетам на реализацию муниципальных программ, направленных на организацию библиотечного обслуживания населения в части комплектования книжных фондов библиотек муниципальных районов, городских округов и поселений</t>
  </si>
  <si>
    <t>предоставление субсидий местным бюджетам на реализацию муниципальных программ, направленных на строительство (реконструкцию) объектов социальной инфраструктуры в рамках реализации проектов по комплексному освоению территорий, предусматривающих строительство жилья</t>
  </si>
  <si>
    <t xml:space="preserve">предоставление субсидий местным бюджетам на реализацию муниципальных программ, содержащих мероприятия по созданию условий для инклюзивного образования детей-инвалидов в дошкольных образовательных организациях </t>
  </si>
  <si>
    <t>01 6 05 R0273 - обл</t>
  </si>
  <si>
    <t>01 6 05 R0273 - фед</t>
  </si>
  <si>
    <t>08 4 06 R0212 - обл</t>
  </si>
  <si>
    <t>08 4 06 R0212 - фед</t>
  </si>
  <si>
    <t>06 1 14 R5191 - обл</t>
  </si>
  <si>
    <t>06 1 15 R5192 - обл</t>
  </si>
  <si>
    <t>06 1 14 R5191 - фед</t>
  </si>
  <si>
    <t>06 1 15 R5192 - фед</t>
  </si>
  <si>
    <t>Предоставление субсидий местным бюджетам на реализацию муниципальных программ, направленных на разработку проектов по рекультивации земель, находящихся в муниципальной собственности, нарушенных при складировании и захоронении отходов производства и потребления в рамках подпрограммы «Обращение с отходами на территории Липецкой области» государственной программы Липецкой области «Охрана окружающей среды, воспроизводство и рациональное использование природных ресурсов Липецкой области»</t>
  </si>
  <si>
    <t>Предоставление субсидий местным бюджетам на реализацию муниципальных программ, направленных на рекультивацию земель, находящихся в муниципальной собственности, нарушенных при складировании и захоронении отходов производства и потребления в рамках  подпрограммы «Обращение с отходами на территории Липецкой области» государственной программы Липецкой области «Охрана окружающей среды, воспроизводство и рациональное использование природных ресурсов Липецкой области»</t>
  </si>
  <si>
    <t xml:space="preserve">предоставление субсидий местным бюджетам на реализацию муниципальных программ, направленных на формирование современной городской среды в части реализации мероприятий по благоустройству территорий общего пользования </t>
  </si>
  <si>
    <t>годовой  план  МБТ_I  часть)</t>
  </si>
  <si>
    <t>отклонение  от  годового  плана</t>
  </si>
  <si>
    <t>отклонение  от  КС</t>
  </si>
  <si>
    <t>УТОЧНЕННЫЙ  ПЛАН  И  ИСПОЛНЕНИЕ  ПО  СРЕДСТВАМ  ФЕДЕРАЛЬНОГО  БЮДЖЕТА</t>
  </si>
  <si>
    <t>предоставление субсидий местным бюджетам на реализацию муниципальных программ, направленных на развитие газификации в сельской местности</t>
  </si>
  <si>
    <t>отклонение  от  уточнений  МБТ</t>
  </si>
  <si>
    <t>11 4 07 86275</t>
  </si>
  <si>
    <t>11 4 08 86276</t>
  </si>
  <si>
    <t>Предоставление субсидии местным бюджетам для реализации муниципальных программ развития малого и среднего предпринимательства в части предоставления субсидий субъектам малого и среднего предпринимательства монопрофильных муниципальных образований на возмещение части затрат по уплате процентов по кредитам и договорам лизинга, первого взноса по договорам лизинга, по созданию и (или) развитию центров времяпрепровождения детей дошкольного возраста, на возмещение части затрат субъектов социального предпринимательства в рамках подпрограммы "Развитие малого и среднего предпринимательства в Липецкой области на 2014-2020 годы" государственной программы Липецкой области "Модернизация и инновационное развитие экономики Липецкой области"</t>
  </si>
  <si>
    <t>11 4 08 R5276 - фед</t>
  </si>
  <si>
    <t>предоставление субсидий местным бюджетам на софинансирование муниципальных программ развития малого и среднего предпринимательства по предоставлению субсидий на возмещение затрат по разработке проектно-сметной документации, по подготовке площадок для размещения резидентов и инфраструктуры технопарка, в том числе на проведение коммуникаций, строительство (реконструкцию) офисных и производственных площадей, по приобретению офисного и технологического оборудования</t>
  </si>
  <si>
    <t>предоставление субсидий местным бюджетам на реализацию муниципальных программ, направленных на реализацию проектов комплексного обустройства площадок под компактную жилищную застройку в сельской местности</t>
  </si>
  <si>
    <t>предоставление субсидий местным бюджетам на реализацию муниципальных программ, направленных на грантовую поддержку местных инициатив граждан, проживающих в сельской местности</t>
  </si>
  <si>
    <t xml:space="preserve">Целевая  статья  08 6 02 09502  </t>
  </si>
  <si>
    <t>Субсидии бюджетам муниципальных образований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поступивших от государственной корпорации - Фонда содействия реформированию жилищно-коммунального хозяйства    (000 2 02 20299 00 0000 151)</t>
  </si>
  <si>
    <t>Субсидии бюджетам поселений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поступивших от государственной корпорации - Фонда содействия реформированию жилищно-коммунального хозяйства</t>
  </si>
  <si>
    <t>Субсидии бюджетам сельских поселений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поступивших от государственной корпорации - Фонда содействия реформированию жилищно-коммунального хозяйства  (000 2 02 20299 10 0000 151)</t>
  </si>
  <si>
    <t>Субсидии бюджетам городских поселений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поступивших от государственной корпорации - Фонда содействия реформированию жилищно-коммунального хозяйства  (000 2 02 20299 13 0000 151)</t>
  </si>
  <si>
    <t>Субсидии бюджетам муниципальных районов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поступивших от государственной корпорации - Фонда содействия реформированию жилищно-коммунального хозяйства  (000 2 02 20299 04 0000 151)</t>
  </si>
  <si>
    <t>Субсидии бюджетам городских округов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поступивших от государственной корпорации - Фонда содействия реформированию жилищно-коммунального хозяйства  (000 2 02 20299 04 0000 151)</t>
  </si>
  <si>
    <t xml:space="preserve">Субсидии бюджетам поселений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бюджетов  </t>
  </si>
  <si>
    <t>0703</t>
  </si>
  <si>
    <t>Дополнительное  образование  детей</t>
  </si>
  <si>
    <t>выборка  по  федеральным  с  "fed"</t>
  </si>
  <si>
    <t>предоставление субсидий местным бюджетам на реализацию муниципальных программ, направленных на строительство и реконструкцию автомобильных дорог общего пользования с твердым покрытием, ведущих от сети автомобильных дорог общего пользования к ближайшим общественно значимым объектам сельских населенных пунктов, а также объектам производства и переработки сельскохозяйственной продукции</t>
  </si>
  <si>
    <t>генератор  отчетов  (Субсидия  МО  по  целевой  с  R с  fed)</t>
  </si>
  <si>
    <t>ОБЛАСТНЫЕ  БЕЗ  R</t>
  </si>
  <si>
    <t>федеральные  средства  по  ЦС  с  R</t>
  </si>
  <si>
    <t>просто субсидия</t>
  </si>
  <si>
    <t>распределенная субсидия</t>
  </si>
  <si>
    <t xml:space="preserve">Межбюджетные трансферты, передаваемые бюджетам  поселений на  финансовое  обеспечение  дорожной  деятельности </t>
  </si>
  <si>
    <t>Субсидии бюджетам поселений на софинансирование капитальных вложений в объекты муниципальной собственности</t>
  </si>
  <si>
    <t xml:space="preserve">межбюджетные трансферты, передаваемые бюджетам  поселений на  финансовое  обеспечение  дорожной  деятельности </t>
  </si>
  <si>
    <t>14 2 06 86090</t>
  </si>
  <si>
    <t>Предоставление субсидий местным бюджетам на реализацию муниципальных программ, направленных на приобретение подвижного состава для осуществления перевозок пассажиров автомобильным и городским наземным электрическим транспортом по муниципальным маршрутам регулярных перевозок в рамках подпрограммы "Развитие пассажирского транспорта общего пользования" государственной программы Липецкой области "Развитие транспортной системы Липецкой области"</t>
  </si>
  <si>
    <t>01 6 05 86310</t>
  </si>
  <si>
    <t>05 1 25 86320</t>
  </si>
  <si>
    <t>Предоставление субсидии местным бюджетам на реализацию муниципальных программ, направленных на укрепление материально-технической базы организаций дополнительного образования, реализующих дополнительные общеобразовательные программы технической направленности в рамках подпрограммы "Ресурсное обеспечение развития образования Липецкой области" государственной программы Липецкой области "Развитие образования Липецкой области"</t>
  </si>
  <si>
    <t>Предоставление субсидий местным бюджетам на реализацию муниципальных программ, содержащих мероприятия по созданию условий для инклюзивного образования детей-инвалидов в дошкольных образовательных организациях без условий софинансирования с федеральным бюджетом в рамках подпрограммы "Доступная среда" государственной программы Липецкой области "Социальная поддержка граждан, реализация семейно-демографической политики Липецкой области"</t>
  </si>
  <si>
    <t>07 1 05 86720</t>
  </si>
  <si>
    <t>18 2 05 86790</t>
  </si>
  <si>
    <t>Предоставление субсидий местным бюджетам на реализацию муниципальных программ, направленных на совершенствование муниципального управления в рамках подпрограммы "Совершенствование государственной гражданской и муниципальной службы Липецкой области" государственной программы Липецкой области "Эффективное государственное управление и развитие муниципальной службы в Липецкой области"</t>
  </si>
  <si>
    <t>20 1 04 86140</t>
  </si>
  <si>
    <t>Предоставление субсидий местным бюджетам на реализацию муниципальных программ, направленных на организацию благоустройства территорий поселений и городских округов в рамках подпрограммы "Развитие благоустройства территорий муниципальных образований Липецкой области" государственной программы Липецкой области "Формирование современной городской среды в Липецкой области"</t>
  </si>
  <si>
    <t>13 7 07 86780</t>
  </si>
  <si>
    <t>13 7 07 R5673</t>
  </si>
  <si>
    <t>13 7 07 R5673 - фед</t>
  </si>
  <si>
    <t>13 7 08 R5679</t>
  </si>
  <si>
    <t>13 7 08 R5679 - фед</t>
  </si>
  <si>
    <t>13 7 04 R5677</t>
  </si>
  <si>
    <t>13 7 06 R5675</t>
  </si>
  <si>
    <t>13 7 04 R5677 - фед</t>
  </si>
  <si>
    <t>13 7 06 R5675 - фед</t>
  </si>
  <si>
    <t>Целевая  статья  13 7 04 R5677</t>
  </si>
  <si>
    <t>13 7 09 R567Б</t>
  </si>
  <si>
    <t>13 7 09 R567Б - фед</t>
  </si>
  <si>
    <t>предоставление субсидий местным бюджетам на реализацию муниципальных программ, направленных на развитие сети плоскостных спортивных сооружений в сельской местности</t>
  </si>
  <si>
    <t>Предоставление субсидий местным бюджетам на реализацию муниципальных программ, направленных на обеспечение развития и укрепления материально-технической базы муниципальных домов культуры в рамках подпрограммы "Развитие и сохранение культуры Липецкой области"  государственной программы Липецкой области "Развитие культуры и туризма в Липецкой области"</t>
  </si>
  <si>
    <t>06 1 61 R4670 - обл</t>
  </si>
  <si>
    <t>06 1 61 R4670 - фед</t>
  </si>
  <si>
    <t xml:space="preserve">Субсидии бюджетам поселений на обеспечение развития и укрепления материально-технической базы муниципальных домов культуры   </t>
  </si>
  <si>
    <t>Целевая  статья  01 1 01 51760</t>
  </si>
  <si>
    <t>2.  Осуществление полномочий по обеспечению жильем отдельных категорий граждан, установленных Федеральным законом от 12 января 1995 года № 5-ФЗ "О ветеранах" в рамках  подпрограммы "Развитие мер социальной поддержки отдельных категорий населения" государственной программы Липецкой области "Социальная поддержка граждан, реализация семейно-демографической политики Липецкой области"  (ЦС 01 1 01 51350)</t>
  </si>
  <si>
    <t>4.  Осуществление полномочий по обеспечению жильем граждан, уволенных с военной службы (службы), и приравненных к ним лиц  в  рамках  подпрограммы "Развитие мер социальной поддержки отдельных категорий населения" государственной программы Липецкой области "Социальная поддержка граждан, реализация семейно-демографической политики Липецкой области"  (ЦС 01 1 01 54850)</t>
  </si>
  <si>
    <t>5.  Осуществление переданных органам государственной власти субъектов Российской Федерации в соответствии с пунктом 1 статьи 4 Федерального закона "Об актах гражданского состояния" полномочий Российской Федерации по государственной регистрации актов гражданского состояния по непрограммному направлению расходов "Обеспечение деятельности в сфере государственной регистрации актов гражданского состояния" в рамках непрограммных расходов областного бюджета  (ЦС  99 4 00 59300)</t>
  </si>
  <si>
    <t>6.  Осуществление первичного воинского учета на территориях, где отсутствуют военные комиссариаты по непрограммному направлению расходов "Иные непрограммные мероприятия" в рамках непрограммных расходов областного бюджета  (ЦС  99 9 00 51180)</t>
  </si>
  <si>
    <t>7.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 по непрограммному направлению расходов "Иные непрограммные мероприятия" в рамках непрограммных расходов областного бюджета  (ЦС  99 9 00 51200)</t>
  </si>
  <si>
    <t>Целевая  статья  06 1 62 R4670</t>
  </si>
  <si>
    <t>06 1 62 R4670 - обл</t>
  </si>
  <si>
    <t>06 1 62 R4670 - фед</t>
  </si>
  <si>
    <t>01 6 09 86800</t>
  </si>
  <si>
    <t>06 1 63 R4660 - обл</t>
  </si>
  <si>
    <t>06 1 63 R4660 - фед</t>
  </si>
  <si>
    <t>Целевая  статья  06 1 63 R4660</t>
  </si>
  <si>
    <t>06 1 62 R4670</t>
  </si>
  <si>
    <t xml:space="preserve">Поддержка отрасли культуры (предоставление субсидий местным бюджетам на реализацию муниципальных программ, направленных на техническое оснащение и содержание сети виртуальных концертных залов) в рамках подпрограммы "Развитие и сохранение культуры Липецкой области"  государственной программы Липецкой области "Развитие культуры и туризма в Липецкой области" </t>
  </si>
  <si>
    <t>предоставление субсидий местным бюджетам на реализацию муниципальных программ, направленных на техническое оснащение и содержание сети виртуальных концертных залов</t>
  </si>
  <si>
    <t>06 1 63 R4660</t>
  </si>
  <si>
    <t xml:space="preserve">Предоставление субсидий местным бюджетам на реализацию муниципальных программ, направленных на поддержку творческой деятельности и укрепление материально-технической базы  муниципальных театров в населенных пунктах с численностью населения до 300 тысяч человек в рамках подпрограммы "Развитие и сохранение культуры Липецкой области"  государственной программы Липецкой области "Развитие культуры и туризма в Липецкой области" </t>
  </si>
  <si>
    <t>06 1 64 R5195</t>
  </si>
  <si>
    <t>06 1 64 R5195 - обл</t>
  </si>
  <si>
    <t>06 1 64 R5195 - фед</t>
  </si>
  <si>
    <t>3.  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 в рамках  подпрограммы "Развитие мер социальной поддержки отдельных категорий населения" государственной программы Липецкой области "Социальная поддержка граждан, реализация семейно-демографической политики Липецкой области"  (ЦС 01 1 01 51760)</t>
  </si>
  <si>
    <t>13 7 09 86690</t>
  </si>
  <si>
    <t>01 1 01 85180</t>
  </si>
  <si>
    <t>Закон Липецкой области от 25 декабря 2017 года № 141-ОЗ "О наделении органов местного самоуправления отдельными государственными полномочиями по проведению капитального ремонта жилых помещений отдельных категорий граждан в Липецкой области"</t>
  </si>
  <si>
    <t>14 1 07 86120</t>
  </si>
  <si>
    <t>05 1 26 86160</t>
  </si>
  <si>
    <t xml:space="preserve">05 1 26 86160 </t>
  </si>
  <si>
    <t>01 6 04 86130</t>
  </si>
  <si>
    <t>Предоставление субсидии бюджетам муниципальных образований на реализацию муниципальных программ, содержащих мероприятия по созданию в общеобразовательных организациях условий для инклюзивного образования детей-инвалидов, в том числе создание универсальной безбарьерной среды для беспрепятственного доступа и оснащение общеобразовательных организаций специальным, в том числе учебным, реабилитационным, компьютерным, оборудованием и автотранспортом (без условий софинансирования с федеральным бюджетом) в рамках подпрограммы "Доступная среда" государственной программы Липецкой области "Социальная поддержка граждан, реализация семейно-демографической политики Липецкой области"</t>
  </si>
  <si>
    <t>Предоставление субсидий местным бюджетам на реализацию муниципальных программ развития малого и среднего предпринимательства в части  предоставления субсидий на возмещение затрат по разработке проектно-сметной документации, по подготовке площадок для размещения резидентов и инфраструктуры технопарка, в том числе на проведение коммуникаций, строительство (реконструкцию) офисных и производственных площадей, по приобретению офисного и технологического оборудования в рамках подпрограммы "Развитие малого и среднего предпринимательства в Липецкой области на 2014-2020 годы" государственной программы Липецкой области "Модернизация и инновационное развитие экономики Липецкой области"</t>
  </si>
  <si>
    <t>Предоставление субсидий местным бюджетам на реализацию муниципальных программ, направленных на оснащение кинотеатров необходимым оборудованием для осуществления кинопоказов с подготовленным субтитрированием и тифлокомментированием в рамках подпрограммы "Доступная среда" государственной программы Липецкой области "Социальная поддержка граждан, реализация семейно-демографической политики Липецкой области"</t>
  </si>
  <si>
    <t>Субсидии бюджетам поселений на реализацию мероприятий по устойчивому развитию сельских территорий</t>
  </si>
  <si>
    <t>субсидия  по  КОСГУ  310</t>
  </si>
  <si>
    <t>МР  и  СП</t>
  </si>
  <si>
    <t xml:space="preserve">МР и  СП </t>
  </si>
  <si>
    <t>МР  и  ГП</t>
  </si>
  <si>
    <t>субвенция  МР</t>
  </si>
  <si>
    <t>СВЕДЕНИЯ  О  НЕРАСПРЕДЕЛЕННЫХ  ИНЫХ  МЕЖБЮДЖЕТНЫХ  ТРАНСФЕРТАХ  В  2019  ГОДУ</t>
  </si>
  <si>
    <t>СВЕДЕНИЯ  О  НЕРАСПРЕДЕЛЕННОЙ  ДОТАЦИИ  В  2019  ГОДУ</t>
  </si>
  <si>
    <t>СВЕДЕНИЯ  О  НЕРАСПРЕДЕЛЕННОЙ  СУБСИДИИ  В  2019  ГОДУ</t>
  </si>
  <si>
    <t>МЕЖБЮДЖЕТНЫЕ  ТРАНСФЕРТЫ  В  2019  ГОДУ</t>
  </si>
  <si>
    <t>ФЕДЕРАЛЬНЫЕ  СРЕДСТВА  В  2019  ГОДУ</t>
  </si>
  <si>
    <t xml:space="preserve">предоставление субсидий субъектам малого и среднего предпринимательства монопрофильных муниципальных образований на возмещение части затрат по уплате процентов по кредитам и договорам лизинга, первого взноса по договорам лизинга, по созданию и (или) развитию центров времяпрепровождения детей дошкольного возраста, на возмещение части затрат субъектов социального предпринимательства) </t>
  </si>
  <si>
    <t>12 2 04 86180</t>
  </si>
  <si>
    <t>Предоставление субсидий местным бюджетам на реализацию муниципальных программ, содержащих мероприятия по модернизации объектов электросетевого комплекса, предназначенного для энергоснабжения потребителей, расположенных на территориях садоводческих некоммерческих товариществ в рамках подпрограммы "Развитие и модернизация электроэнергетики" государственной программы Липецкой области "Энергоэффективность и развитие энергетики в Липецкой области"</t>
  </si>
  <si>
    <t>14 2 07 86170</t>
  </si>
  <si>
    <t>10 3 02 86250</t>
  </si>
  <si>
    <t>Предоставление субсидии местным бюджетам на реализацию муниципальных программ в части проведения мероприятий по социальной и культурной адаптации и интеграции мигрантов в общественное пространство Липецкой области в рамках подпрограммы "Реализация государственной национальной политики в Липецкой области" государственной программы Липецкой области "Реализация внутренней политики Липецкой области"</t>
  </si>
  <si>
    <t>08 6 09 86390</t>
  </si>
  <si>
    <t>16 2 09 86380</t>
  </si>
  <si>
    <t xml:space="preserve">Предоставление субсидий местным бюджетам на реализацию муниципальных программ, направленных на создание мест (площадок) накопления твердых коммунальных отходов на территории муниципальных районов, городских округов и городских поселений в рамках подпрограммы «Обращение с отходами на территории Липецкой области» государственной программы Липецкой области «Охрана окружающей среды, воспроизводство и рациональное использование природных ресурсов Липецкой области» </t>
  </si>
  <si>
    <t>Предоставление субсидий местным бюджетам на реализацию мероприятий муниципальных программ, направленных на организацию водоснабжения населения на территории городских округов в рамках подпрограммы «Улучшение качества жилищного фонда, развитие и модернизация коммунальной инфраструктуры Липецкой области» государственной программы Липецкой области «Обеспечение населения Липецкой области качественным жильем, социальной инфраструктурой и услугами ЖКХ»</t>
  </si>
  <si>
    <t>Спорт высших достижений</t>
  </si>
  <si>
    <t>вид  расхода  523</t>
  </si>
  <si>
    <t>(виды  расхода  521  "Субсидии, за исключением субсидий на софинансирование капитальных вложений в объекты государственной (муниципальной) собственности",  522  "Субсидии на софинансирование капитальных вложений в объекты государственной (муниципальной) собственности"  и  523  "Консолидированные  субсидии")</t>
  </si>
  <si>
    <t>КС - 523</t>
  </si>
  <si>
    <t>ВР  523</t>
  </si>
  <si>
    <t>вид  расхода  523  "Консолидированные  субсидии"</t>
  </si>
  <si>
    <t>поддержка отрасли культуры (предоставление субсидий местным бюджетам на реализацию муниципальных программ, направленных на создание и модернизацию учреждений культурно-досугового типа в сельской местности, включая обеспечение инфраструктуры (в том числе строительство, реконструкцию и капитальный ремонт зданий), приобретение оборудования для оснащения учреждений и привлечение специалистов культурно-досуговой деятельности в целях обеспечения доступа к культурным ценностям и творческой самореализации жителей сельской местности)</t>
  </si>
  <si>
    <t>Целевые  статьи  01 6 04 86130,  01 6 04 R0272,  01 6 05 R0273,  01 6 05 86310,  01 6 09 86800</t>
  </si>
  <si>
    <t>01 6 04 R0272 - обл</t>
  </si>
  <si>
    <t>01 6 04 R0272 - фед</t>
  </si>
  <si>
    <t>предоставление cубсидий бюджетам муниципальных образований на реализацию муниципальных программ, содержащих мероприятия по созданию в общеобразовательных организациях условий для инклюзивного образования детей-инвалидов, в том числе создание универсальной безбарьерной среды для беспрепятственного доступа и оснащение общеобразовательных организаций специальным, в том числе учебным, реабилитационным, компьютерным оборудованием и автотранспортом</t>
  </si>
  <si>
    <t>01 6 04 R0272</t>
  </si>
  <si>
    <t>Реализация мероприятий по обеспечению доступности приоритетных объектов и услуг в приоритетных сферах жизнедеятельности инвалидов и других маломобильных групп населения на условиях софинансирования с федеральным бюджетом (предоставление cубсидий бюджетам муниципальных образований на реализацию муниципальных программ, содержащих мероприятия по созданию в общеобразовательных организациях условий для инклюзивного образования детей-инвалидов, в том числе создание универсальной безбарьерной среды для беспрепятственного доступа и оснащение общеобразовательных организаций специальным, в том числе учебным, реабилитационным, компьютерным оборудованием и автотранспортом) в рамках подпрограммы "Доступная среда" государственной программы Липецкой области "Социальная поддержка граждан, реализация семейно-демографической политики Липецкой области"</t>
  </si>
  <si>
    <t>0605</t>
  </si>
  <si>
    <t>Другие вопросы в области охраны окружающей среды</t>
  </si>
  <si>
    <t>14 2 08 86190</t>
  </si>
  <si>
    <t>Предоставление субсидий местным бюджетам на реализацию муниципальных программ, направленных на создание условий для предоставления транспортных услуг населению и организацию транспортного обслуживания населения в границах  поселения, городского округа, между поселениями в границах муниципального района, на садоводческих маршрутах в рамках подпрограммы "Развитие пассажирского транспорта общего пользования" государственной программы Липецкой области "Развитие транспортной системы Липецкой области"</t>
  </si>
  <si>
    <t>14 1 08 86300</t>
  </si>
  <si>
    <t>Предоставление субсидий местным бюджетам на реализацию муниципальных программ, направленных на обеспечение дорожной деятельности в части строительства (реконструкции) уникальных искусственных дорожных сооружений в рамках подпрограммы "Развитие дорожного комплекса Липецкой области" государственной программы Липецкой области "Развитие транспортной системы Липецкой области"</t>
  </si>
  <si>
    <t>Предоставление субсидий местным бюджетам на реализацию муниципальных программ, направленных на приобретение транспортных средств (автобусов) с электрическим двигателем для осуществления перевозок пассажиров по муниципальным маршрутам регулярных перевозок городского сообщения в рамках подпрограммы "Развитие пассажирского транспорта общего пользования" государственной программы Липецкой области "Развитие транспортной системы Липецкой области"</t>
  </si>
  <si>
    <t xml:space="preserve">Субсидии бюджетам поселений на государственную поддержку малого и среднего предпринимательства, включая крестьянские (фермерские) хозяйства, а также на реализацию мероприятий по поддержке молодежного предпринимательства </t>
  </si>
  <si>
    <t>Прочие межбюджетные трансферты, передаваемые бюджетам сельских поселений  (2 02 49999 10 0000 150)</t>
  </si>
  <si>
    <t>Прочие межбюджетные трансферты, передаваемые бюджетам городских поселений  (2 02 49999 13 0000 150)</t>
  </si>
  <si>
    <t>Прочие межбюджетные трансферты, передаваемые бюджетам городских округов  (2 02 49999 04 0000 150)</t>
  </si>
  <si>
    <t>Прочие межбюджетные трансферты, передаваемые бюджетам муниципальных районов  (2 02 49999 05 0000 150)</t>
  </si>
  <si>
    <t>Прочие межбюджетные трансферты, передаваемые бюджетам  (2 02 49999 00 0000 150)</t>
  </si>
  <si>
    <t>Межбюджетные трансферты, передаваемые бюджетам  на  финансовое  обеспечение  дорожной  деятельности  (2 02 45390 00 0000 150)</t>
  </si>
  <si>
    <t>Межбюджетные трансферты, передаваемые бюджетам  городских  округов  на  финансовое  обеспечение  дорожной  деятельности  (2 02 45390 04 0000 150)</t>
  </si>
  <si>
    <t>Межбюджетные трансферты, передаваемые бюджетам  муниципальных  районов  на  финансовое  обеспечение  дорожной  деятельности  (2 02 45390 05 0000 150)</t>
  </si>
  <si>
    <t>Межбюджетные трансферты, передаваемые бюджетам  сельских поселений на  финансовое  обеспечение  дорожной  деятельности  (2 02 45390 10 0000 150)</t>
  </si>
  <si>
    <t>Межбюджетные трансферты, передаваемые бюджетам  городских  поселений  на  финансовое  обеспечение  дорожной  деятельности  (2 02 45390 13 0000 150)</t>
  </si>
  <si>
    <t>Межбюджетные трансферты, передаваемые бюджетам на создание в субъектах Российской Федерации дополнительных мест для детей в возрасте от 2 месяцев до 3 лет в образовательных организациях, осуществляющих образовательную деятельность по образовательным программам дошкольного образования  (000 2 02 45159 00 0000 150)</t>
  </si>
  <si>
    <t>Межбюджетные трансферты, передаваемые бюджетам городских округов на создание в субъектах Российской Федерации дополнительных мест для детей в возрасте от 2 месяцев до 3 лет в образовательных организациях, осуществляющих образовательную деятельность по образовательным программам дошкольного образования  (000 2 02 45159 04 0000 150)</t>
  </si>
  <si>
    <t>Межбюджетные трансферты, передаваемые бюджетам муниципальных районов на создание в субъектах Российской Федерации дополнительных мест для детей в возрасте от 2 месяцев до 3 лет в образовательных организациях, осуществляющих образовательную деятельность по образовательным программам дошкольного образования  (000 2 02 45159 05 0000 150)</t>
  </si>
  <si>
    <t>Субвенции  бюджетам  на  государственную  регистрацию  актов  гражданского  состояния   (000 2 02 35930 00 0000 150)</t>
  </si>
  <si>
    <t>Субвенции  бюджетам  городских  округов  на  государственную  регистрацию  актов  гражданского  состояния    (000 2 02 35930 04 0000 150)</t>
  </si>
  <si>
    <t>Субвенции  бюджетам  муниципальных  районов  на  государственную  регистрацию  актов  гражданского  состояния (000 2 02 35930 05 0000 150)</t>
  </si>
  <si>
    <t>Субвенции бюджетам на обеспечение жильем граждан, уволенных с военной службы (службы), и приравненных к ним лиц    (000 2 02 35485 00 0000 150)</t>
  </si>
  <si>
    <t>Субвенции бюджетам городских округов на обеспечение жильем граждан, уволенных с военной службы (службы), и приравненных к ним лиц    (000 2 02 35485 04 0000 150)</t>
  </si>
  <si>
    <t>Субвенции бюджетам муниципальных районов на обеспечение жильем граждан, уволенных с военной службы (службы), и приравненных к ним лиц    (000 2 02 35485 05 0000 150)</t>
  </si>
  <si>
    <t>Субвенции бюджетам на обеспечение жильем отдельных категорий граждан, установленных федеральным законом от 24 ноября 1995 года № 181-ФЗ "О социальной защите инвалидов в Российской Федерации"    (000 2 02 35176 00 0000 150)</t>
  </si>
  <si>
    <t>Субвенции бюджетам городских округов на обеспечение жильем отдельных категорий граждан, установленных федеральным законом от 24 ноября 1995 года № 181-ФЗ "О социальной защите инвалидов в Российской Федерации"    (000 2 02 35176 04 0000 150)</t>
  </si>
  <si>
    <t>Субвенции бюджетам муниципальных районов на обеспечение жильем отдельных категорий граждан, установленных федеральным законом от 24 ноября 1995 года № 181-ФЗ "О социальной защите инвалидов в Российской Федерации"    (000 2 02 35176 05 0000 150)</t>
  </si>
  <si>
    <t>Субвенции бюджетам на обеспечение жильем отдельных категорий граждан, установленных федеральным законом от 12 января 1995 года № 5-ФЗ "О ветеранах" (000 2 02 35135 00 0000 150)</t>
  </si>
  <si>
    <t>Субвенции бюджетам городских округов на обеспечение жильем отдельных категорий граждан, установленных федеральным законом от 12 января 1995 года № 5-ФЗ "О ветеранах" (000 2 02 35135 04 0000 150)</t>
  </si>
  <si>
    <t>Субвенции бюджетам муниципальных районов на обеспечение жильем отдельных категорий граждан, установленных федеральным законом от 12 января 1995 года № 5-ФЗ "О ветеранах"  (000 2 02 35135 05 0000 150)</t>
  </si>
  <si>
    <t>Субвенции бюджетам на обеспечение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  (000 2 02 35134 00 0000 150)</t>
  </si>
  <si>
    <t>Субвенции бюджетам городских округов на обеспечение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   (000 2 02 35134 04 0000 150)</t>
  </si>
  <si>
    <t>Субвенции бюджетам муниципальных районов на обеспечение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  (000 2 02 35134 05 0000 150)</t>
  </si>
  <si>
    <t>Субвенции бюджетам на составление (изменение) списков кандидатов в присяжные заседатели федеральных судов общей юрисдикции в Российской Федерации     (000 2 02 35120 00 0000 150)</t>
  </si>
  <si>
    <t xml:space="preserve"> Субвенции бюджетам городских  округов на составление (изменение) списков кандидатов в присяжные заседатели федеральных судов общей юрисдикции в Российской Федерации  (000 2 02 35120 04 0000 150)</t>
  </si>
  <si>
    <t xml:space="preserve"> Субвенции бюджетам муниципальных  районов на составление (изменение) списков кандидатов в присяжные заседатели федеральных судов общей юрисдикции в Российской Федерации   (000 2 02 35120 05 0000 150)</t>
  </si>
  <si>
    <t>Субвенции бюджетам на осуществление первичного  воинского учета на территориях, где отсутствуют военные комиссариаты    (000 2 02 35118 00 0000 150)</t>
  </si>
  <si>
    <t>Субвенции бюджетам сельских поселений на осуществление первичного воинского учета на территориях, где отсутствуют военные комиссариаты  (000 2 02 35118 10 0000 150)</t>
  </si>
  <si>
    <t>Субвенции бюджетам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      (000 2 02 30029 00 0000 150)</t>
  </si>
  <si>
    <t>Субвенции бюджетам городских округов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      (000 2 02 30029 04 0000 150)</t>
  </si>
  <si>
    <t>Субвенции бюджетам муниципальных районов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      (000 2 02 30029 05 0000 150)</t>
  </si>
  <si>
    <t>Субвенции бюджетам муниципальных образований на содержание ребенка в семье опекуна и приемной семье, а также вознаграждение, причитающееся приемному родителю       (000 2 02 30027 00 0000 150)</t>
  </si>
  <si>
    <t>Субвенции бюджетам городских округов на содержание ребенка в семье опекуна и приемной семье, а также вознаграждение, причитающееся приемному родителю       (000 2 02 30027 04 0000 150)</t>
  </si>
  <si>
    <t>Субвенции бюджетам муниципальных районов на содержание ребенка в семье опекуна и приемной семье, а также вознаграждение, причитающееся приемному родителю       (000 2 02 30027 05 0000 150)</t>
  </si>
  <si>
    <t>Субвенции местным бюджетам на выполнение передаваемых полномочий субъектов  Российской  Федерации   (000 2 02 30024 00 0000 150)</t>
  </si>
  <si>
    <t>Субвенции бюджетам городских округов на выполнение передаваемых полномочий субъектов  Российской  Федерации  (000 2 02 30024 04 0000 150)</t>
  </si>
  <si>
    <t>Субвенции бюджетам муниципальных районов на выполнение передаваемых полномочий субъектов  Российской  Федерации  (000 2 02 30024 05 0000 150)</t>
  </si>
  <si>
    <t>Прочие  субсидии    ( 000 2 02 29999 00 0000 150 )</t>
  </si>
  <si>
    <t>Прочие  субсидии  бюджетам  сельских  поселений  (000 2 02 29999 10 0000 150)</t>
  </si>
  <si>
    <t>Прочие  субсидии  бюджетам  городских  поселений  (000 2 02 29999 13 0000 150)</t>
  </si>
  <si>
    <t>Прочие  субсидии  бюджетам  городских  округов      ( 000 2 02 29999 04 0000 150 )</t>
  </si>
  <si>
    <t>Прочие  субсидии  бюджетам  муниципальных  районов      ( 000 2 02 29999 05 0000 150 )</t>
  </si>
  <si>
    <t>Субсидии бюджетам городских поселений на реализацию мероприятий по устойчивому развитию сельских территорий  (000 2 02 25567 13 0000 150)</t>
  </si>
  <si>
    <t>Субсидии бюджетам сельских поселений на реализацию мероприятий по устойчивому развитию сельских территорий  (000 2 02 25567 10 0000 150)</t>
  </si>
  <si>
    <t>Субсидии бюджетам на реализацию мероприятий по устойчивому развитию сельских территорий    (000 2 02 25567 00 0000 150)</t>
  </si>
  <si>
    <t>Субсидии бюджетам городских округов на реализацию мероприятий по устойчивому развитию сельских территорий  (000 2 02 25567 04 0000 150)</t>
  </si>
  <si>
    <t>Субсидии бюджетам муниципальных районов на реализацию мероприятий по устойчивому развитию сельских территорий  (000 2 02 25567 05 0000 150)</t>
  </si>
  <si>
    <t>Субсидии  бюджетам  субъектов  Российской  Федерации  и  муниципальных  образований  (межбюджетные  субсидии)  (000 2 02 20000 00 0000 150)</t>
  </si>
  <si>
    <t>Субвенции бюджетам бюджетной системы Российской Федерации  (000 2 02 30000 00 000 150)</t>
  </si>
  <si>
    <t>Иные межбюджетные трансферты (000 2 02 04000 00 0000 150)</t>
  </si>
  <si>
    <t>Субсидии бюджетам на реализацию мероприятий по содействию созданию в субъектах Российской Федерации новых мест в общеобразовательных организациях    ( 000 2 02 25520 00 0000 150 )</t>
  </si>
  <si>
    <t>Субсидии бюджетам городских округов на реализацию мероприятий по содействию созданию в субъектах Российской Федерации новых мест в общеобразовательных организациях   ( 000 2 02 25520 04 0000 150 )</t>
  </si>
  <si>
    <t>Субсидии бюджетам муниципальных районов на реализацию мероприятий по содействию созданию в субъектах Российской Федерации новых мест в общеобразовательных организациях   ( 000 2 02 25520 05 0000 150 )</t>
  </si>
  <si>
    <t>Субсидии бюджетам городских округов на государственную поддержку малого и среднего предпринимательства, включая крестьянские (фермерские) хозяйства, а также на реализацию мероприятий по поддержке молодежного предпринимательства  (000 2 02 25527 04 0000 150)</t>
  </si>
  <si>
    <t>Субсидии бюджетам муниципальных районов на государственную поддержку малого и среднего предпринимательства, включая крестьянские (фермерские) хозяйства, а также на реализацию мероприятий по поддержке молодежного предпринимательства  (000 2 02 25527 05 0000 150)</t>
  </si>
  <si>
    <t>Субсидии бюджетам сельских поселений на государственную поддержку малого и среднего предпринимательства, включая крестьянские (фермерские) хозяйства, а также на реализацию мероприятий по поддержке молодежного предпринимательства    ( 000 2 02 25527 10 0000 150)</t>
  </si>
  <si>
    <t>Субсидии бюджетам городских поселений на государственную поддержку малого и среднего предпринимательства, включая крестьянские (фермерские) хозяйства, а также на реализацию мероприятий по поддержке молодежного предпринимательства     ( 000 2 02 25527 13 0000 150 )</t>
  </si>
  <si>
    <t>Субсидии бюджетам на государственную поддержку малого и среднего предпринимательства, включая крестьянские (фермерские) хозяйства, а также на реализацию мероприятий по поддержке молодежного предпринимательства  (000 2 02 25527 00 0000 150)</t>
  </si>
  <si>
    <t>Субсидии бюджетам на поддержку государственных программ субъектов Российской Федерации  и муниципальных программ формирования современной городской среды   ( 000 2 02 25555 00 0000 150 )</t>
  </si>
  <si>
    <t>Субсидии бюджетам городских округов на поддержку государственных программ субъектов Российской Федерации  и муниципальных программ формирования современной городской среды   ( 000 2 02 25555 04 0000 150 )</t>
  </si>
  <si>
    <t>Субсидии бюджетам муниципальных районов на поддержку государственных программ субъектов Российской Федерации  и муниципальных программ формирования современной городской среды   ( 000 2 02 25555 05 0000 150 )</t>
  </si>
  <si>
    <t>Субсидии бюджетам сельских поселений на поддержку государственных программ субъектов Российской Федерации  и муниципальных программ формирования современной городской среды   ( 000 2 02 25555 10 0000 150 )</t>
  </si>
  <si>
    <t>Субсидии бюджетам городских поселений на поддержку государственных программ субъектов Российской Федерации  и муниципальных программ формирования современной городской среды   ( 000 2 02 25555 13 0000 150 )</t>
  </si>
  <si>
    <t>Дотации  бюджетам  субъектов  Российской  Федерации  и  муниципальных  образований  (000 2 02 10000 00 0000 150)</t>
  </si>
  <si>
    <t>Субсидия бюджетам на поддержку отрасли культуры    ( 000 2 02 25519 00 0000 150 )</t>
  </si>
  <si>
    <t>Субсидия бюджетам городских округов на поддержку отрасли культуры    ( 000 2 02 25519 04 0000 150 )</t>
  </si>
  <si>
    <t>Субсидия бюджетам муниципальных районов на поддержку отрасли культуры    ( 000 2 02 25519 05 0000 150 )</t>
  </si>
  <si>
    <t>Субсидия бюджетам сельских поселений на поддержку отрасли культуры    (000 2 02 25519 10 0000 150)</t>
  </si>
  <si>
    <t>Субсидия бюджетам городских поселений на поддержку отрасли культуры    (000 2 02 25519 13 0000 150)</t>
  </si>
  <si>
    <t>Субсидии бюджетам на обеспечение развития и укрепления материально-технической базы муниципальных домов культуры    ( 000 2 02 25467 00 0000 150 )</t>
  </si>
  <si>
    <t>Субсидии бюджетам городских округов на обеспечение развития и укрепления материально-технической базы муниципальных домов культуры    ( 000 2 02 25467 04 0000 150 )</t>
  </si>
  <si>
    <t>Субсидии бюджетам муниципальных районов на обеспечение развития и укрепления материально-технической базы муниципальных домов культуры    ( 000 2 02 25467 05 0000 150 )</t>
  </si>
  <si>
    <t>Субсидии бюджетам сельских поселений на обеспечение развития и укрепления материально-технической базы муниципальных домов культуры    ( 000 2 02 25467 10 0000 150 )</t>
  </si>
  <si>
    <t>Субсидии бюджетам городских поселений на обеспечение развития и укрепления материально-технической базы муниципальных домов культуры    ( 000 2 02 25467 13 0000 150 )</t>
  </si>
  <si>
    <t xml:space="preserve">Субсидии бюджетам на поддержку творческой деятельности и укрепление материально-технической базы муниципальных театров в населенных пунктах с численностью населения до 300 тысяч человек  (000 2 02 25466 00 0000 150) </t>
  </si>
  <si>
    <t xml:space="preserve">Субсидии бюджетам городских округов на поддержку творческой деятельности и укрепление материально-технической базы муниципальных театров в населенных пунктах с численностью населения до 300 тысяч человек  (000 2 02 25466 04 0000 150) </t>
  </si>
  <si>
    <t xml:space="preserve">Субсидии бюджетам муниципальных районов на поддержку творческой деятельности и укрепление материально-технической базы муниципальных театров в населенных пунктах с численностью населения до 300 тысяч человек  (000 2 02 25466 05 0000 150) </t>
  </si>
  <si>
    <t>Субсидии бюджетам на создание в общеобразовательных организациях, расположенных в сельской местности, условий для занятий физической культурой и спортом  (2 02 25097 00 0000 150)</t>
  </si>
  <si>
    <t>Субсидии бюджетам городских округов на создание в общеобразовательных организациях, расположенных в сельской местности, условий для занятий физической культурой и спортом  (2 02 25097 04 0000 150)</t>
  </si>
  <si>
    <t>Субсидии бюджетам муниципальных районов на создание в общеобразовательных организациях, расположенных в сельской местности, условий для занятий физической культурой и спортом  (2 02 25097 05 0000 150)</t>
  </si>
  <si>
    <t>Субсидии бюджетам на реализацию мероприятий государственной программы Российской Федерации "Доступная среда" на 2011 - 2020 годы   (000 2 02 25027 00 0000 150)</t>
  </si>
  <si>
    <t>Субсидии бюджетам городских округов на реализацию мероприятий государственной программы Российской Федерации "Доступная среда" на 2011 - 2020 годы   (000 2 02 25027 04 0000 150)</t>
  </si>
  <si>
    <t>Субсидии бюджетам муниципальных районов на реализацию мероприятий государственной программы Российской Федерации "Доступная среда" на 2011 - 2020 годы   (000 2 02 25027 05 0000 150)</t>
  </si>
  <si>
    <t>Субсидии бюджетам муниципальных образований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бюджетов  (000 2 02 20302 00 0000 150)</t>
  </si>
  <si>
    <t>Субсидии бюджетам городских округов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бюджетов    (000 2 02 20302 04 0000 150)</t>
  </si>
  <si>
    <t>Субсидии бюджетам муниципальных районов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бюджетов    (000 2 02 20302 05 0000 150)</t>
  </si>
  <si>
    <t>Субсидии бюджетам сельских поселений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бюджетов    (000 2 02 20302 10 0000 150)</t>
  </si>
  <si>
    <t>Субсидии бюджетам городских поселений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бюджетов  (000 2 02 20302 13 0000 150)</t>
  </si>
  <si>
    <t xml:space="preserve">Субсидии бюджетам на осуществление дорожной деятельности в отношении автомобильных дорог общего пользования, а также капитального ремонта и ремонта дворовых территорий многоквартирных домов, проездов к дворовым территориям многоквартирных домов населенных пунктов  (000 2 02 20216 00 0000 150)  </t>
  </si>
  <si>
    <t xml:space="preserve">Субсидии бюджетам городских округов на осуществление дорожной деятельности в отношении автомобильных дорог общего пользования, а также капитального ремонта и ремонта дворовых территорий многоквартирных домов, проездов к дворовым территориям многоквартирных домов населенных пунктов  (000 2 02 20216 04 0000 150)  </t>
  </si>
  <si>
    <t xml:space="preserve">Субсидии бюджетам муниципальных районов на осуществление дорожной деятельности в отношении автомобильных дорог общего пользования, а также капитального ремонта и ремонта дворовых территорий многоквартирных домов, проездов к дворовым территориям многоквартирных домов населенных пунктов  (000 2 02 20216 05 0000 150)  </t>
  </si>
  <si>
    <t xml:space="preserve">Субсидии бюджетам сельских поселений на осуществление дорожной деятельности в отношении автомобильных дорог общего пользования, а также капитального ремонта и ремонта дворовых территорий многоквартирных домов, проездов к дворовым территориям многоквартирных домов населенных пунктов  (000  2 02 20216 10 0000 150)  </t>
  </si>
  <si>
    <t xml:space="preserve">Субсидии бюджетам городских поселений на осуществление дорожной деятельности в отношении автомобильных дорог общего пользования, а также капитального ремонта и ремонта дворовых территорий многоквартирных домов, проездов к дворовым территориям многоквартирных домов населенных пунктов  (000 2 02 20216 13 0000 150)  </t>
  </si>
  <si>
    <t>Прочие  дотации    (000 2 02 19999 00 0000 150)</t>
  </si>
  <si>
    <t>Прочие  дотации  бюджетам  городских  округов  (000 2 02 19999 04 0000 150)</t>
  </si>
  <si>
    <t>Прочие  дотации  бюджетам  муниципальных  районов  (000 2 02 19999 05 0000 150)</t>
  </si>
  <si>
    <t>Прочие  дотации  бюджетам  сельских  поселений  (000 2 02 19999 10 0000 150)</t>
  </si>
  <si>
    <t>Прочие  дотации  бюджетам  городских  поселений  (000 2 02 19999 13 0000 150)</t>
  </si>
  <si>
    <t>Дотации  на  выравнивание  бюджетной  обеспеченности   (000 2 02 15001 00 0000 150)</t>
  </si>
  <si>
    <t>Дотации  бюджетам  городских  округов  на  выравнивание  бюджетной  обеспеченности     (000 2 02 15001 04 0000 150)</t>
  </si>
  <si>
    <t xml:space="preserve">Дотации  бюджетам  муниципальных  районов  на  выравнивание  бюджетной  обеспеченности   (000 2 02 15001 05 0000 150)  </t>
  </si>
  <si>
    <t>Дотации  бюджетам  сельских  поселений  на  выравнивание  бюджетной  обеспеченности  (000 2 02 15001 10 0000 150)</t>
  </si>
  <si>
    <t>Дотации  бюджетам  городских  поселений  на  выравнивание  бюджетной  обеспеченности  (000 2 02 15001 13 0000 150)</t>
  </si>
  <si>
    <t>Предоставление субсидий местным бюджетам на реализацию муниципальных программ, направленных на выполнение требований антитеррористической защищенности образовательных организаций в рамках подпрограммы "Ресурсное обеспечение развития образования Липецкой области" государственной программы Липецкой области "Развитие образования Липецкой области"</t>
  </si>
  <si>
    <t>Финансовое обеспечение дорожной деятельности в рамках реализации национального проекта "Безопасные и качественные автомобильные дороги" (предоставление субсидий местным бюджетам на реализацию муниципальных программ, направленных на обеспечение дорожной деятельности в отношении автомобильных дорог общего пользования местного значения в части строительства (реконструкции) автомобильных дорог) в рамках регионального проекта "Дорожная сеть" подпрограммы "Развитие дорожного комплекса Липецкой области" государственной программы Липецкой области "Развитие транспортной системы Липецкой области"</t>
  </si>
  <si>
    <t>Целевые  статьи  99 3 00 88000</t>
  </si>
  <si>
    <t>14 1 R1 53933</t>
  </si>
  <si>
    <t>14 1 R1 53934</t>
  </si>
  <si>
    <t>Целевая  статья  14 1 R1 53933</t>
  </si>
  <si>
    <t>Целевая  статья  14 1 R1 53934</t>
  </si>
  <si>
    <t>Целевые  статьи  14 1 R1 53933,  14 1 R1 53934</t>
  </si>
  <si>
    <t>Межбюджетные трансферты, передаваемые бюджетам  на  реализацию комплекса мероприятий, связанных с эффективным использованием тренировочных площадок после проведения чемпионата мира по футболу 2018 года в Российской Федерации  (2 02 45426 00 0000 150)</t>
  </si>
  <si>
    <t>Межбюджетные трансферты, передаваемые бюджетам  городских округов на  реализацию комплекса мероприятий, связанных с эффективным использованием тренировочных площадок после проведения чемпионата мира по футболу 2018 года в Российской Федерации  (2 02 45426 04 0000 150)</t>
  </si>
  <si>
    <t>Межбюджетные трансферты, передаваемые бюджетам  муниципальных районов на  реализацию комплекса мероприятий, связанных с эффективным использованием тренировочных площадок после проведения чемпионата мира по футболу 2018 года в Российской Федерации  (2 02 45426 05 0000 150)</t>
  </si>
  <si>
    <t>04 1 09 R4260</t>
  </si>
  <si>
    <t>Целевая  статья  04 1 09 R4260</t>
  </si>
  <si>
    <t>04 1 09 R4260 - фед</t>
  </si>
  <si>
    <t>1.  Реализация комплекса мероприятий, связанных с эффективным использованием тренировочных площадок после проведения чемпионата мира по футболу 2018 года в Российской Федерации в рамках подпрограммы "Развитие физической культуры и массового спорта" государственной программы Липецкой области "Развитие физической культуры и спорта Липецкой области"   (ЦС  04 1 09 R4260)</t>
  </si>
  <si>
    <t>Целевая  статья  05 1 Р2 51590</t>
  </si>
  <si>
    <t>05 1 Р2 87050</t>
  </si>
  <si>
    <t>Предоставление иных межбюджетных трансфертов местным бюджетам на реализацию муниципальных программ, направленных на создание дополнительных мест для детей в возрасте от 2 месяцев до 3 лет в образовательных организациях, осуществляющих образовательную деятельность по образовательным программам дошкольного образования без условий софинансирования с федеральным бюджетом в рамках регионального проекта "Содействие занятости женщин - создание условий дошкольного образования для детей в возрасте до трех лет" подпрограммы "Ресурсное обеспечение развития образования Липецкой области" государственной программы Липецкой области "Развитие образования Липецкой области"</t>
  </si>
  <si>
    <t>05 1 Р2 51590</t>
  </si>
  <si>
    <t>Создание дополнительных мест для детей в возрасте от 2 месяцев до 3 лет в образовательных организациях, осуществляющих образовательную деятельность по образовательным программам дошкольного образования в рамках регионального проекта "Содействие занятости женщин - создание условий дошкольного образования для детей в возрасте до трех лет" подпрограммы "Ресурсное обеспечение развития образования Липецкой области" государственной программы Липецкой области "Развитие образования Липецкой области"</t>
  </si>
  <si>
    <t>Массовый спорт</t>
  </si>
  <si>
    <t>Реализация комплекса мероприятий, связанных с эффективным использованием тренировочных площадок после проведения чемпионата мира по футболу 2018 года в Российской Федерации в рамках подпрограммы "Развитие физической культуры и массового спорта" государственной программы Липецкой области "Развитие физической культуры и спорта Липецкой области"</t>
  </si>
  <si>
    <t>20 1 06 86420</t>
  </si>
  <si>
    <t>Предоставление субсидий местным бюджетам на реализацию муниципальных программ, направленных на реализацию проектов, отобранных на конкурсной основе, предложенных территориальным общественным самоуправлением в рамках подпрограммы "Развитие благоустройства территорий муниципальных образований Липецкой области" государственной программы Липецкой области "Формирование современной городской среды в Липецкой области"</t>
  </si>
  <si>
    <t>ВР  540</t>
  </si>
  <si>
    <t>20 1 F2 55551</t>
  </si>
  <si>
    <t>20 1 F2 55551 - обл</t>
  </si>
  <si>
    <t>20 1 F2 55551 - фед</t>
  </si>
  <si>
    <t>Реализация мероприятий, направленных на формирование современной городской среды (предоставление субсидий местным бюджетам на реализацию муниципальных программ, направленных на формирование современной городской среды в части реализации мероприятий по благоустройству дворовых территорий многоквартирных домов) в рамках регионального проекта "Формирование комфортной городской среды" подпрограммы "Развитие благоустройства территорий муниципальных образований Липецкой области" государственной программы Липецкой области "Формирование современной городской среды в Липецкой области"</t>
  </si>
  <si>
    <t>20 1 F2 55552</t>
  </si>
  <si>
    <t>20 1 F2 55552 - фед</t>
  </si>
  <si>
    <t>20 1 F2 55552 - обл</t>
  </si>
  <si>
    <t>Целевые  статьи  20 1 F2 55551,  20 1 F2 55552</t>
  </si>
  <si>
    <t>Реализация мероприятий, направленных на формирование современной городской среды (предоставление субсидий местным бюджетам на реализацию муниципальных программ, направленных на формирование современной городской среды в части реализации мероприятий по благоустройству территорий общего пользования) в рамках регионального проекта "Формирование комфортной городской среды" подпрограммы "Развитие благоустройства территорий муниципальных образований Липецкой области" государственной программы Липецкой области "Формирование современной городской среды в Липецкой области"</t>
  </si>
  <si>
    <t>14 2 09 86260</t>
  </si>
  <si>
    <t>Предоставление субсидий местным бюджетам на реализацию муниципальных программ, направленных на ремонт подвижного состава и инфраструктуры городского наземного электрического транспорта в рамках подпрограммы "Развитие пассажирского транспорта общего пользования" государственной программы Липецкой области "Развитие транспортной системы Липецкой области"</t>
  </si>
  <si>
    <t>Предоставление субсидий местным бюджетам на реализацию муниципальных программ, направленных на создание условий для обеспечения услугами торговли и бытового обслуживания поселений, входящих в состав муниципального района в рамках подпрограммы "Развитие торговли Липецкой области на 2014-2016 годы и на период до 2024 года" государственной программы Липецкой области "Развитие сельского хозяйства и регулирование рынков сельскохозяйственной продукции, сырья и продовольствия Липецкой области"</t>
  </si>
  <si>
    <t>Предоставление субсидий местным бюджетам на реализацию муниципальных программ, направленных на развитие  сельскохозяйственного производства в поселениях в части стимулирования развития заготовительной деятельности и (или) первичной переработки сельскохозяйственной продукции в рамках подпрограммы "Развитие сельскохозяйственного производства в поселениях в части стимулирования развития заготовительной деятельности и (или) первичной переработки сельскохозяйственной продукции на 2014-2024 годы" государственной программы Липецкой области "Развитие сельского хозяйства и регулирование рынков сельскохозяйственной продукции, сырья и продовольствия Липецкой области"</t>
  </si>
  <si>
    <t>Реализация мероприятий подпрограммы (предоставление субсидий местным бюджетам на  реализацию муниципальных программ, направленных на  строительство и реконструкцию автомобильных дорог общего пользования местного значения с твердым покрытием, ведущих от сети автомобильных дорог общего пользования к ближайшим общественно значимым объектам сельских населенных пунктов, а также объектам производства и переработки сельскохозяйственной продукции) в рамках подпрограммы "Устойчивое развитие сельских территорий  Липецкой области на 2014-2017 годы и на период до 2024 года" государственной программы Липецкой области "Развитие сельского хозяйства и регулирование рынков сельскохозяйственной продукции, сырья и продовольствия Липецкой области"</t>
  </si>
  <si>
    <t xml:space="preserve">Предоставление субсидий местным бюджетам на реализацию муниципальных программ, направленных на развитие газификации в сельской местности в рамках подпрограммы "Устойчивое развитие сельских территорий  Липецкой области на 2014-2017 годы и на период до 2024 года" государственной программы Липецкой области "Развитие сельского хозяйства и регулирование рынков сельскохозяйственной продукции, сырья и продовольствия Липецкой области" </t>
  </si>
  <si>
    <t>Субсидии местным бюджетам на реализацию  муниципальных программ, направленных на развитие  сельскохозяйственного производства в поселениях в части стимулирования развития заготовительной деятельности и (или) первичной переработки сельскохозяйственной продукции в рамках подпрограммы "Развитие сельскохозяйственного производства в поселениях в части стимулирования развития заготовительной деятельности и (или) первичной переработки сельскохозяйственной продукции на 2014-2024 годы" государственной программы Липецкой области "Развитие сельского хозяйства и регулирование рынков сельскохозяйственной продукции, сырья и продовольствия Липецкой области"</t>
  </si>
  <si>
    <t>генератор  отчетов  (иные  МБТ  по  целевой  с  R с  fed)</t>
  </si>
  <si>
    <t>Реализация мероприятий подпрограммы (предоставление субсидий местным бюджетам на реализацию муниципальных программ, направленных на развитие газификации в сельской местности) в рамках подпрограммы "Устойчивое развитие сельских территорий  Липецкой области на 2014-2017 годы и на период до 2024 года" государственной программы Липецкой области "Развитие сельского хозяйства и регулирование рынков сельскохозяйственной продукции, сырья и продовольствия Липецкой области"</t>
  </si>
  <si>
    <t>Реализация мероприятий подпрограммы (предоставление субсидий местным бюджетам на реализацию муниципальных программ, направленных на грантовую поддержку местных инициатив граждан, проживающих в сельской местности) в рамках подпрограммы "Устойчивое развитие сельских территорий Липецкой области на 2014-2017 годы и на период до 2024 года" государственной программы Липецкой области "Развитие сельского хозяйства и регулирование рынков сельскохозяйственной продукции, сырья и продовольствия Липецкой области"</t>
  </si>
  <si>
    <t>Реализация мероприятий подпрограммы (предоставление субсидий местным бюджетам на реализацию муниципальных программ, направленных на реализацию проектов комплексного обустройства площадок под компактную жилищную застройку в сельской местности) в рамках подпрограммы "Устойчивое развитие сельских территорий  Липецкой области на 2014-2017 годы и на период до 2024 года" государственной программы Липецкой области "Развитие сельского хозяйства и регулирование рынков сельскохозяйственной продукции, сырья и продовольствия Липецкой области"</t>
  </si>
  <si>
    <t>08 6 F3 09602</t>
  </si>
  <si>
    <t>Целевая  статья  08 6 F3 09602</t>
  </si>
  <si>
    <t>Предоставление субсидий местным бюджетам на реализацию муниципальных программ, направленных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в рамках регионального проекта "Обеспечение устойчивого сокращения непригодного для проживания жилищного фонда" подпрограммы «Улучшение качества жилищного фонда, развитие и модернизация коммунальной инфраструктуры Липецкой области» государственной программы Липецкой области «Обеспечение населения Липецкой области качественным жильем, социальной инфраструктурой и услугами ЖКХ»</t>
  </si>
  <si>
    <t>Предоставление субсидий местным бюджетам на реализацию муниципальных программ развития малого и среднего предпринимательства в части предоставления субсидий сельскохозяйственным кредитным потребительским кооперативам второго уровня для формирования собственных средств кооператива с целью пополнения фонда финансовой взаимопомощи для поддержки осуществления предпринимательской деятельности субъектов малого и среднего предпринимательства и сельскохозяйственной деятельности граждан, ведущих личное подсобное хозяйство в рамках подпрограммы "Развитие сети кооперативов всех направлений на 2014 - 2024 годы" государственной программы Липецкой области "Развитие кооперации и коллективных форм собственности в Липецкой области"</t>
  </si>
  <si>
    <t>Предоставление субсидий на софинансирование муниципальных программ развития малого и среднего предпринимательства по предоставлению субсидий сельскохозяйственным кредитным потребительским кооперативам на возмещение части затрат по обслуживанию расчетного счета кооператива в банках в рамках подпрограммы «Развитие сети кооперативов всех направлений на 2014-2024 годы» государственной программы Липецкой области «Развитие кооперации и коллективных форм собственности в Липецкой области»</t>
  </si>
  <si>
    <t>Предоставление субсидий местным бюджетам на реализацию муниципальных программ развития малого и среднего предпринимательства в части предоставления субсидий сельскохозяйственным кредитным потребительским кооперативам на возмещение части затрат по уплате членских взносов кооперативов в Ассоциацию сельскохозяйственных потребительских кредитных кооперативов (Ассоциацию СПКК) в рамках подпрограммы "Развитие сети кооперативов всех направлений на 2014 - 2024 годы" государственной программы Липецкой области "Развитие кооперации и коллективных форм собственности в Липецкой области"</t>
  </si>
  <si>
    <t>06 1 A2 86280</t>
  </si>
  <si>
    <t xml:space="preserve">Предоставление субсидий местным бюджетам на реализацию муниципальных программ, направленных на создание условий для организации досуга и обеспечения услугами организаций культуры жителей муниципальных районов, городских округов и поселений в части подготовки кадров учреждений культуры в рамках регионального проекта "Творческие люди" подпрограммы  "Развитие и сохранение культуры Липецкой области"  государственной программы Липецкой области "Развитие культуры и туризма в Липецкой области" </t>
  </si>
  <si>
    <t>05 5 E1 55200</t>
  </si>
  <si>
    <t>05 5 E1 55200 - фед</t>
  </si>
  <si>
    <t>Создание новых мест в общеобразовательных организациях в рамках регионального проекта "Современная школа" подпрограммы "Создание современной образовательной среды для школьников" государственной программы Липецкой области "Развитие образования Липецкой области"</t>
  </si>
  <si>
    <t>05 1 Е2 50970</t>
  </si>
  <si>
    <t>Целевая  статья  05 1 Е2 50970</t>
  </si>
  <si>
    <t>05 1 Е2 50970 - обл</t>
  </si>
  <si>
    <t>05 1 Е2 50970 - фед</t>
  </si>
  <si>
    <t>Создание в общеобразовательных организациях, расположенных в сельской местности, условий для занятий физической культурой и спортом в рамках регионального проекта "Успех каждого ребенка" подпрограммы "Ресурсное обеспечение развития образования Липецкой области" государственной программы Липецкой области "Развитие образования Липецкой области"</t>
  </si>
  <si>
    <t>05 1 Р2 52320</t>
  </si>
  <si>
    <t>Создание дополнительных мест для детей в возрасте от 1,5 до 3 лет в образовательных организациях, осуществляющих образовательную деятельность по образовательным программам дошкольного образования в рамках регионального проекта "Содействие занятости женщин - создание условий дошкольного образования для детей в возрасте до трех лет" подпрограммы "Ресурсное обеспечение развития образования Липецкой области" государственной программы Липецкой области "Развитие образования Липецкой области"</t>
  </si>
  <si>
    <t>06 1 A1 55196</t>
  </si>
  <si>
    <t>06 1 A1 55196 - обл</t>
  </si>
  <si>
    <t>06 1 A1 55196 - фед</t>
  </si>
  <si>
    <t xml:space="preserve">Поддержка отрасли культуры (предоставление субсидий местным бюджетам на реализацию муниципальных программ, направленных на создание и модернизацию учреждений культурно-досугового типа в сельской местности, включая обеспечение инфраструктуры (в том числе строительство, реконструкцию и капитальный ремонт зданий), приобретение оборудования для оснащения учреждений и привлечение специалистов культурно-досуговой деятельности в целях обеспечения доступа к культурным ценностям и творческой самореализации жителей сельской местности) в рамках регионального проекта  "Культурная среда" подпрограммы "Развитие и сохранение культуры Липецкой области"  государственной программы Липецкой области "Развитие культуры и туризма в Липецкой области" </t>
  </si>
  <si>
    <t>закупка спортивно-технологического оборудования для создания малых спортивных площадок</t>
  </si>
  <si>
    <t>создание или модернизация футбольных полей с искусственным покрытием и легкоатлетическими беговыми дорожками</t>
  </si>
  <si>
    <t>Целевая  статья  05 1 Р2 52320</t>
  </si>
  <si>
    <t>Субсидии бюджетм на создание дополнительных мест для детей в возрасте от 1,5 до 3 лет в образовательных организациях, осуществляющих образовательную деятельность по образовательным программам дошкольного образования   (2 02 25232 00 0000 150)</t>
  </si>
  <si>
    <t>Субсидии бюджетм городских округов на создание дополнительных мест для детей в возрасте от 1,5 до 3 лет в образовательных организациях, осуществляющих образовательную деятельность по образовательным программам дошкольного образования   (2 02 25232 04 0000 150)</t>
  </si>
  <si>
    <t>Субсидии бюджетм муниципальнх районов на создание дополнительных мест для детей в возрасте от 1,5 до 3 лет в образовательных организациях, осуществляющих образовательную деятельность по образовательным программам дошкольного образования   (2 02 25232 05 0000 150)</t>
  </si>
  <si>
    <t>05 1 Р2 52320 - обл</t>
  </si>
  <si>
    <t>05 1 Р2 52320 - фед</t>
  </si>
  <si>
    <t>Субсидии бюджетам на поддержку творческой деятельности и укрепление материально-технической базы муниципальных театров в населенных пунктах с численностью населения до 300 тысяч человек     (000 2 02 25466 00 0000 150)</t>
  </si>
  <si>
    <t>Субсидии бюджетам на обеспечение развития и укрепления материально-технической базы муниципальных домов культуры     (000 2 02 25467 00 0000 150)</t>
  </si>
  <si>
    <t>Субсидии бюджетам муниципальных образований на обеспечение мероприятий по переселению граждан из аварийного жилищного фонда за счет средств, поступивших от государственной корпорации - Фонда содействия реформированию жилищно-коммунального хозяйства    (000 2 02 20299 00 0000 150)</t>
  </si>
  <si>
    <t>Субсидии  бюджетам  субъектов  Российской  Федерации  и  муниципальных  образований  (межбюджетные  субсидии) ( 000 2 02 20000 00 0000 150 )</t>
  </si>
  <si>
    <t xml:space="preserve">Субсидии бюджетам на поддержку государственных программ субъектов Российской Федерации  и муниципальных программ формирования современной городской среды   ( 000 2 02 25555 00 0000 150 )  </t>
  </si>
  <si>
    <t>Субсидии бюджетам на реализацию мероприятий по устойчивому развитию сельских территорий  (000 2 02 25567 00 0000 150)</t>
  </si>
  <si>
    <t>Субвенции  бюджетам  субъектов  Российской  Федерации  и  муниципальных  образований  ( 000 2 02 30000 00 000 150 )</t>
  </si>
  <si>
    <t>Субвенции бюджетам на осуществление первичного  воинского учета на территориях, где отсутствуют военные комиссариаты  ( 000 2 02 35118 00 0000 150 )</t>
  </si>
  <si>
    <t>Субвенции бюджетам городских  округов на составление (изменение) списков кандидатов в присяжные заседатели федеральных судов общей юрисдикции в Российской Федерации   ( 000 2 02 35120 00 0000 150 )</t>
  </si>
  <si>
    <t>Субвенции бюджетам на обеспечение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 (000 2 02 35134 00 0000 150)</t>
  </si>
  <si>
    <t>Субвенции  бюджетам  на  государственную  регистрацию  актов  гражданского  состояния    ( 000 2 02 35930 00 0000 150 )</t>
  </si>
  <si>
    <t>Субвенции бюджетам на обеспечение жильем отдельных категорий граждан, установленных федеральным законом от 12 января 1995 года № 5-ФЗ "О ветеранах"   (000 2 02 35135  00 0000 150)</t>
  </si>
  <si>
    <t>Иные межбюджетные трансферты ( 000 2 02 40000 00 0000 150 )</t>
  </si>
  <si>
    <t>1. Реализация мероприятий по обеспечению доступности приоритетных объектов и услуг в приоритетных сферах жизнедеятельности инвалидов и других маломобильных групп населения на условиях софинансирования с федеральным бюджетом (предоставление cубсидий бюджетам муниципальных образований на реализацию муниципальных программ, содержащих мероприятия по созданию в общеобразовательных организациях условий для инклюзивного образования детей-инвалидов, в том числе создание универсальной безбарьерной среды для беспрепятственного доступа и оснащение общеобразовательных организаций специальным, в том числе учебным, реабилитационным, компьютерным оборудованием и автотранспортом) в рамках подпрограммы "Доступная среда" государственной программы Липецкой области "Социальная поддержка граждан, реализация семейно-демографической политики Липецкой области"  (ЦС  01 6 04 R0272)</t>
  </si>
  <si>
    <t>2. Реализация мероприятий по обеспечению доступности приоритетных объектов и услуг в приоритетных сферах жизнедеятельности инвалидов и других маломобильных групп населения на условиях софинансирования с федеральным бюджетом (предоставление субсидий местным бюджетам на реализацию муниципальных программ, содержащих мероприятия по созданию условий для инклюзивного образования детей-инвалидов в дошкольных образовательных организациях)  в рамках подпрограммы "Доступная среда" государственной программы Липецкой области "Социальная поддержка граждан, реализация семейно-демографической политики Липецкой области"  (ЦС  01 6 05 R0273)</t>
  </si>
  <si>
    <t>04 1 Р5 52281</t>
  </si>
  <si>
    <t>Реализация мероприятий, направленных на оснащение объектов спортивной инфраструктуры спортивно-технологическим оборудованием (на закупку спортивно-технологического оборудования для создания малых спортивных площадок) в рамках регионального проекта "Спорт-норма жизни" подпрограммы "Развитие физической культуры и массового спорта" государственной программы Липецкой области "Развитие физической культуры и спорта Липецкой области"</t>
  </si>
  <si>
    <t>Реализация мероприятий, направленных на оснащение объектов спортивной инфраструктуры спортивно-технологическим оборудованием (на создание или модернизацию футбольных полей с искусственным покрытием и легкоатлетическими беговыми дорожками) в рамках регионального проекта "Спорт-норма жизни" подпрограммы "Развитие спорта высших достижений и системы подготовки спортивного резерва Липецкой области" государственной программы Липецкой области "Развитие физической культуры и спорта Липецкой области"</t>
  </si>
  <si>
    <t>04 1 Р5 52281 - фед</t>
  </si>
  <si>
    <t>Субсидии бюджетам на оснащение объектов спортивной инфраструктуры спортивно-технологическим оборудованием  (000 2 02 25228 00 0000 150)</t>
  </si>
  <si>
    <t>Субсидии бюджетам городских округов на оснащение объектов спортивной инфраструктуры спортивно-технологическим оборудованием  (000 2 02 25228 04 0000 150)</t>
  </si>
  <si>
    <t>Субсидии бюджетам муниципальных районов на оснащение объектов спортивной инфраструктуры спортивно-технологическим оборудованием  (000 2 02 25228 05 0000 150)</t>
  </si>
  <si>
    <t>3. Реализация мероприятий, направленных на оснащение объектов спортивной инфраструктуры спортивно-технологическим оборудованием (на закупку спортивно-технологического оборудования для создания малых спортивных площадок) в рамках регионального проекта "Спорт-норма жизни" подпрограммы "Развитие физической культуры и массового спорта" государственной программы Липецкой области "Развитие физической культуры и спорта Липецкой области"  (ЦС  04 1 Р5 52281)</t>
  </si>
  <si>
    <t>областные  средства  по  ЦС  с  R  и  по  5</t>
  </si>
  <si>
    <t>федеральные  средства  по  ЦС  с  R  и  по  5</t>
  </si>
  <si>
    <t>форма  0503324</t>
  </si>
  <si>
    <t xml:space="preserve">УТОЧНЕННЫЙ  ПЛАН  И  ИСПОЛНЕНИЕ  ПО  МЕЖБЮДЖЕТНЫМ  ТРАНСФЕРТАМ  </t>
  </si>
  <si>
    <t>Предоставление субсидий местным бюджетам на реализацию муниципальных программ, направленных на приобретение автобусов для осуществления перевозок пассажиров по маршрутам регулярных перевозок по регулируемым тарифам в рамках подпрограммы "Развитие пассажирского транспорта общего пользования" государственной программы Липецкой области "Развитие транспортной системы Липецкой области"</t>
  </si>
  <si>
    <t>Закон  Липецкой  области  от  27.12.2007  года  № 113-ОЗ  «О  наделении  органов  местного  самоуправления  отдельными  государственными  полномочиями  по  осуществлению  деятельности  по  опеке  и  попечительству  в  Липецкой  области» в части ежемесячной  социальной  выплаты  в  связи  с  усыновлением  (удочерением)  ребенка - сироты  или  ребенка,  оставшегося  без  попечения  родителей</t>
  </si>
  <si>
    <t>Закон  Липецкой  области  от  27.12.2007  года  № 119-ОЗ "О  наделении  органов  местного  самоуправления  отдельными  государственными  полномочиями  в  сфере  образования"  в части социальных выплат детям из многодетных семей, обучающимся в муниципальных общеобразовательных организациях и в частных общеобразовательных организациях, имеющих государственную аккредитацию, для обеспечения школьной формой либо заменяющим ее комплектом детской одежды для посещения школьных занятий и спортивной формой</t>
  </si>
  <si>
    <t xml:space="preserve">    Закон  Липецкой  области  от  27.12.2007  года  № 119-ОЗ "О  наделении  органов  местного  самоуправления  отдельными  государственными  полномочиями  в  сфере  образования"  в части социальных выплат на питание обучающимся в муниципальных общеобразовательных организациях, в частных общеобразовательных организациях, имеющих государственную аккредитацию</t>
  </si>
  <si>
    <t>Закон  Липецкой  области  от  19.08.2008  года  № 180-ОЗ  "О нормативах финансирования общеобразовательных организаций"</t>
  </si>
  <si>
    <t xml:space="preserve">Предоставление субсидии бюджетам муниципальных районов и городских округов области на выравнивание обеспеченности муниципальных образований по реализации ими их отдельных расходных обязательств в  рамках  непрограммного  направления  деятельности  "Иные  непрограммные  мероприятия"  по  непрограммному  направлению  расходов  "Непрограммные  расходы  областного  бюджета"  </t>
  </si>
  <si>
    <t xml:space="preserve">99 9 00 86110  </t>
  </si>
  <si>
    <t>Субсидия бюджетам на финансовое обеспечение отдельных полномочий  ( 2 02 29998 00 0000 151 )</t>
  </si>
  <si>
    <t>Субсидия бюджетам городских округов на финансовое обеспечение отдельных полномочий  ( 2 02 29998 04 0000 151 )</t>
  </si>
  <si>
    <t>Субсидия бюджетам муниципальных районов на финансовое обеспечение отдельных полномочий  ( 2 02 29998 05 0000 151 )</t>
  </si>
  <si>
    <t xml:space="preserve">Целевая  статья  99 9 00 86110  </t>
  </si>
  <si>
    <t>Предоставление субсидий местным бюджетам на реализацию муниципальных программ, направленных на создание новых мест в общеобразовательных организациях без условий софинансирования с федеральным бюджетом в рамках подпрограммы "Ресурсное обеспечение развития образования Липецкой области" государственной программы Липецкой области "Развитие образования Липецкой области"</t>
  </si>
  <si>
    <t>08 6 F3 86430</t>
  </si>
  <si>
    <t>Предоставление субсидий местным бюджетам на реализацию муниципальных программ, направленных на обеспечение мероприятий по переселению граждан из аварийного жилищного фонда с учетом необходимости развития индивидуального жилищного строительства без условий софинансирования с Фондом содействия реформированию жилищно-коммунального хозяйства в рамках регионального проекта "Обеспечение устойчивого сокращения непригодного для проживания жилищного фонда" подпрограммы «Улучшение качества жилищного фонда, развитие и модернизация коммунальной инфраструктуры Липецкой области» государственной программы Липецкой области «Обеспечение населения Липецкой области качественным жильем, социальной инфраструктурой и услугами ЖКХ»</t>
  </si>
  <si>
    <t>Предоставление субсидий местным бюджетам на реализацию муниципальных программ, направленных на реализацию проектов комплексного обустройства площадок под компактную жилищную застройку в сельской местности в рамках подпрограммы "Устойчивое развитие сельских территорий  Липецкой области на 2014-2017 годы и на период до 2020 года" государственной программы Липецкой области "Развитие сельского хозяйства и регулирование рынков сельскохозяйственной продукции, сырья и продовольствия Липецкой области"</t>
  </si>
  <si>
    <t>13 7 06 86370</t>
  </si>
  <si>
    <t>05 1 Е5 86590</t>
  </si>
  <si>
    <t>Предоставление субсидий местным бюджетам на реализацию муниципальных программ, направленных на повышение квалификации педагогических работников муниципальных образовательных организаций в рамках регионального проекта "Учитель будущего" подпрограммы "Ресурсное обеспечение развития образования Липецкой области" государственной программы Липецкой области "Развитие образования Липецкой области"</t>
  </si>
  <si>
    <t>04 1 Р5 52282</t>
  </si>
  <si>
    <t xml:space="preserve">Целевые  статьи  04 1 Р5 52281,  04 1 Р5 52282 </t>
  </si>
  <si>
    <t>04 1 Р5 52282 - фед</t>
  </si>
  <si>
    <t>4.  Реализация мероприятий, направленных на оснащение объектов спортивной инфраструктуры спортивно-технологическим оборудованием (на создание или модернизацию футбольных полей с искусственным покрытием и легкоатлетическими беговыми дорожками) в рамках регионального проекта "Спорт-норма жизни" подпрограммы "Развитие спорта высших достижений и системы подготовки спортивного резерва Липецкой области" государственной программы Липецкой области "Развитие физической культуры и спорта Липецкой области"  (ЦС  04 1 Р5 52282)</t>
  </si>
  <si>
    <t>Предоставление субсидий бюджетам муниципальных районов и городских округов на реализацию муниципальных программ, направленных на обеспечение условий для развития физической культуры и массового спорта, организацию проведения официальных физкультурных мероприятий и спортивных мероприятий в рамках регионального проекта "Спорт-норма жизни" подпрограммы "Развитие физической культуры и массового спорта" государственной программы Липецкой области "Развитие физической культуры и спорта Липецкой области"</t>
  </si>
  <si>
    <t>04 1 Р5 86360</t>
  </si>
  <si>
    <t xml:space="preserve">Финансовое обеспечение дорожной деятельности в рамках реализации национального проекта «Безопасные и качественные автомобильные дороги» (предоставление иных межбюджетных трансфертов местным бюджетам на реализацию муниципальных программ, направленных на обеспечение дорожной деятельности в отношении автомобильных дорог общего пользования местного значения в части капитального ремонта и ремонта автомобильных дорог Липецкой агломерации) в рамках регионального проекта "Дорожная сеть" подпрограммы "Развитие дорожного комплекса Липецкой области" государственной программы Липецкой области "Развитие транспортной системы Липецкой области" </t>
  </si>
  <si>
    <t>14 1 09 86230</t>
  </si>
  <si>
    <t xml:space="preserve">Предоставление субсидий местным бюджетам на реализацию муниципальных программ, направленных на обеспечение дорожной деятельности в отношении автомобильных дорог общего пользования местного значения в части содержания автомобильных дорог в рамках подпрограммы "Развитие дорожного комплекса Липецкой области" государственной программы Липецкой области "Развитие транспортной системы Липецкой области" </t>
  </si>
  <si>
    <t>Предоставление субсидий местным бюджетам на реализацию муниципальных программ, направленных на обеспечение дорожной деятельности в отношении автомобильных дорог общего пользования местного значения в рамках регионального проекта «Дорожная сеть» (на сети автомобильных дорог Липецкой агломерации) подпрограммы "Развитие дорожного комплекса Липецкой области" государственной программы Липецкой области "Развитие транспортной системы Липецкой области"</t>
  </si>
  <si>
    <t>14 1 R1 86220</t>
  </si>
  <si>
    <t>предоставление иных межбюджетных трансфертов местным бюджетам на реализацию муниципальных программ, направленных на обеспечение дорожной деятельности в отношении автомобильных дорог общего пользования местного значения в части строительства (реконструкции) автомобильных дорог Липецкой агломерации)</t>
  </si>
  <si>
    <t>предоставление иных межбюджетных трансфертов местным бюджетам на реализацию муниципальных программ, направленных на обеспечение дорожной деятельности в отношении автомобильных дорог общего пользования местного значения в части капитального ремонта и ремонта автомобильных дорог Липецкой агломерации</t>
  </si>
  <si>
    <t>Целевые  статьи  14 1 04 86030,  14 1 05 86070,  14 1 07 86120,  14 1 09 86230</t>
  </si>
  <si>
    <t>всего  план</t>
  </si>
  <si>
    <t>всего  факт</t>
  </si>
  <si>
    <t>ГО  план</t>
  </si>
  <si>
    <t>ГО  факт</t>
  </si>
  <si>
    <t>МР  план</t>
  </si>
  <si>
    <t>МР  факт</t>
  </si>
  <si>
    <t>ГП  план</t>
  </si>
  <si>
    <t>ГП  факт</t>
  </si>
  <si>
    <t>СП  план</t>
  </si>
  <si>
    <t>СП  факт</t>
  </si>
  <si>
    <t>Всего  МБТ</t>
  </si>
  <si>
    <t>Дотация</t>
  </si>
  <si>
    <t>Субсидия</t>
  </si>
  <si>
    <t>Субвенция</t>
  </si>
  <si>
    <t>Иные  МБТ</t>
  </si>
  <si>
    <t>Государственная поддержка малого и среднего предпринимательства, включая крестьянские (фермерские) хозяйства, а также на реализацию мероприятий по поддержке молодежного предпринимательства (предоставление субсидий местным бюджетам на реализацию муниципальных программ развития малого и среднего предпринимательства в части предоставления субсидий на возмещение затрат по разработке проектно-сметной документации, по подготовке площадок для размещения резидентов и инфраструктуры технопарка, в том числе на проведение коммуникаций, строительство (реконструкцию) офисных и производственных площадей, по приобретению офисного и технологического оборудования) в рамках регионального проекта "Акселерация субъектов малого и среднего предпринимательства" подпрограммы "Развитие малого и среднего предпринимательства в Липецкой области на 2014-2020 годы" государственной программы Липецкой области "Модернизация и инновационное развитие экономики Липецкой области"</t>
  </si>
  <si>
    <t>11 4 I5 55276</t>
  </si>
  <si>
    <t>Целевые  статьи  11 4 04 86400,  11 4 I5 55276,  11 4 07 86275,  11 4 08 R5276,  11 4 08 86276</t>
  </si>
  <si>
    <t>11 4 I5 55276 - фед</t>
  </si>
  <si>
    <t>Предоставление субсидий местным бюджетам на реализацию муниципальных программ, направленных на подготовку и внесение изменений в генеральные планы, правила землепользования и застройки городских и сельских поселений и документацию по планировке территорий городских округов, городских и сельских поселений Липецкой области в рамках регионального проекта "Жилье" подпрограммы "Стимулирование жилищного строительства в Липецкой области" государственной программы Липецкой области "Обеспечение населения Липецкой области качественным жильем, социальной инфраструктурой и услугами ЖКХ"</t>
  </si>
  <si>
    <t>08 4 F1 86020</t>
  </si>
  <si>
    <t xml:space="preserve">13 7 Р5 5567Б </t>
  </si>
  <si>
    <t>Обеспечение реализации мероприятий по устойчивому развитию сельских территорий (предоставление субсидий местным бюджетам на реализацию муниципальных программ, направленных на развитие сети плоскостных спортивных сооружений в сельской местности) в рамках регионального проекта "Спорт-норма жизни" подпрограммы "Устойчивое развитие сельских территорий  Липецкой области на 2014-2017 годы и на период до 2024 года" государственной программы Липецкой области "Развитие сельского хозяйства и регулирование рынков сельскохозяйственной продукции, сырья и продовольствия Липецкой области"</t>
  </si>
  <si>
    <t xml:space="preserve">13 7 Р5 86690 </t>
  </si>
  <si>
    <t>Предоставление субсидий местным бюджетам на реализацию муниципальных программ, направленных на развитие сети плоскостных спортивных сооружений в сельской местности в рамках регионального проекта "Спорт - норма жизни" подпрограммы "Устойчивое развитие сельских территорий  Липецкой области на 2014-2017 годы и на период до 2024 года" государственной программы Липецкой области "Развитие сельского хозяйства и регулирование рынков сельскохозяйственной продукции, сырья и продовольствия Липецкой области"</t>
  </si>
  <si>
    <t>13 7 Р5 5567Б  - фед</t>
  </si>
  <si>
    <t>выравнивание</t>
  </si>
  <si>
    <t>сбалансированность</t>
  </si>
  <si>
    <t>гранты</t>
  </si>
  <si>
    <t>310 КОСГУ</t>
  </si>
  <si>
    <t>Целевые  статьи   06 1 A2 86280,  08 4 F1 86020,  08 5 03 86010,  08 6 F3 86430,  10 1 10 86350,  12 1 29 86080,  12 2 04 86180,  14 1 08 86300,  14 2 02 86100,  14 2 08 86190,  16 2 01 86200,  16 2 02 86210,  16 2 09 86380,  18 2 05 86790,  20 1 04 86140,  20 1 06 86420</t>
  </si>
  <si>
    <t xml:space="preserve">Целевая  статья  08 4 06 R0212 </t>
  </si>
  <si>
    <t xml:space="preserve">Целевая  статья  13 7 06 R5675  </t>
  </si>
  <si>
    <t xml:space="preserve">Целевая  статья  13 7 07 R5673  </t>
  </si>
  <si>
    <t xml:space="preserve">Целевая  статья  13 7 08 R5679 </t>
  </si>
  <si>
    <t xml:space="preserve">Целевая  статья 13 7 Р5 5567Б </t>
  </si>
  <si>
    <t xml:space="preserve">Целевая  статья  01 6 04 R0272 </t>
  </si>
  <si>
    <t xml:space="preserve">Целевая  статья  01 6 05 R0273 </t>
  </si>
  <si>
    <t xml:space="preserve">Целевая  статья  05 1 Е2 50970 </t>
  </si>
  <si>
    <t xml:space="preserve">Целевая  статья  04 1 Р5 52281 </t>
  </si>
  <si>
    <t>Целевая  статья  04 1 Р5 52282</t>
  </si>
  <si>
    <t xml:space="preserve">Целевая  статья  05 1 Р2 52320 </t>
  </si>
  <si>
    <t xml:space="preserve">Целевая  статья  06 1 63 R4660 </t>
  </si>
  <si>
    <t xml:space="preserve">Целевая  статья  06 1 62 R4670 </t>
  </si>
  <si>
    <t xml:space="preserve">Целевая  статья  06 1 14 R5191 </t>
  </si>
  <si>
    <t>Целевая  статья  06 1 15 R5192</t>
  </si>
  <si>
    <t xml:space="preserve">Целевая  статья  06 1 64 R5195 </t>
  </si>
  <si>
    <t xml:space="preserve">Целевая  статья  06 1 A1 55196 </t>
  </si>
  <si>
    <t xml:space="preserve">Целевая  статья  05 5 E1 55200 </t>
  </si>
  <si>
    <t xml:space="preserve">Целевая  статья  11 4 I5 55276  </t>
  </si>
  <si>
    <t>Целевая  статья  11 4 08 R5276</t>
  </si>
  <si>
    <t>Целевая  статья  20 1 F2 55551</t>
  </si>
  <si>
    <t xml:space="preserve">Целевая  статья  20 1 F2 55552 </t>
  </si>
  <si>
    <t xml:space="preserve">Целевая  статья  13 7 04 R5677  </t>
  </si>
  <si>
    <t>Субсидии бюджетам на софинансирование капитальных вложений в объекты государственной (муниципальной) собственности в рамках обеспечения устойчивого развития сельских территорий (000 2 02 27567 00 0000 150)</t>
  </si>
  <si>
    <t>Субсидии бюджетам городских округов на софинансирование капитальных вложений в объекты государственной (муниципальной) собственности в рамках обеспечения устойчивого развития сельских территорий (000 2 02 27567 04 0000 150)</t>
  </si>
  <si>
    <t xml:space="preserve">Субсидии бюджетам поселений на софинансирование капитальных вложений в объекты государственной (муниципальной) собственности в рамках обеспечения устойчивого развития сельских территорий </t>
  </si>
  <si>
    <t>Субсидии бюджетам муниципальных районов на софинансирование капитальных вложений в объекты государственной (муниципальной) собственности в рамках обеспечения устойчивого развития сельских территорий (000 2 02 27567 05 0000 150)</t>
  </si>
  <si>
    <t>Субсидии бюджетам сельских поселений на софинансирование капитальных вложений в объекты государственной (муниципальной) собственности в рамках обеспечения устойчивого развития сельских территорий (000 2 02 27567 10 0000 150)</t>
  </si>
  <si>
    <t>Субсидии бюджетам городских поселений на софинансирование капитальных вложений в объекты государственной (муниципальной) собственности в рамках обеспечения устойчивого развития сельских территорий (000 2 02 27567 13 0000 150)</t>
  </si>
  <si>
    <t>план</t>
  </si>
  <si>
    <t>Целевые  статьи  13 7 06 R5675,  13 7 07 R5673,  13 7 08 R5679</t>
  </si>
  <si>
    <t xml:space="preserve">Целевые  статьи  06 1 09 R1120,  06 1 13 86680,  08 4 06 R0212,  08 5 03 86010  в  части  бюджетных  инвестиций (ВР 522),  08 6 09 86390,  13 7 05 R0188,  13 7 06 86370,  13 7 07 86780,  13 7 Р5 5567Б,  13 7 Р5 86690 </t>
  </si>
  <si>
    <t xml:space="preserve">Субсидии бюджетам поселений на реализацию мероприятий государственной программы Российской Федерации "Доступная среда" на 2011 - 2020 годы  </t>
  </si>
  <si>
    <t>Субсидии бюджетам сельских поселений на реализацию мероприятий государственной программы Российской Федерации "Доступная среда" на 2011 - 2020 годы   (000 2 02 25027 10 0000 150)</t>
  </si>
  <si>
    <t>Субсидии бюджетам городских поселений на реализацию мероприятий государственной программы Российской Федерации "Доступная среда" на 2011 - 2020 годы   (000 2 02 25027 10 0000 150)</t>
  </si>
  <si>
    <t xml:space="preserve">Целевые  статьи  06 1 A1 55196,  06 1 14 R5191,  06 1 15 R5192,  06 1 64 R5195,  </t>
  </si>
  <si>
    <t xml:space="preserve">Субсидии бюджетам сельских поселений на софинансирование капитальных вложений в объекты муниципальной собственности   (000 2 02 27112 10 0000 150)     </t>
  </si>
  <si>
    <t xml:space="preserve">Субсидии бюджетам городских поселений на софинансирование капитальных вложений в объекты муниципальной собственности   (000 2 02 27112 10 0000 150)  </t>
  </si>
  <si>
    <t xml:space="preserve">Субсидии бюджетам городских округов на софинансирование капитальных вложений в объекты муниципальной собственности   (000 2 02 27112 04 0000 150)   </t>
  </si>
  <si>
    <t>Субсидии бюджетам муниципальных районов на софинансирование капитальных вложений в объекты муниципальной собственности   (000 2 02 27112 05 0000 150)</t>
  </si>
  <si>
    <t xml:space="preserve">Субсидии бюджетам на софинансирование капитальных вложений в объекты государственной (муниципальной) собственности  (000 2 02 27112 00 0000 150)   </t>
  </si>
  <si>
    <t xml:space="preserve">Субсидии бюджетам городских округов на софинансирование капитальных вложений в объекты муниципальной собственности  (000 2 02 27112 00 0000 150)  </t>
  </si>
  <si>
    <t>08 1 01 85010</t>
  </si>
  <si>
    <t>Целевые  статьи  01 1 01 85180,  01 1 01 85250,  01 4 02 85130,  01 4 02 85140,  01 4 04 85080,  01 5 03 85320,  01 7 01 85360,  01 7 02 85150,  02 4 01 85340,  05 1 13 85350,  05 1 14 85090,  05 1 14 85160,  05 1 14 85420,  06 3 01 85060,  08 1 01 85010,  09 1 01 85070,  13 5 02 85170,  99 9 00 85270</t>
  </si>
  <si>
    <t>05 1 31 87050</t>
  </si>
  <si>
    <t>Предоставление иных межбюджетных трансфертов местным бюджетам на реализацию муниципальных программ, направленных на создание дополнительных мест для детей в возрасте от 2 месяцев до 3 лет в образовательных организациях, осуществляющих образовательную деятельность по образовательным программам дошкольного образования без условий софинансирования с федеральным бюджетом в рамках подпрограммы "Ресурсное обеспечение развития образования Липецкой области" государственной программы Липецкой области "Развитие образования Липецкой области"</t>
  </si>
  <si>
    <t>05 1 31 R1590</t>
  </si>
  <si>
    <t>Предоставление иных межбюджетных трансфертов местным бюджетам на реализацию муниципальных программ, направленных на создание дополнительных мест для детей в возрасте от 2 месяцев до 3 лет в образовательных организациях, осуществляющих образовательную деятельность по образовательным программам дошкольного образования в рамках подпрограммы "Ресурсное обеспечение развития образования Липецкой области" государственной программы Липецкой области "Развитие образования Липецкой области"</t>
  </si>
  <si>
    <t>Целевые  статьи  05 1 31 R1590,  05 1 31 87050,  05 1 Р2 51590,  05 1 Р2 87050</t>
  </si>
  <si>
    <t>3. Создание дополнительных мест для детей в возрасте от 2 месяцев до 3 лет в образовательных организациях, осуществляющих образовательную деятельность по образовательным программам дошкольного образования в рамках регионального проекта "Содействие занятости женщин - создание условий дошкольного образования для детей в возрасте до трех лет" подпрограммы "Ресурсное обеспечение развития образования Липецкой области" государственной программы Липецкой области "Развитие образования Липецкой области"  (ЦС  05 1 Р2 51590)</t>
  </si>
  <si>
    <t>4.  Финансовое обеспечение дорожной деятельности в рамках реализации национального проекта «Безопасные и качественные автомобильные дороги» (предоставление иных межбюджетных трансфертов местным бюджетам на реализацию муниципальных программ, направленных на обеспечение дорожной деятельности в отношении автомобильных дорог общего пользования местного значения в части строительства (реконструкции) автомобильных дорог Липецкой агломерации) в рамках регионального проекта "Дорожная сеть" подпрограммы "Развитие дорожного комплекса Липецкой области" государственной программы Липецкой области "Развитие транспортной системы Липецкой области" (ЦС  14 1 R1 53933)</t>
  </si>
  <si>
    <t>5.  Финансовое обеспечение дорожной деятельности в рамках реализации национального проекта «Безопасные и качественные автомобильные дороги» (предоставление иных межбюджетных трансфертов местным бюджетам на реализацию муниципальных программ, направленных на обеспечение дорожной деятельности в отношении автомобильных дорог общего пользования местного значения в части капитального ремонта и ремонта автомобильных дорог Липецкой агломерации) в рамках регионального проекта "Дорожная сеть" подпрограммы "Развитие дорожного комплекса Липецкой области" государственной программы Липецкой области "Развитие транспортной системы Липецкой области"  (ЦС  14 1 R1 53934)</t>
  </si>
  <si>
    <t>2.  Предоставление иных межбюджетных трансфертов местным бюджетам на реализацию муниципальных программ, направленных на создание дополнительных мест для детей в возрасте от 2 месяцев до 3 лет в образовательных организациях, осуществляющих образовательную деятельность по образовательным программам дошкольного образования в рамках подпрограммы "Ресурсное обеспечение развития образования Липецкой области" государственной программы Липецкой области "Развитие образования Липецкой области"  (ЦС  05 1 31 R1590)</t>
  </si>
  <si>
    <t>Целевая  статья  05 1 31 R1590</t>
  </si>
  <si>
    <t xml:space="preserve">Создание дополнительных мест для детей в возрасте от 2 месяцев до 3 лет в образовательных организациях, осуществляющих образовательную деятельность по образовательным программам дошкольного образования </t>
  </si>
  <si>
    <t xml:space="preserve">реализация муниципальных программ, направленных на создание дополнительных мест для детей в возрасте от 2 месяцев до 3 лет в образовательных организациях, осуществляющих образовательную деятельность по образовательным программам дошкольного образования </t>
  </si>
  <si>
    <t>05 5 01 R5200</t>
  </si>
  <si>
    <t>05 5 01 R5200 - фед</t>
  </si>
  <si>
    <t>Целевые  статьи  05 5 E1 55200,  05 5 01 R5200</t>
  </si>
  <si>
    <t xml:space="preserve">Целевая  статья  05 5 01 R5200 </t>
  </si>
  <si>
    <t>Создание новых мест в общеобразовательных организациях</t>
  </si>
  <si>
    <t xml:space="preserve">Предоставление субсидий местным бюджетам на реализацию муниципальных программ, направленных на создание новых мест в общеобразовательных организациях </t>
  </si>
  <si>
    <t>04 2 Р5 86820</t>
  </si>
  <si>
    <t xml:space="preserve">Предоставление субсидии бюджетам муниципальных районов и городских округов на реализацию муниципальных программ, направленных на обеспечение уровня финансирования организаций, осуществляющих спортивную подготовку в соответствии с требованиями федеральных стандартов спортивной подготовки в рамках регионального проекта "Спорт-норма жизни" подпрограммы "Развитие спорта высших достижений и системы подготовки спортивного резерва Липецкой области" государственной программы Липецкой области "Развитие физической культуры и спорта Липецкой области"- </t>
  </si>
  <si>
    <t>Предоставление субсидии бюджетам муниципальных районов и городских округов на реализацию муниципальных программ, направленных на обеспечение уровня финансирования организаций, осуществляющих спортивную подготовку в соответствии с требованиями федеральных стандартов спортивной подготовки в рамках регионального проекта "Спорт-норма жизни" подпрограммы "Развитие спорта высших достижений и системы подготовки спортивного резерва Липецкой области" государственной программы Липецкой области "Развитие физической культуры и спорта Липецкой области"</t>
  </si>
  <si>
    <t>Целевые  статьи  04 1 Р5 86360, 04 2 Р5 86820,  05 1 06 86560,  05 1 12 86590,  05 1 25 86320,  05 1 26 86160,  06 1 06 R5194,  06 1 A2 86280,  07 1 02 86730,  07 1 04 86740,  07 1 05 86720,  08 4 F1 86020,  08 5 03 86010,  08 6 F3 86430,  10 1 03 86670,  10 1 10 86350,  10 3 02 86250,  12 1 29 86080,  12 2 04 86180,  13 6 01 86050,  13 8 01 86060,  14 1 08 86300,  14 2 02 86100,  14 2 06 86090,  14 2 07 86170,  14 2 08 86190,  14 2 09 86260,  16 2 02 86210,  16 2 09 86380,  18 2 05 86790,  20 1 04 86140,  20 1 06 86420</t>
  </si>
  <si>
    <t>5. Создание в общеобразовательных организациях, расположенных в сельской местности, условий для занятий физической культурой и спортом в рамках регионального проекта "Успех каждого ребенка" подпрограммы "Ресурсное обеспечение развития образования Липецкой области" государственной программы Липецкой области "Развитие образования Липецкой области"  (ЦС  05 1 Е2 50970)</t>
  </si>
  <si>
    <t>6. Создание дополнительных мест для детей в возрасте от 1,5 до 3 лет в образовательных организациях, осуществляющих образовательную деятельность по образовательным программам дошкольного образования в рамках регионального проекта "Содействие занятости женщин - создание условий дошкольного образования для детей в возрасте до трех лет" подпрограммы "Ресурсное обеспечение развития образования Липецкой области" государственной программы Липецкой области "Развитие образования Липецкой области"  (ЦС  05 1 Р2 52320 )</t>
  </si>
  <si>
    <t>7. Создание новых мест в общеобразовательных организациях в рамках регионального проекта "Современная школа" подпрограммы "Создание современной образовательной среды для школьников" государственной программы Липецкой области "Развитие образования Липецкой области"  (ЦС  05 5 E1 55200)</t>
  </si>
  <si>
    <t>8. Предоставление субсидий местным бюджетам на реализацию муниципальных программ, направленных на создание новых мест в общеобразовательных организациях в рамках подпрограммы "Ресурсное обеспечение развития образования Липецкой области" государственной программы Липецкой области "Развитие образования Липецкой области"  (ЦС  05 5 01 R5200)</t>
  </si>
  <si>
    <t>9.  Поддержка отрасли культуры (предоставление субсидий местным бюджетам на реализацию муниципальных программ, направленных на создание и модернизацию учреждений культурно-досугового типа в сельской местности, включая обеспечение инфраструктуры (в том числе строительство, реконструкцию и капитальный ремонт зданий), приобретение оборудования для оснащения учреждений и привлечение специалистов культурно-досуговой деятельности в целях обеспечения доступа к культурным ценностям и творческой самореализации жителей сельской местности) в рамках регионального проекта  "Культурная среда" подпрограммы "Развитие и сохранение культуры Липецкой области"  государственной программы Липецкой области "Развитие культуры и туризма в Липецкой области"  (ЦС  06 1 A1 55196)</t>
  </si>
  <si>
    <t>10. Поддержка отрасли культуры (предоставление субсидий местным бюджетам на реализацию муниципальных программ, направленных на организацию библиотечного обслуживания населения в части комплектования книжных фондов библиотек муниципальных районов, городских округов и поселений) в рамках подпрограммы "Развитие и сохранение культуры Липецкой области" государственной программы Липецкой области "Развитие культуры и туризма в Липецкой области"  (ЦС  06 1 14 R5191)</t>
  </si>
  <si>
    <t>11. Поддержка отрасли культуры (предоставление субсидий местным бюджетам на реализацию муниципальных программ, направленных на проведение мероприятий по подключению общедоступных библиотек к сети «Интернет» и развитие системы библиотечного дела с учетом задачи расширения информационных технологий и оцифровки) в рамках подпрограммы "Развитие и сохранение культуры Липецкой области" государственной программы Липецкой области "Развитие культуры и туризма в Липецкой области"  (ЦС  06 1 15 R5192)</t>
  </si>
  <si>
    <t>12. Предоставление субсидий местным бюджетам на реализацию муниципальных программ, направленных на обеспечение развития и укрепления материально-технической базы муниципальных домов культуры в рамках подпрограммы "Развитие и сохранение культуры Липецкой области"  государственной программы Липецкой области "Развитие культуры и туризма в Липецкой области"  (ЦС  06 1 62 R4670)</t>
  </si>
  <si>
    <t>13.  Предоставление субсидий местным бюджетам на реализацию муниципальных программ, направленных на поддержку творческой деятельности и укрепление материально-технической базы  муниципальных театров в населенных пунктах с численностью населения до 300 тысяч человек в рамках подпрограммы "Развитие и сохранение культуры Липецкой области"  государственной программы Липецкой области "Развитие культуры и туризма в Липецкой области"  (ЦС  06 1 63 R4660)</t>
  </si>
  <si>
    <t>14.  Поддержка отрасли культуры (предоставление субсидий местным бюджетам на реализацию муниципальных программ, направленных на техническое оснащение и содержание сети виртуальных концертных залов) в рамках подпрограммы "Развитие и сохранение культуры Липецкой области"  государственной программы Липецкой области "Развитие культуры и туризма в Липецкой области" (06 1 64 R5195)</t>
  </si>
  <si>
    <t>15. Реализация мероприятий подпрограммы (предоставление субсидий местным бюджетам на реализацию муниципальных программ, направленных на строительство (реконструкцию) объектов социальной инфраструктуры в рамках реализации проектов по комплексному освоению территорий, предусматривающих строительство жилья) в рамках подпрограммы "Стимулирование жилищного строительства в Липецкой области" государственной программы Липецкой области "Обеспечение населения Липецкой области качественным жильем, социальной инфраструктурой и услугами ЖКХ"  (ЦС  08 4 06 R0212)</t>
  </si>
  <si>
    <t>16. Предоставление субсидий местным бюджетам на реализацию муниципальных программ, направленных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Фонда содействия реформированию жилищно-коммунального хозяйства в рамках подпрограммы «Улучшение качества жилищного фонда, развитие и модернизация коммунальной инфраструктуры Липецкой области» государственной программы Липецкой области «Обеспечение населения Липецкой области качественным жильем, социальной инфраструктурой и услугами ЖКХ» (ЦС  08 6 02 09502)</t>
  </si>
  <si>
    <t>17. Государственная поддержка малого и среднего предпринимательства, включая крестьянские (фермерские) хозяйства, а также на реализацию мероприятий по поддержке молодежного предпринимательства (предоставление субсидии местным бюджетам для реализации муниципальных программ развития малого и среднего предпринимательства в части предоставления субсидий субъектам малого и среднего предпринимательства монопрофильных муниципальных образований на возмещение части затрат по уплате процентов по кредитам и договорам лизинга, первого взноса по договорам лизинга, по созданию и (или) развитию центров времяпрепровождения детей дошкольного возраста, на возмещение части затрат субъектов социального предпринимательства) в рамках подпрограммы "Развитие малого и среднего предпринимательства в Липецкой области на 2014-2020 годы" государственной программы Липецкой области "Модернизация и инновационное развитие экономики Липецкой области"  (ЦС  11 4 08 R5276)</t>
  </si>
  <si>
    <t>18. Государственная поддержка малого и среднего предпринимательства, включая крестьянские (фермерские) хозяйства, а также на реализацию мероприятий по поддержке молодежного предпринимательства (предоставление субсидий местным бюджетам на реализацию муниципальных программ развития малого и среднего предпринимательства в части предоставления субсидий на возмещение затрат по разработке проектно-сметной документации, по подготовке площадок для размещения резидентов и инфраструктуры технопарка, в том числе на проведение коммуникаций, строительство (реконструкцию) офисных и производственных площадей, по приобретению офисного и технологического оборудования) в рамках регионального проекта "Акселерация субъектов малого и среднего предпринимательства" подпрограммы "Развитие малого и среднего предпринимательства в Липецкой области на 2014-2020 годы" государственной программы Липецкой области "Модернизация и инновационное развитие экономики Липецкой области"  (ЦС  11 4 I5 55276)</t>
  </si>
  <si>
    <t>19.  Реализация мероприятий подпрограммы (предоставление субсидий местным бюджетам на реализацию муниципальных программ, направленных на грантовую поддержку местных инициатив граждан, проживающих в сельской местности) в рамках подпрограммы "Устойчивое развитие сельских территорий  Липецкой области на 2014-2017 годы и на период до 2020 года" государственной программы Липецкой области "Развитие сельского хозяйства и регулирование рынков сельскохозяйственной продукции, сырья и продовольствия Липецкой области"   (ЦС  13 7 04 R5677)</t>
  </si>
  <si>
    <t>20.  Реализация мероприятий подпрограммы (предоставление субсидий местным бюджетам на реализацию муниципальных программ, направленных на реализацию проектов комплексного обустройства площадок под компактную жилищную застройку в сельской местности) в рамках подпрограммы "Устойчивое развитие сельских территорий  Липецкой области на 2014-2017 годы и на период до 2020 года" государственной программы Липецкой области "Развитие сельского хозяйства и регулирование рынков сельскохозяйственной продукции, сырья и продовольствия Липецкой области"   (ЦС  13 7 06 R5675)</t>
  </si>
  <si>
    <t>21.  Реализация мероприятий подпрограммы (предоставление субсидий местным бюджетам на реализацию муниципальных программ, направленных на развитие газификации в сельской местности) в рамках подпрограммы "Устойчивое развитие сельских территорий  Липецкой области на 2014-2017 годы и на период до 2020 года" государственной программы Липецкой области "Развитие сельского хозяйства и регулирование рынков сельскохозяйственной продукции, сырья и продовольствия Липецкой области"   (ЦС  13 7 07 R5673)</t>
  </si>
  <si>
    <t>22.  Реализация мероприятий подпрограммы (предоставление субсидий местным бюджетам на реализацию муниципальных программ, направленных на строительство и реконструкцию автомобильных дорог общего пользования с твердым покрытием, ведущих от сети автомобильных дорог общего пользования к ближайшим общественно значимым объектам сельских населенных пунктов, а также объектам производства и переработки сельскохозяйственной продукции) в рамках подпрограммы "Устойчивое развитие сельских территорий  Липецкой области на 2014-2017 годы и на период до 2020 года" государственной программы Липецкой области "Развитие сельского хозяйства и регулирование рынков сельскохозяйственной продукции, сырья и продовольствия Липецкой области"  (ЦС  13 7 08 R5679)</t>
  </si>
  <si>
    <t>23. Обеспечение реализации мероприятий по устойчивому развитию сельских территорий (предоставление субсидий местным бюджетам на реализацию муниципальных программ, направленных на развитие сети плоскостных спортивных сооружений в сельской местности) в рамках регионального проекта "Спорт-норма жизни" подпрограммы "Устойчивое развитие сельских территорий  Липецкой области на 2014-2017 годы и на период до 2024 года" государственной программы Липецкой области "Развитие сельского хозяйства и регулирование рынков сельскохозяйственной продукции, сырья и продовольствия Липецкой области" (ЦС  13 7 Р5 5567Б)</t>
  </si>
  <si>
    <t>24. Реализация мероприятий, направленных на формирование современной городской среды (предоставление субсидий местным бюджетам на реализацию муниципальных программ, направленных на формирование современной городской среды в части реализации мероприятий по благоустройству дворовых территорий многоквартирных домов) в рамках регионального проекта "Формирование комфортной городской среды" подпрограммы "Развитие благоустройства территорий муниципальных образований Липецкой области" государственной программы Липецкой области "Формирование современной городской среды в Липецкой области"  (ЦС  20 1 F2 55551)</t>
  </si>
  <si>
    <t>25. Реализация мероприятий, направленных на формирование современной городской среды (предоставление субсидий местным бюджетам на реализацию муниципальных программ, направленных на формирование современной городской среды в части реализации мероприятий по благоустройству территорий общего пользования) в рамках регионального проекта "Формирование комфортной городской среды" подпрограммы "Развитие благоустройства территорий муниципальных образований Липецкой области" государственной программы Липецкой области "Формирование современной городской среды в Липецкой области"  (ЦС 20 1 F2 55552)</t>
  </si>
</sst>
</file>

<file path=xl/styles.xml><?xml version="1.0" encoding="utf-8"?>
<styleSheet xmlns="http://schemas.openxmlformats.org/spreadsheetml/2006/main">
  <numFmts count="9">
    <numFmt numFmtId="43" formatCode="_-* #,##0.00_р_._-;\-* #,##0.00_р_._-;_-* &quot;-&quot;??_р_._-;_-@_-"/>
    <numFmt numFmtId="164" formatCode="_-* #,##0_р_._-;\-* #,##0_р_._-;_-* &quot;-&quot;??_р_._-;_-@_-"/>
    <numFmt numFmtId="165" formatCode="_-* #,##0.0_р_._-;\-* #,##0.0_р_._-;_-* &quot;-&quot;??_р_._-;_-@_-"/>
    <numFmt numFmtId="166" formatCode="_-* #,##0.00000_р_._-;\-* #,##0.00000_р_._-;_-* &quot;-&quot;??_р_._-;_-@_-"/>
    <numFmt numFmtId="167" formatCode="#,##0.0"/>
    <numFmt numFmtId="168" formatCode="#,##0.000"/>
    <numFmt numFmtId="169" formatCode="#,##0.00;[Red]#,##0.00"/>
    <numFmt numFmtId="170" formatCode="_-* #,##0.0\ _р_._-;\-* #,##0.0\ _р_._-;_-* &quot;-&quot;??\ _р_._-;_-@_-"/>
    <numFmt numFmtId="171" formatCode="_-* #,##0.00\ _р_._-;\-* #,##0.00\ _р_._-;_-* &quot;-&quot;??\ _р_._-;_-@_-"/>
  </numFmts>
  <fonts count="146">
    <font>
      <sz val="10"/>
      <name val="Arial Cyr"/>
      <charset val="204"/>
    </font>
    <font>
      <sz val="10"/>
      <name val="Arial Cyr"/>
      <charset val="204"/>
    </font>
    <font>
      <sz val="8"/>
      <name val="Arial Cyr"/>
      <family val="2"/>
      <charset val="204"/>
    </font>
    <font>
      <b/>
      <sz val="10"/>
      <name val="Arial Cyr"/>
      <charset val="204"/>
    </font>
    <font>
      <b/>
      <sz val="13"/>
      <name val="Arial Cyr"/>
      <charset val="204"/>
    </font>
    <font>
      <b/>
      <sz val="12"/>
      <name val="Arial Cyr"/>
      <charset val="204"/>
    </font>
    <font>
      <b/>
      <sz val="13"/>
      <color indexed="10"/>
      <name val="Arial Cyr"/>
      <charset val="204"/>
    </font>
    <font>
      <b/>
      <sz val="11"/>
      <name val="Arial Cyr"/>
      <charset val="204"/>
    </font>
    <font>
      <b/>
      <sz val="11"/>
      <name val="Arial Cyr"/>
      <family val="2"/>
      <charset val="204"/>
    </font>
    <font>
      <b/>
      <sz val="11"/>
      <color indexed="10"/>
      <name val="Arial Cyr"/>
      <family val="2"/>
      <charset val="204"/>
    </font>
    <font>
      <sz val="11"/>
      <name val="Arial CYR"/>
      <family val="2"/>
      <charset val="204"/>
    </font>
    <font>
      <b/>
      <sz val="10"/>
      <color indexed="10"/>
      <name val="Arial Cyr"/>
      <charset val="204"/>
    </font>
    <font>
      <b/>
      <sz val="11"/>
      <color indexed="10"/>
      <name val="Arial Cyr"/>
      <charset val="204"/>
    </font>
    <font>
      <sz val="11"/>
      <name val="Arial Cyr"/>
      <charset val="204"/>
    </font>
    <font>
      <i/>
      <sz val="11"/>
      <name val="Arial Cyr"/>
      <charset val="204"/>
    </font>
    <font>
      <i/>
      <sz val="11"/>
      <color indexed="10"/>
      <name val="Arial CYR"/>
      <charset val="204"/>
    </font>
    <font>
      <b/>
      <sz val="15"/>
      <name val="Arial Cyr"/>
      <family val="2"/>
      <charset val="204"/>
    </font>
    <font>
      <b/>
      <sz val="13"/>
      <name val="Arial Cyr"/>
      <family val="2"/>
      <charset val="204"/>
    </font>
    <font>
      <b/>
      <sz val="12"/>
      <name val="Arial Cyr"/>
      <family val="2"/>
      <charset val="204"/>
    </font>
    <font>
      <b/>
      <sz val="10"/>
      <name val="Arial Cyr"/>
      <family val="2"/>
      <charset val="204"/>
    </font>
    <font>
      <b/>
      <sz val="12"/>
      <name val="Arial"/>
      <family val="2"/>
      <charset val="204"/>
    </font>
    <font>
      <b/>
      <sz val="13"/>
      <color indexed="10"/>
      <name val="Arial Cyr"/>
      <family val="2"/>
      <charset val="204"/>
    </font>
    <font>
      <b/>
      <i/>
      <sz val="13"/>
      <name val="Arial"/>
      <family val="2"/>
      <charset val="204"/>
    </font>
    <font>
      <b/>
      <sz val="13"/>
      <name val="Arial"/>
      <family val="2"/>
      <charset val="204"/>
    </font>
    <font>
      <b/>
      <sz val="13"/>
      <color indexed="10"/>
      <name val="Arial"/>
      <family val="2"/>
      <charset val="204"/>
    </font>
    <font>
      <sz val="13"/>
      <name val="Arial Cyr"/>
      <family val="2"/>
      <charset val="204"/>
    </font>
    <font>
      <sz val="13"/>
      <name val="Arial Cyr"/>
      <charset val="204"/>
    </font>
    <font>
      <b/>
      <sz val="12"/>
      <color indexed="10"/>
      <name val="Arial Cyr"/>
      <charset val="204"/>
    </font>
    <font>
      <b/>
      <sz val="12"/>
      <color indexed="10"/>
      <name val="Arial Cyr"/>
      <family val="2"/>
      <charset val="204"/>
    </font>
    <font>
      <b/>
      <sz val="11"/>
      <name val="Arial"/>
      <family val="2"/>
      <charset val="204"/>
    </font>
    <font>
      <b/>
      <sz val="12"/>
      <color indexed="10"/>
      <name val="Arial"/>
      <family val="2"/>
      <charset val="204"/>
    </font>
    <font>
      <b/>
      <sz val="11"/>
      <color indexed="10"/>
      <name val="Arial"/>
      <family val="2"/>
      <charset val="204"/>
    </font>
    <font>
      <b/>
      <sz val="10"/>
      <name val="Arial"/>
      <family val="2"/>
      <charset val="204"/>
    </font>
    <font>
      <b/>
      <sz val="10"/>
      <color indexed="10"/>
      <name val="Arial"/>
      <family val="2"/>
      <charset val="204"/>
    </font>
    <font>
      <sz val="10"/>
      <name val="Arial"/>
      <family val="2"/>
      <charset val="204"/>
    </font>
    <font>
      <b/>
      <sz val="13"/>
      <color indexed="8"/>
      <name val="Arial"/>
      <family val="2"/>
      <charset val="204"/>
    </font>
    <font>
      <b/>
      <sz val="14"/>
      <name val="Arial Cyr"/>
      <charset val="204"/>
    </font>
    <font>
      <sz val="11"/>
      <color indexed="8"/>
      <name val="Calibri"/>
      <family val="2"/>
      <charset val="204"/>
    </font>
    <font>
      <sz val="11"/>
      <color indexed="9"/>
      <name val="Calibri"/>
      <family val="2"/>
      <charset val="204"/>
    </font>
    <font>
      <sz val="11"/>
      <color indexed="62"/>
      <name val="Calibri"/>
      <family val="2"/>
      <charset val="204"/>
    </font>
    <font>
      <b/>
      <sz val="11"/>
      <color indexed="63"/>
      <name val="Calibri"/>
      <family val="2"/>
      <charset val="204"/>
    </font>
    <font>
      <b/>
      <sz val="11"/>
      <color indexed="52"/>
      <name val="Calibri"/>
      <family val="2"/>
      <charset val="204"/>
    </font>
    <font>
      <b/>
      <sz val="15"/>
      <color indexed="56"/>
      <name val="Calibri"/>
      <family val="2"/>
      <charset val="204"/>
    </font>
    <font>
      <b/>
      <sz val="13"/>
      <color indexed="56"/>
      <name val="Calibri"/>
      <family val="2"/>
      <charset val="204"/>
    </font>
    <font>
      <b/>
      <sz val="11"/>
      <color indexed="56"/>
      <name val="Calibri"/>
      <family val="2"/>
      <charset val="204"/>
    </font>
    <font>
      <b/>
      <sz val="11"/>
      <color indexed="8"/>
      <name val="Calibri"/>
      <family val="2"/>
      <charset val="204"/>
    </font>
    <font>
      <b/>
      <sz val="11"/>
      <color indexed="9"/>
      <name val="Calibri"/>
      <family val="2"/>
      <charset val="204"/>
    </font>
    <font>
      <b/>
      <sz val="18"/>
      <color indexed="56"/>
      <name val="Cambria"/>
      <family val="2"/>
      <charset val="204"/>
    </font>
    <font>
      <sz val="11"/>
      <color indexed="60"/>
      <name val="Calibri"/>
      <family val="2"/>
      <charset val="204"/>
    </font>
    <font>
      <sz val="11"/>
      <color indexed="20"/>
      <name val="Calibri"/>
      <family val="2"/>
      <charset val="204"/>
    </font>
    <font>
      <i/>
      <sz val="11"/>
      <color indexed="23"/>
      <name val="Calibri"/>
      <family val="2"/>
      <charset val="204"/>
    </font>
    <font>
      <sz val="11"/>
      <color indexed="52"/>
      <name val="Calibri"/>
      <family val="2"/>
      <charset val="204"/>
    </font>
    <font>
      <sz val="11"/>
      <color indexed="10"/>
      <name val="Calibri"/>
      <family val="2"/>
      <charset val="204"/>
    </font>
    <font>
      <sz val="11"/>
      <color indexed="17"/>
      <name val="Calibri"/>
      <family val="2"/>
      <charset val="204"/>
    </font>
    <font>
      <sz val="12"/>
      <name val="Arial Cyr"/>
      <family val="2"/>
      <charset val="204"/>
    </font>
    <font>
      <b/>
      <i/>
      <sz val="12"/>
      <color indexed="10"/>
      <name val="Arial"/>
      <family val="2"/>
      <charset val="204"/>
    </font>
    <font>
      <b/>
      <sz val="15"/>
      <color indexed="10"/>
      <name val="Arial Cyr"/>
      <charset val="204"/>
    </font>
    <font>
      <sz val="10"/>
      <name val="Arial"/>
      <family val="2"/>
      <charset val="204"/>
    </font>
    <font>
      <sz val="8"/>
      <name val="Arial Cyr"/>
      <charset val="204"/>
    </font>
    <font>
      <b/>
      <sz val="11"/>
      <color indexed="8"/>
      <name val="Arial Cyr"/>
      <charset val="204"/>
    </font>
    <font>
      <b/>
      <i/>
      <sz val="10"/>
      <name val="Arial Cyr"/>
      <charset val="204"/>
    </font>
    <font>
      <b/>
      <i/>
      <sz val="11"/>
      <color indexed="10"/>
      <name val="Arial Cyr"/>
      <charset val="204"/>
    </font>
    <font>
      <b/>
      <i/>
      <sz val="11"/>
      <color indexed="10"/>
      <name val="Arial"/>
      <family val="2"/>
      <charset val="204"/>
    </font>
    <font>
      <b/>
      <i/>
      <sz val="11"/>
      <name val="Arial Cyr"/>
      <charset val="204"/>
    </font>
    <font>
      <b/>
      <i/>
      <sz val="11"/>
      <name val="Arial"/>
      <family val="2"/>
      <charset val="204"/>
    </font>
    <font>
      <sz val="10"/>
      <name val="Arial"/>
      <family val="2"/>
      <charset val="204"/>
    </font>
    <font>
      <sz val="12"/>
      <name val="Arial"/>
      <family val="2"/>
      <charset val="204"/>
    </font>
    <font>
      <sz val="10"/>
      <name val="Arial"/>
      <family val="2"/>
      <charset val="204"/>
    </font>
    <font>
      <b/>
      <sz val="14"/>
      <name val="Arial"/>
      <family val="2"/>
      <charset val="204"/>
    </font>
    <font>
      <sz val="11"/>
      <name val="Calibri"/>
      <family val="2"/>
    </font>
    <font>
      <b/>
      <i/>
      <u/>
      <sz val="10"/>
      <name val="Arial Cyr"/>
      <charset val="204"/>
    </font>
    <font>
      <sz val="11"/>
      <color theme="1"/>
      <name val="Calibri"/>
      <family val="2"/>
      <charset val="204"/>
      <scheme val="minor"/>
    </font>
    <font>
      <sz val="11"/>
      <color theme="0"/>
      <name val="Calibri"/>
      <family val="2"/>
      <charset val="204"/>
      <scheme val="minor"/>
    </font>
    <font>
      <sz val="11"/>
      <name val="Calibri"/>
      <family val="2"/>
      <scheme val="minor"/>
    </font>
    <font>
      <b/>
      <sz val="11"/>
      <color rgb="FF000000"/>
      <name val="Arial"/>
      <family val="2"/>
      <charset val="204"/>
    </font>
    <font>
      <sz val="10"/>
      <color rgb="FF000000"/>
      <name val="Arial"/>
      <family val="2"/>
      <charset val="204"/>
    </font>
    <font>
      <b/>
      <i/>
      <sz val="12"/>
      <color rgb="FF000000"/>
      <name val="Times New Roman Cyr"/>
      <family val="2"/>
    </font>
    <font>
      <b/>
      <i/>
      <sz val="10"/>
      <color rgb="FF000000"/>
      <name val="Times New Roman Cyr"/>
      <family val="2"/>
    </font>
    <font>
      <i/>
      <sz val="10"/>
      <color rgb="FF000000"/>
      <name val="Times New Roman Cyr"/>
      <family val="2"/>
    </font>
    <font>
      <b/>
      <i/>
      <sz val="9"/>
      <color rgb="FF000000"/>
      <name val="Times New Roman Cyr"/>
      <family val="2"/>
    </font>
    <font>
      <b/>
      <i/>
      <sz val="11"/>
      <color rgb="FF000000"/>
      <name val="Times New Roman Cyr"/>
      <family val="2"/>
    </font>
    <font>
      <sz val="10"/>
      <color rgb="FF000000"/>
      <name val="Times New Roman Cyr"/>
      <family val="2"/>
    </font>
    <font>
      <sz val="10"/>
      <color rgb="FF000000"/>
      <name val="Arial"/>
      <family val="2"/>
    </font>
    <font>
      <sz val="10"/>
      <color rgb="FF000000"/>
      <name val="Arial Cyr"/>
      <family val="2"/>
    </font>
    <font>
      <u/>
      <sz val="9"/>
      <color rgb="FF000000"/>
      <name val="Arial CYR"/>
      <family val="2"/>
    </font>
    <font>
      <u/>
      <sz val="10"/>
      <color rgb="FF000000"/>
      <name val="Times New Roman Cyr"/>
      <family val="2"/>
    </font>
    <font>
      <b/>
      <sz val="12"/>
      <color rgb="FF000000"/>
      <name val="Times New Roman Cyr"/>
      <family val="2"/>
    </font>
    <font>
      <b/>
      <i/>
      <sz val="12"/>
      <color rgb="FF000000"/>
      <name val="Arial Cyr"/>
      <family val="2"/>
    </font>
    <font>
      <b/>
      <sz val="9"/>
      <color rgb="FF000000"/>
      <name val="Times New Roman Cyr"/>
      <family val="2"/>
    </font>
    <font>
      <b/>
      <i/>
      <sz val="11"/>
      <color rgb="FF000000"/>
      <name val="Arial Cyr"/>
      <family val="2"/>
    </font>
    <font>
      <sz val="11"/>
      <color rgb="FF000000"/>
      <name val="Arial Cyr"/>
      <family val="2"/>
    </font>
    <font>
      <b/>
      <sz val="10"/>
      <color rgb="FF000000"/>
      <name val="Times New Roman Cyr"/>
      <family val="2"/>
    </font>
    <font>
      <b/>
      <sz val="8"/>
      <color rgb="FF000000"/>
      <name val="Arial Cyr"/>
      <family val="2"/>
    </font>
    <font>
      <b/>
      <sz val="10"/>
      <color rgb="FF000000"/>
      <name val="Arial Cyr"/>
      <family val="2"/>
    </font>
    <font>
      <sz val="8"/>
      <color rgb="FF000000"/>
      <name val="Arial Cyr"/>
      <family val="2"/>
    </font>
    <font>
      <sz val="9"/>
      <color rgb="FF000000"/>
      <name val="Arial Cyr"/>
      <family val="2"/>
    </font>
    <font>
      <sz val="7"/>
      <color rgb="FF000000"/>
      <name val="Arial Cyr"/>
      <family val="2"/>
    </font>
    <font>
      <sz val="8"/>
      <color rgb="FF000000"/>
      <name val="Times New Roman Cyr"/>
      <family val="2"/>
    </font>
    <font>
      <b/>
      <sz val="9"/>
      <color rgb="FF000000"/>
      <name val="Arial CYR"/>
      <family val="2"/>
    </font>
    <font>
      <sz val="11"/>
      <color rgb="FF3F3F76"/>
      <name val="Calibri"/>
      <family val="2"/>
      <charset val="204"/>
      <scheme val="minor"/>
    </font>
    <font>
      <b/>
      <sz val="11"/>
      <color rgb="FF3F3F3F"/>
      <name val="Calibri"/>
      <family val="2"/>
      <charset val="204"/>
      <scheme val="minor"/>
    </font>
    <font>
      <b/>
      <sz val="11"/>
      <color rgb="FFFA7D00"/>
      <name val="Calibri"/>
      <family val="2"/>
      <charset val="204"/>
      <scheme val="minor"/>
    </font>
    <font>
      <b/>
      <sz val="15"/>
      <color theme="3"/>
      <name val="Calibri"/>
      <family val="2"/>
      <charset val="204"/>
      <scheme val="minor"/>
    </font>
    <font>
      <b/>
      <sz val="13"/>
      <color theme="3"/>
      <name val="Calibri"/>
      <family val="2"/>
      <charset val="204"/>
      <scheme val="minor"/>
    </font>
    <font>
      <b/>
      <sz val="11"/>
      <color theme="3"/>
      <name val="Calibri"/>
      <family val="2"/>
      <charset val="204"/>
      <scheme val="minor"/>
    </font>
    <font>
      <b/>
      <sz val="11"/>
      <color theme="1"/>
      <name val="Calibri"/>
      <family val="2"/>
      <charset val="204"/>
      <scheme val="minor"/>
    </font>
    <font>
      <b/>
      <sz val="11"/>
      <color theme="0"/>
      <name val="Calibri"/>
      <family val="2"/>
      <charset val="204"/>
      <scheme val="minor"/>
    </font>
    <font>
      <b/>
      <sz val="18"/>
      <color theme="3"/>
      <name val="Cambria"/>
      <family val="2"/>
      <charset val="204"/>
      <scheme val="major"/>
    </font>
    <font>
      <sz val="11"/>
      <color rgb="FF9C6500"/>
      <name val="Calibri"/>
      <family val="2"/>
      <charset val="204"/>
      <scheme val="minor"/>
    </font>
    <font>
      <sz val="11"/>
      <color rgb="FF9C0006"/>
      <name val="Calibri"/>
      <family val="2"/>
      <charset val="204"/>
      <scheme val="minor"/>
    </font>
    <font>
      <i/>
      <sz val="11"/>
      <color rgb="FF7F7F7F"/>
      <name val="Calibri"/>
      <family val="2"/>
      <charset val="204"/>
      <scheme val="minor"/>
    </font>
    <font>
      <sz val="11"/>
      <color rgb="FFFA7D00"/>
      <name val="Calibri"/>
      <family val="2"/>
      <charset val="204"/>
      <scheme val="minor"/>
    </font>
    <font>
      <sz val="11"/>
      <color rgb="FFFF0000"/>
      <name val="Calibri"/>
      <family val="2"/>
      <charset val="204"/>
      <scheme val="minor"/>
    </font>
    <font>
      <sz val="11"/>
      <color rgb="FF006100"/>
      <name val="Calibri"/>
      <family val="2"/>
      <charset val="204"/>
      <scheme val="minor"/>
    </font>
    <font>
      <b/>
      <sz val="12"/>
      <color rgb="FFFF0000"/>
      <name val="Arial"/>
      <family val="2"/>
      <charset val="204"/>
    </font>
    <font>
      <b/>
      <sz val="13"/>
      <color rgb="FFFF0000"/>
      <name val="Arial"/>
      <family val="2"/>
      <charset val="204"/>
    </font>
    <font>
      <b/>
      <sz val="11"/>
      <color rgb="FFFF0000"/>
      <name val="Arial Cyr"/>
      <charset val="204"/>
    </font>
    <font>
      <b/>
      <sz val="11"/>
      <color rgb="FFFF0000"/>
      <name val="Arial"/>
      <family val="2"/>
      <charset val="204"/>
    </font>
    <font>
      <b/>
      <i/>
      <sz val="11"/>
      <color rgb="FFFF0000"/>
      <name val="Arial"/>
      <family val="2"/>
      <charset val="204"/>
    </font>
    <font>
      <b/>
      <sz val="12"/>
      <color rgb="FF000000"/>
      <name val="Arial Cyr"/>
      <family val="2"/>
    </font>
    <font>
      <b/>
      <sz val="10"/>
      <color rgb="FF000000"/>
      <name val="Arial Cyr"/>
    </font>
    <font>
      <b/>
      <sz val="12"/>
      <color rgb="FF000000"/>
      <name val="Arial Cyr"/>
    </font>
    <font>
      <b/>
      <sz val="14"/>
      <color rgb="FFFF0000"/>
      <name val="Arial Cyr"/>
      <charset val="204"/>
    </font>
    <font>
      <b/>
      <sz val="14"/>
      <color rgb="FF000000"/>
      <name val="Arial Cyr"/>
      <charset val="204"/>
    </font>
    <font>
      <b/>
      <sz val="14"/>
      <color rgb="FF000000"/>
      <name val="Arial Cyr"/>
    </font>
    <font>
      <sz val="12"/>
      <color rgb="FF000000"/>
      <name val="Arial"/>
      <family val="2"/>
      <charset val="204"/>
    </font>
    <font>
      <b/>
      <sz val="12"/>
      <color rgb="FF000000"/>
      <name val="Arial"/>
      <family val="2"/>
      <charset val="204"/>
    </font>
    <font>
      <b/>
      <sz val="13"/>
      <color rgb="FF000000"/>
      <name val="Arial"/>
      <family val="2"/>
      <charset val="204"/>
    </font>
    <font>
      <b/>
      <sz val="11"/>
      <color rgb="FFFF0000"/>
      <name val="Arial Cyr"/>
    </font>
    <font>
      <b/>
      <sz val="14"/>
      <color rgb="FFFF0000"/>
      <name val="Times New Roman Cyr"/>
      <charset val="204"/>
    </font>
    <font>
      <b/>
      <sz val="13"/>
      <color rgb="FF000000"/>
      <name val="Arial Cyr"/>
    </font>
    <font>
      <b/>
      <sz val="10"/>
      <color rgb="FFFF0000"/>
      <name val="Arial Cyr"/>
    </font>
    <font>
      <sz val="13"/>
      <color rgb="FF000000"/>
      <name val="Arial"/>
      <family val="2"/>
      <charset val="204"/>
    </font>
    <font>
      <b/>
      <sz val="13"/>
      <color rgb="FF000000"/>
      <name val="Arial Cyr"/>
      <family val="2"/>
    </font>
    <font>
      <b/>
      <sz val="12"/>
      <color rgb="FFFF0000"/>
      <name val="Arial Cyr"/>
      <charset val="204"/>
    </font>
    <font>
      <b/>
      <sz val="20"/>
      <name val="Arial Cyr"/>
      <charset val="204"/>
    </font>
    <font>
      <b/>
      <sz val="14"/>
      <color rgb="FFFF0000"/>
      <name val="Arial"/>
      <family val="2"/>
      <charset val="204"/>
    </font>
    <font>
      <b/>
      <i/>
      <sz val="10"/>
      <name val="Arial"/>
      <family val="2"/>
      <charset val="204"/>
    </font>
    <font>
      <b/>
      <sz val="10"/>
      <color rgb="FFFF0000"/>
      <name val="Arial Cyr"/>
      <charset val="204"/>
    </font>
    <font>
      <sz val="10"/>
      <color rgb="FFFF0000"/>
      <name val="Arial Cyr"/>
      <charset val="204"/>
    </font>
    <font>
      <b/>
      <i/>
      <sz val="12"/>
      <color rgb="FF000000"/>
      <name val="Times New Roman Cyr"/>
    </font>
    <font>
      <sz val="12"/>
      <name val="Times New Roman"/>
      <family val="1"/>
      <charset val="204"/>
    </font>
    <font>
      <b/>
      <sz val="11"/>
      <color rgb="FF000000"/>
      <name val="Arial Cyr"/>
    </font>
    <font>
      <b/>
      <sz val="14"/>
      <color indexed="10"/>
      <name val="Arial"/>
      <family val="2"/>
      <charset val="204"/>
    </font>
    <font>
      <b/>
      <i/>
      <sz val="13"/>
      <color rgb="FF000000"/>
      <name val="Arial"/>
      <family val="2"/>
      <charset val="204"/>
    </font>
    <font>
      <b/>
      <sz val="13"/>
      <color rgb="FFFF0000"/>
      <name val="Arial Cyr"/>
      <charset val="204"/>
    </font>
  </fonts>
  <fills count="7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2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65"/>
        <bgColor indexed="64"/>
      </patternFill>
    </fill>
    <fill>
      <patternFill patternType="solid">
        <fgColor indexed="26"/>
      </patternFill>
    </fill>
    <fill>
      <patternFill patternType="solid">
        <fgColor indexed="13"/>
        <bgColor indexed="64"/>
      </patternFill>
    </fill>
    <fill>
      <patternFill patternType="solid">
        <fgColor indexed="43"/>
        <bgColor indexed="64"/>
      </patternFill>
    </fill>
    <fill>
      <patternFill patternType="solid">
        <fgColor indexed="41"/>
        <bgColor indexed="64"/>
      </patternFill>
    </fill>
    <fill>
      <patternFill patternType="solid">
        <fgColor indexed="27"/>
        <bgColor indexed="64"/>
      </patternFill>
    </fill>
    <fill>
      <patternFill patternType="solid">
        <fgColor indexed="42"/>
        <bgColor indexed="64"/>
      </patternFill>
    </fill>
    <fill>
      <patternFill patternType="solid">
        <fgColor indexed="15"/>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FFD5AB"/>
      </patternFill>
    </fill>
    <fill>
      <patternFill patternType="solid">
        <fgColor rgb="FFFFFF99"/>
      </patternFill>
    </fill>
    <fill>
      <patternFill patternType="solid">
        <fgColor rgb="FF99CCFF"/>
      </patternFill>
    </fill>
    <fill>
      <patternFill patternType="solid">
        <fgColor rgb="FFCCFFFF"/>
      </patternFill>
    </fill>
    <fill>
      <patternFill patternType="solid">
        <fgColor rgb="FFC0C0C0"/>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EB9C"/>
      </patternFill>
    </fill>
    <fill>
      <patternFill patternType="solid">
        <fgColor rgb="FFFFC7CE"/>
      </patternFill>
    </fill>
    <fill>
      <patternFill patternType="solid">
        <fgColor rgb="FFFFFFCC"/>
      </patternFill>
    </fill>
    <fill>
      <patternFill patternType="solid">
        <fgColor rgb="FFC6EFCE"/>
      </patternFill>
    </fill>
    <fill>
      <patternFill patternType="solid">
        <fgColor rgb="FFCCFFCC"/>
        <bgColor indexed="64"/>
      </patternFill>
    </fill>
    <fill>
      <patternFill patternType="solid">
        <fgColor rgb="FFFFFF00"/>
        <bgColor indexed="64"/>
      </patternFill>
    </fill>
    <fill>
      <patternFill patternType="solid">
        <fgColor rgb="FFCCFFFF"/>
        <bgColor indexed="64"/>
      </patternFill>
    </fill>
    <fill>
      <patternFill patternType="solid">
        <fgColor rgb="FF66FFFF"/>
        <bgColor indexed="64"/>
      </patternFill>
    </fill>
    <fill>
      <patternFill patternType="solid">
        <fgColor theme="9" tint="0.39997558519241921"/>
        <bgColor indexed="64"/>
      </patternFill>
    </fill>
    <fill>
      <patternFill patternType="solid">
        <fgColor theme="9" tint="0.59999389629810485"/>
        <bgColor indexed="64"/>
      </patternFill>
    </fill>
    <fill>
      <patternFill patternType="solid">
        <fgColor theme="0"/>
        <bgColor indexed="64"/>
      </patternFill>
    </fill>
    <fill>
      <patternFill patternType="solid">
        <fgColor theme="3" tint="0.59999389629810485"/>
        <bgColor indexed="64"/>
      </patternFill>
    </fill>
    <fill>
      <patternFill patternType="solid">
        <fgColor rgb="FF00B0F0"/>
        <bgColor indexed="64"/>
      </patternFill>
    </fill>
  </fills>
  <borders count="91">
    <border>
      <left/>
      <right/>
      <top/>
      <bottom/>
      <diagonal/>
    </border>
    <border>
      <left style="thin">
        <color indexed="8"/>
      </left>
      <right style="thin">
        <color indexed="8"/>
      </right>
      <top style="thin">
        <color indexed="8"/>
      </top>
      <bottom style="thin">
        <color indexed="8"/>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medium">
        <color indexed="64"/>
      </left>
      <right style="medium">
        <color indexed="64"/>
      </right>
      <top style="medium">
        <color indexed="64"/>
      </top>
      <bottom/>
      <diagonal/>
    </border>
    <border>
      <left/>
      <right/>
      <top style="medium">
        <color indexed="64"/>
      </top>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indexed="64"/>
      </left>
      <right style="medium">
        <color indexed="64"/>
      </right>
      <top/>
      <bottom/>
      <diagonal/>
    </border>
    <border>
      <left/>
      <right/>
      <top/>
      <bottom style="thin">
        <color indexed="64"/>
      </bottom>
      <diagonal/>
    </border>
    <border>
      <left style="medium">
        <color indexed="64"/>
      </left>
      <right style="medium">
        <color indexed="64"/>
      </right>
      <top/>
      <bottom style="thin">
        <color indexed="64"/>
      </bottom>
      <diagonal/>
    </border>
    <border>
      <left/>
      <right/>
      <top style="medium">
        <color indexed="64"/>
      </top>
      <bottom style="medium">
        <color indexed="64"/>
      </bottom>
      <diagonal/>
    </border>
    <border>
      <left/>
      <right/>
      <top style="thin">
        <color indexed="64"/>
      </top>
      <bottom/>
      <diagonal/>
    </border>
    <border>
      <left style="medium">
        <color indexed="64"/>
      </left>
      <right/>
      <top style="medium">
        <color indexed="64"/>
      </top>
      <bottom style="medium">
        <color indexed="64"/>
      </bottom>
      <diagonal/>
    </border>
    <border>
      <left style="medium">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bottom/>
      <diagonal/>
    </border>
    <border>
      <left style="thin">
        <color indexed="8"/>
      </left>
      <right style="thin">
        <color indexed="8"/>
      </right>
      <top/>
      <bottom style="thin">
        <color indexed="8"/>
      </bottom>
      <diagonal/>
    </border>
    <border>
      <left/>
      <right style="medium">
        <color indexed="64"/>
      </right>
      <top style="medium">
        <color indexed="64"/>
      </top>
      <bottom style="medium">
        <color indexed="64"/>
      </bottom>
      <diagonal/>
    </border>
    <border>
      <left/>
      <right style="medium">
        <color indexed="64"/>
      </right>
      <top/>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medium">
        <color rgb="FFFAC090"/>
      </top>
      <bottom style="medium">
        <color rgb="FFFAC090"/>
      </bottom>
      <diagonal/>
    </border>
    <border>
      <left style="thin">
        <color rgb="FFD9D9D9"/>
      </left>
      <right style="thin">
        <color rgb="FFD9D9D9"/>
      </right>
      <top/>
      <bottom style="thin">
        <color rgb="FFD9D9D9"/>
      </bottom>
      <diagonal/>
    </border>
    <border>
      <left style="thin">
        <color rgb="FF000000"/>
      </left>
      <right style="thin">
        <color rgb="FF000000"/>
      </right>
      <top style="thin">
        <color rgb="FF000000"/>
      </top>
      <bottom style="thin">
        <color rgb="FF000000"/>
      </bottom>
      <diagonal/>
    </border>
    <border>
      <left/>
      <right/>
      <top/>
      <bottom style="medium">
        <color rgb="FF000000"/>
      </bottom>
      <diagonal/>
    </border>
    <border>
      <left style="medium">
        <color rgb="FF000000"/>
      </left>
      <right style="thin">
        <color rgb="FF000000"/>
      </right>
      <top style="medium">
        <color rgb="FF000000"/>
      </top>
      <bottom style="medium">
        <color rgb="FF000000"/>
      </bottom>
      <diagonal/>
    </border>
    <border>
      <left/>
      <right/>
      <top style="medium">
        <color rgb="FF000000"/>
      </top>
      <bottom/>
      <diagonal/>
    </border>
    <border>
      <left/>
      <right/>
      <top/>
      <bottom style="thin">
        <color rgb="FF000000"/>
      </bottom>
      <diagonal/>
    </border>
    <border>
      <left/>
      <right/>
      <top style="medium">
        <color rgb="FF000000"/>
      </top>
      <bottom style="thin">
        <color rgb="FF000000"/>
      </bottom>
      <diagonal/>
    </border>
    <border>
      <left/>
      <right/>
      <top style="thin">
        <color rgb="FF000000"/>
      </top>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right/>
      <top style="thin">
        <color rgb="FF000000"/>
      </top>
      <bottom style="thin">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000000"/>
      </left>
      <right style="thin">
        <color rgb="FF000000"/>
      </right>
      <top style="thin">
        <color indexed="64"/>
      </top>
      <bottom style="thin">
        <color indexed="64"/>
      </bottom>
      <diagonal/>
    </border>
    <border>
      <left style="thin">
        <color rgb="FF000000"/>
      </left>
      <right style="thin">
        <color rgb="FF000000"/>
      </right>
      <top/>
      <bottom style="thin">
        <color rgb="FF000000"/>
      </bottom>
      <diagonal/>
    </border>
    <border>
      <left style="medium">
        <color indexed="64"/>
      </left>
      <right style="medium">
        <color indexed="64"/>
      </right>
      <top style="thin">
        <color rgb="FF000000"/>
      </top>
      <bottom style="thin">
        <color rgb="FF000000"/>
      </bottom>
      <diagonal/>
    </border>
    <border>
      <left/>
      <right style="medium">
        <color indexed="64"/>
      </right>
      <top style="thin">
        <color indexed="64"/>
      </top>
      <bottom/>
      <diagonal/>
    </border>
    <border>
      <left/>
      <right style="thin">
        <color indexed="64"/>
      </right>
      <top/>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style="medium">
        <color indexed="64"/>
      </left>
      <right style="medium">
        <color indexed="64"/>
      </right>
      <top style="medium">
        <color indexed="64"/>
      </top>
      <bottom style="thin">
        <color rgb="FF000000"/>
      </bottom>
      <diagonal/>
    </border>
    <border>
      <left style="medium">
        <color indexed="64"/>
      </left>
      <right style="medium">
        <color indexed="64"/>
      </right>
      <top style="thin">
        <color rgb="FF000000"/>
      </top>
      <bottom style="medium">
        <color indexed="64"/>
      </bottom>
      <diagonal/>
    </border>
  </borders>
  <cellStyleXfs count="211">
    <xf numFmtId="0" fontId="0" fillId="0" borderId="0"/>
    <xf numFmtId="0" fontId="37" fillId="2" borderId="0" applyNumberFormat="0" applyBorder="0" applyAlignment="0" applyProtection="0"/>
    <xf numFmtId="0" fontId="71" fillId="31" borderId="0" applyNumberFormat="0" applyBorder="0" applyAlignment="0" applyProtection="0"/>
    <xf numFmtId="0" fontId="37" fillId="3" borderId="0" applyNumberFormat="0" applyBorder="0" applyAlignment="0" applyProtection="0"/>
    <xf numFmtId="0" fontId="71" fillId="32" borderId="0" applyNumberFormat="0" applyBorder="0" applyAlignment="0" applyProtection="0"/>
    <xf numFmtId="0" fontId="37" fillId="4" borderId="0" applyNumberFormat="0" applyBorder="0" applyAlignment="0" applyProtection="0"/>
    <xf numFmtId="0" fontId="71" fillId="33" borderId="0" applyNumberFormat="0" applyBorder="0" applyAlignment="0" applyProtection="0"/>
    <xf numFmtId="0" fontId="37" fillId="5" borderId="0" applyNumberFormat="0" applyBorder="0" applyAlignment="0" applyProtection="0"/>
    <xf numFmtId="0" fontId="71" fillId="34" borderId="0" applyNumberFormat="0" applyBorder="0" applyAlignment="0" applyProtection="0"/>
    <xf numFmtId="0" fontId="37" fillId="6" borderId="0" applyNumberFormat="0" applyBorder="0" applyAlignment="0" applyProtection="0"/>
    <xf numFmtId="0" fontId="71" fillId="35" borderId="0" applyNumberFormat="0" applyBorder="0" applyAlignment="0" applyProtection="0"/>
    <xf numFmtId="0" fontId="37" fillId="7" borderId="0" applyNumberFormat="0" applyBorder="0" applyAlignment="0" applyProtection="0"/>
    <xf numFmtId="0" fontId="71" fillId="36" borderId="0" applyNumberFormat="0" applyBorder="0" applyAlignment="0" applyProtection="0"/>
    <xf numFmtId="0" fontId="37" fillId="8" borderId="0" applyNumberFormat="0" applyBorder="0" applyAlignment="0" applyProtection="0"/>
    <xf numFmtId="0" fontId="71" fillId="37" borderId="0" applyNumberFormat="0" applyBorder="0" applyAlignment="0" applyProtection="0"/>
    <xf numFmtId="0" fontId="37" fillId="9" borderId="0" applyNumberFormat="0" applyBorder="0" applyAlignment="0" applyProtection="0"/>
    <xf numFmtId="0" fontId="71" fillId="38" borderId="0" applyNumberFormat="0" applyBorder="0" applyAlignment="0" applyProtection="0"/>
    <xf numFmtId="0" fontId="37" fillId="10" borderId="0" applyNumberFormat="0" applyBorder="0" applyAlignment="0" applyProtection="0"/>
    <xf numFmtId="0" fontId="71" fillId="39" borderId="0" applyNumberFormat="0" applyBorder="0" applyAlignment="0" applyProtection="0"/>
    <xf numFmtId="0" fontId="37" fillId="5" borderId="0" applyNumberFormat="0" applyBorder="0" applyAlignment="0" applyProtection="0"/>
    <xf numFmtId="0" fontId="71" fillId="40" borderId="0" applyNumberFormat="0" applyBorder="0" applyAlignment="0" applyProtection="0"/>
    <xf numFmtId="0" fontId="37" fillId="8" borderId="0" applyNumberFormat="0" applyBorder="0" applyAlignment="0" applyProtection="0"/>
    <xf numFmtId="0" fontId="71" fillId="41" borderId="0" applyNumberFormat="0" applyBorder="0" applyAlignment="0" applyProtection="0"/>
    <xf numFmtId="0" fontId="37" fillId="11" borderId="0" applyNumberFormat="0" applyBorder="0" applyAlignment="0" applyProtection="0"/>
    <xf numFmtId="0" fontId="71" fillId="42" borderId="0" applyNumberFormat="0" applyBorder="0" applyAlignment="0" applyProtection="0"/>
    <xf numFmtId="0" fontId="38" fillId="12" borderId="0" applyNumberFormat="0" applyBorder="0" applyAlignment="0" applyProtection="0"/>
    <xf numFmtId="0" fontId="72" fillId="43" borderId="0" applyNumberFormat="0" applyBorder="0" applyAlignment="0" applyProtection="0"/>
    <xf numFmtId="0" fontId="38" fillId="9" borderId="0" applyNumberFormat="0" applyBorder="0" applyAlignment="0" applyProtection="0"/>
    <xf numFmtId="0" fontId="72" fillId="44" borderId="0" applyNumberFormat="0" applyBorder="0" applyAlignment="0" applyProtection="0"/>
    <xf numFmtId="0" fontId="38" fillId="10" borderId="0" applyNumberFormat="0" applyBorder="0" applyAlignment="0" applyProtection="0"/>
    <xf numFmtId="0" fontId="72" fillId="45" borderId="0" applyNumberFormat="0" applyBorder="0" applyAlignment="0" applyProtection="0"/>
    <xf numFmtId="0" fontId="38" fillId="13" borderId="0" applyNumberFormat="0" applyBorder="0" applyAlignment="0" applyProtection="0"/>
    <xf numFmtId="0" fontId="72" fillId="46" borderId="0" applyNumberFormat="0" applyBorder="0" applyAlignment="0" applyProtection="0"/>
    <xf numFmtId="0" fontId="38" fillId="14" borderId="0" applyNumberFormat="0" applyBorder="0" applyAlignment="0" applyProtection="0"/>
    <xf numFmtId="0" fontId="72" fillId="47" borderId="0" applyNumberFormat="0" applyBorder="0" applyAlignment="0" applyProtection="0"/>
    <xf numFmtId="0" fontId="38" fillId="15" borderId="0" applyNumberFormat="0" applyBorder="0" applyAlignment="0" applyProtection="0"/>
    <xf numFmtId="0" fontId="72" fillId="48" borderId="0" applyNumberFormat="0" applyBorder="0" applyAlignment="0" applyProtection="0"/>
    <xf numFmtId="0" fontId="73" fillId="0" borderId="0"/>
    <xf numFmtId="0" fontId="73" fillId="0" borderId="0"/>
    <xf numFmtId="4" fontId="74" fillId="49" borderId="59">
      <alignment horizontal="right" shrinkToFit="1"/>
    </xf>
    <xf numFmtId="4" fontId="74" fillId="49" borderId="59">
      <alignment horizontal="right" shrinkToFit="1"/>
    </xf>
    <xf numFmtId="4" fontId="75" fillId="0" borderId="60">
      <alignment horizontal="right" vertical="top" shrinkToFit="1"/>
    </xf>
    <xf numFmtId="4" fontId="76" fillId="50" borderId="61">
      <alignment horizontal="right" vertical="top" wrapText="1" shrinkToFit="1"/>
    </xf>
    <xf numFmtId="1" fontId="77" fillId="0" borderId="61">
      <alignment horizontal="left" vertical="top" wrapText="1"/>
    </xf>
    <xf numFmtId="4" fontId="76" fillId="51" borderId="61">
      <alignment horizontal="right" vertical="top" wrapText="1" shrinkToFit="1"/>
    </xf>
    <xf numFmtId="1" fontId="78" fillId="0" borderId="61">
      <alignment horizontal="left" vertical="top" wrapText="1"/>
    </xf>
    <xf numFmtId="4" fontId="79" fillId="52" borderId="61">
      <alignment horizontal="right" vertical="top" wrapText="1" shrinkToFit="1"/>
    </xf>
    <xf numFmtId="4" fontId="80" fillId="52" borderId="61">
      <alignment horizontal="right" vertical="top" wrapText="1" shrinkToFit="1"/>
    </xf>
    <xf numFmtId="4" fontId="81" fillId="0" borderId="61">
      <alignment horizontal="right" vertical="top" wrapText="1" shrinkToFit="1"/>
    </xf>
    <xf numFmtId="0" fontId="82" fillId="0" borderId="0"/>
    <xf numFmtId="0" fontId="82" fillId="0" borderId="0"/>
    <xf numFmtId="0" fontId="73" fillId="0" borderId="0"/>
    <xf numFmtId="0" fontId="83" fillId="53" borderId="0"/>
    <xf numFmtId="0" fontId="81" fillId="53" borderId="0"/>
    <xf numFmtId="0" fontId="84" fillId="0" borderId="0"/>
    <xf numFmtId="0" fontId="85" fillId="0" borderId="0"/>
    <xf numFmtId="0" fontId="83" fillId="0" borderId="0"/>
    <xf numFmtId="0" fontId="86" fillId="0" borderId="0">
      <alignment horizontal="center"/>
    </xf>
    <xf numFmtId="0" fontId="87" fillId="0" borderId="0">
      <alignment horizontal="center"/>
    </xf>
    <xf numFmtId="0" fontId="88" fillId="0" borderId="0">
      <alignment horizontal="center"/>
    </xf>
    <xf numFmtId="0" fontId="89" fillId="0" borderId="0">
      <alignment horizontal="center"/>
    </xf>
    <xf numFmtId="0" fontId="88" fillId="0" borderId="0">
      <alignment horizontal="center"/>
    </xf>
    <xf numFmtId="0" fontId="90" fillId="0" borderId="0">
      <alignment horizontal="center"/>
    </xf>
    <xf numFmtId="0" fontId="90" fillId="0" borderId="0">
      <alignment horizontal="center"/>
    </xf>
    <xf numFmtId="0" fontId="81" fillId="0" borderId="62"/>
    <xf numFmtId="0" fontId="83" fillId="53" borderId="62"/>
    <xf numFmtId="0" fontId="91" fillId="0" borderId="63">
      <alignment horizontal="center" vertical="center" wrapText="1"/>
    </xf>
    <xf numFmtId="0" fontId="90" fillId="0" borderId="62">
      <alignment horizontal="center"/>
    </xf>
    <xf numFmtId="0" fontId="92" fillId="0" borderId="63">
      <alignment horizontal="center" vertical="center"/>
    </xf>
    <xf numFmtId="0" fontId="81" fillId="53" borderId="64"/>
    <xf numFmtId="0" fontId="92" fillId="0" borderId="63">
      <alignment horizontal="center" vertical="center" wrapText="1"/>
    </xf>
    <xf numFmtId="0" fontId="83" fillId="53" borderId="64"/>
    <xf numFmtId="0" fontId="81" fillId="53" borderId="65"/>
    <xf numFmtId="0" fontId="83" fillId="53" borderId="66"/>
    <xf numFmtId="0" fontId="83" fillId="53" borderId="65"/>
    <xf numFmtId="1" fontId="81" fillId="0" borderId="61">
      <alignment horizontal="center" vertical="top"/>
    </xf>
    <xf numFmtId="0" fontId="93" fillId="0" borderId="61">
      <alignment horizontal="left" vertical="top" wrapText="1"/>
    </xf>
    <xf numFmtId="1" fontId="94" fillId="0" borderId="61">
      <alignment horizontal="left" vertical="top" wrapText="1"/>
    </xf>
    <xf numFmtId="0" fontId="81" fillId="53" borderId="67"/>
    <xf numFmtId="49" fontId="94" fillId="0" borderId="61">
      <alignment horizontal="left" vertical="top" wrapText="1"/>
    </xf>
    <xf numFmtId="0" fontId="83" fillId="53" borderId="67"/>
    <xf numFmtId="0" fontId="83" fillId="53" borderId="67"/>
    <xf numFmtId="0" fontId="81" fillId="53" borderId="0">
      <alignment horizontal="left"/>
    </xf>
    <xf numFmtId="0" fontId="83" fillId="53" borderId="65"/>
    <xf numFmtId="1" fontId="93" fillId="0" borderId="68">
      <alignment horizontal="left" vertical="top" wrapText="1"/>
    </xf>
    <xf numFmtId="1" fontId="78" fillId="0" borderId="61">
      <alignment horizontal="left" vertical="top"/>
    </xf>
    <xf numFmtId="0" fontId="93" fillId="0" borderId="69">
      <alignment horizontal="left" vertical="top" wrapText="1"/>
    </xf>
    <xf numFmtId="49" fontId="94" fillId="0" borderId="61">
      <alignment horizontal="left" vertical="top" wrapText="1"/>
    </xf>
    <xf numFmtId="1" fontId="93" fillId="0" borderId="67">
      <alignment horizontal="left" vertical="top" wrapText="1"/>
    </xf>
    <xf numFmtId="0" fontId="81" fillId="53" borderId="70"/>
    <xf numFmtId="49" fontId="93" fillId="0" borderId="70">
      <alignment vertical="top" wrapText="1"/>
    </xf>
    <xf numFmtId="0" fontId="83" fillId="53" borderId="70"/>
    <xf numFmtId="1" fontId="93" fillId="0" borderId="0">
      <alignment horizontal="left" vertical="top" wrapText="1"/>
    </xf>
    <xf numFmtId="1" fontId="77" fillId="0" borderId="61">
      <alignment horizontal="left" vertical="top"/>
    </xf>
    <xf numFmtId="0" fontId="95" fillId="0" borderId="0"/>
    <xf numFmtId="0" fontId="95" fillId="0" borderId="0"/>
    <xf numFmtId="1" fontId="91" fillId="0" borderId="61">
      <alignment horizontal="left" vertical="top"/>
    </xf>
    <xf numFmtId="0" fontId="83" fillId="0" borderId="62"/>
    <xf numFmtId="0" fontId="96" fillId="0" borderId="0"/>
    <xf numFmtId="1" fontId="91" fillId="0" borderId="67">
      <alignment horizontal="left" vertical="top"/>
    </xf>
    <xf numFmtId="0" fontId="92" fillId="0" borderId="71">
      <alignment horizontal="center" vertical="center" wrapText="1"/>
    </xf>
    <xf numFmtId="0" fontId="94" fillId="0" borderId="0"/>
    <xf numFmtId="0" fontId="83" fillId="0" borderId="0"/>
    <xf numFmtId="0" fontId="94" fillId="0" borderId="61">
      <alignment horizontal="left" vertical="top" wrapText="1"/>
    </xf>
    <xf numFmtId="0" fontId="92" fillId="0" borderId="71">
      <alignment horizontal="center" vertical="center" wrapText="1"/>
    </xf>
    <xf numFmtId="0" fontId="81" fillId="0" borderId="0"/>
    <xf numFmtId="0" fontId="83" fillId="0" borderId="68">
      <alignment vertical="top"/>
    </xf>
    <xf numFmtId="4" fontId="93" fillId="52" borderId="61">
      <alignment horizontal="right" vertical="top" shrinkToFit="1"/>
    </xf>
    <xf numFmtId="0" fontId="94" fillId="0" borderId="61">
      <alignment horizontal="left" vertical="top" wrapText="1"/>
    </xf>
    <xf numFmtId="0" fontId="86" fillId="0" borderId="0">
      <alignment horizontal="center"/>
    </xf>
    <xf numFmtId="0" fontId="83" fillId="0" borderId="61">
      <alignment vertical="top"/>
    </xf>
    <xf numFmtId="4" fontId="94" fillId="0" borderId="61">
      <alignment horizontal="center" vertical="top"/>
    </xf>
    <xf numFmtId="0" fontId="83" fillId="0" borderId="67">
      <alignment vertical="top"/>
    </xf>
    <xf numFmtId="0" fontId="91" fillId="0" borderId="71">
      <alignment horizontal="center" vertical="center" wrapText="1"/>
    </xf>
    <xf numFmtId="4" fontId="94" fillId="0" borderId="61">
      <alignment horizontal="center" vertical="top"/>
    </xf>
    <xf numFmtId="4" fontId="94" fillId="0" borderId="61">
      <alignment horizontal="right" vertical="top" shrinkToFit="1"/>
    </xf>
    <xf numFmtId="0" fontId="83" fillId="0" borderId="0">
      <alignment vertical="top"/>
    </xf>
    <xf numFmtId="1" fontId="97" fillId="0" borderId="61">
      <alignment horizontal="center" vertical="top"/>
    </xf>
    <xf numFmtId="4" fontId="93" fillId="52" borderId="61">
      <alignment horizontal="right" vertical="top" shrinkToFit="1"/>
    </xf>
    <xf numFmtId="167" fontId="98" fillId="52" borderId="61">
      <alignment horizontal="right" vertical="top" shrinkToFit="1"/>
    </xf>
    <xf numFmtId="0" fontId="83" fillId="0" borderId="0">
      <alignment vertical="top"/>
    </xf>
    <xf numFmtId="0" fontId="83" fillId="0" borderId="61">
      <alignment vertical="top"/>
    </xf>
    <xf numFmtId="0" fontId="83" fillId="53" borderId="0"/>
    <xf numFmtId="0" fontId="83" fillId="53" borderId="70"/>
    <xf numFmtId="167" fontId="95" fillId="0" borderId="61">
      <alignment horizontal="right" vertical="top" shrinkToFit="1"/>
    </xf>
    <xf numFmtId="0" fontId="90" fillId="0" borderId="0">
      <alignment horizontal="center"/>
    </xf>
    <xf numFmtId="4" fontId="81" fillId="0" borderId="61">
      <alignment horizontal="right" vertical="top" shrinkToFit="1"/>
    </xf>
    <xf numFmtId="4" fontId="94" fillId="0" borderId="61">
      <alignment horizontal="right" vertical="top" shrinkToFit="1"/>
    </xf>
    <xf numFmtId="0" fontId="92" fillId="0" borderId="72">
      <alignment horizontal="center" vertical="center" wrapText="1"/>
    </xf>
    <xf numFmtId="4" fontId="81" fillId="0" borderId="61">
      <alignment horizontal="right" vertical="top" shrinkToFit="1"/>
    </xf>
    <xf numFmtId="4" fontId="80" fillId="52" borderId="61">
      <alignment horizontal="right" vertical="top" shrinkToFit="1"/>
    </xf>
    <xf numFmtId="167" fontId="95" fillId="0" borderId="61">
      <alignment horizontal="right" vertical="top" shrinkToFit="1"/>
    </xf>
    <xf numFmtId="4" fontId="79" fillId="52" borderId="61">
      <alignment horizontal="right" vertical="top" shrinkToFit="1"/>
    </xf>
    <xf numFmtId="4" fontId="76" fillId="51" borderId="61">
      <alignment horizontal="right" vertical="top" shrinkToFit="1"/>
    </xf>
    <xf numFmtId="167" fontId="98" fillId="52" borderId="61">
      <alignment horizontal="right" vertical="top" shrinkToFit="1"/>
    </xf>
    <xf numFmtId="169" fontId="81" fillId="0" borderId="61">
      <alignment horizontal="center" vertical="top" wrapText="1"/>
    </xf>
    <xf numFmtId="4" fontId="76" fillId="50" borderId="61">
      <alignment horizontal="right" vertical="top" shrinkToFit="1"/>
    </xf>
    <xf numFmtId="0" fontId="92" fillId="0" borderId="72">
      <alignment horizontal="center" vertical="center" wrapText="1"/>
    </xf>
    <xf numFmtId="4" fontId="93" fillId="0" borderId="67">
      <alignment horizontal="right" vertical="top" shrinkToFit="1"/>
    </xf>
    <xf numFmtId="4" fontId="77" fillId="0" borderId="67">
      <alignment horizontal="right" vertical="top" shrinkToFit="1"/>
    </xf>
    <xf numFmtId="0" fontId="92" fillId="0" borderId="63">
      <alignment horizontal="center" vertical="center" wrapText="1"/>
    </xf>
    <xf numFmtId="4" fontId="93" fillId="0" borderId="0">
      <alignment horizontal="right" vertical="top" shrinkToFit="1"/>
    </xf>
    <xf numFmtId="0" fontId="83" fillId="53" borderId="64"/>
    <xf numFmtId="4" fontId="77" fillId="52" borderId="61">
      <alignment horizontal="right" vertical="top" shrinkToFit="1"/>
    </xf>
    <xf numFmtId="0" fontId="81" fillId="0" borderId="67">
      <alignment vertical="top"/>
    </xf>
    <xf numFmtId="167" fontId="81" fillId="0" borderId="61">
      <alignment horizontal="right" vertical="top" shrinkToFit="1"/>
    </xf>
    <xf numFmtId="167" fontId="79" fillId="52" borderId="61">
      <alignment horizontal="right" vertical="top" shrinkToFit="1"/>
    </xf>
    <xf numFmtId="0" fontId="92" fillId="0" borderId="72">
      <alignment horizontal="center" vertical="center" wrapText="1"/>
    </xf>
    <xf numFmtId="0" fontId="92" fillId="0" borderId="63">
      <alignment horizontal="center" vertical="center" wrapText="1"/>
    </xf>
    <xf numFmtId="0" fontId="38" fillId="18" borderId="0" applyNumberFormat="0" applyBorder="0" applyAlignment="0" applyProtection="0"/>
    <xf numFmtId="0" fontId="72" fillId="54" borderId="0" applyNumberFormat="0" applyBorder="0" applyAlignment="0" applyProtection="0"/>
    <xf numFmtId="0" fontId="38" fillId="19" borderId="0" applyNumberFormat="0" applyBorder="0" applyAlignment="0" applyProtection="0"/>
    <xf numFmtId="0" fontId="72" fillId="55" borderId="0" applyNumberFormat="0" applyBorder="0" applyAlignment="0" applyProtection="0"/>
    <xf numFmtId="0" fontId="38" fillId="20" borderId="0" applyNumberFormat="0" applyBorder="0" applyAlignment="0" applyProtection="0"/>
    <xf numFmtId="0" fontId="72" fillId="56" borderId="0" applyNumberFormat="0" applyBorder="0" applyAlignment="0" applyProtection="0"/>
    <xf numFmtId="0" fontId="38" fillId="13" borderId="0" applyNumberFormat="0" applyBorder="0" applyAlignment="0" applyProtection="0"/>
    <xf numFmtId="0" fontId="72" fillId="57" borderId="0" applyNumberFormat="0" applyBorder="0" applyAlignment="0" applyProtection="0"/>
    <xf numFmtId="0" fontId="38" fillId="14" borderId="0" applyNumberFormat="0" applyBorder="0" applyAlignment="0" applyProtection="0"/>
    <xf numFmtId="0" fontId="72" fillId="58" borderId="0" applyNumberFormat="0" applyBorder="0" applyAlignment="0" applyProtection="0"/>
    <xf numFmtId="0" fontId="38" fillId="21" borderId="0" applyNumberFormat="0" applyBorder="0" applyAlignment="0" applyProtection="0"/>
    <xf numFmtId="0" fontId="72" fillId="59" borderId="0" applyNumberFormat="0" applyBorder="0" applyAlignment="0" applyProtection="0"/>
    <xf numFmtId="0" fontId="39" fillId="7" borderId="2" applyNumberFormat="0" applyAlignment="0" applyProtection="0"/>
    <xf numFmtId="0" fontId="99" fillId="60" borderId="73" applyNumberFormat="0" applyAlignment="0" applyProtection="0"/>
    <xf numFmtId="0" fontId="40" fillId="17" borderId="3" applyNumberFormat="0" applyAlignment="0" applyProtection="0"/>
    <xf numFmtId="0" fontId="100" fillId="61" borderId="74" applyNumberFormat="0" applyAlignment="0" applyProtection="0"/>
    <xf numFmtId="0" fontId="41" fillId="17" borderId="2" applyNumberFormat="0" applyAlignment="0" applyProtection="0"/>
    <xf numFmtId="0" fontId="101" fillId="61" borderId="73" applyNumberFormat="0" applyAlignment="0" applyProtection="0"/>
    <xf numFmtId="0" fontId="42" fillId="0" borderId="4" applyNumberFormat="0" applyFill="0" applyAlignment="0" applyProtection="0"/>
    <xf numFmtId="0" fontId="102" fillId="0" borderId="75" applyNumberFormat="0" applyFill="0" applyAlignment="0" applyProtection="0"/>
    <xf numFmtId="0" fontId="43" fillId="0" borderId="5" applyNumberFormat="0" applyFill="0" applyAlignment="0" applyProtection="0"/>
    <xf numFmtId="0" fontId="103" fillId="0" borderId="76" applyNumberFormat="0" applyFill="0" applyAlignment="0" applyProtection="0"/>
    <xf numFmtId="0" fontId="44" fillId="0" borderId="6" applyNumberFormat="0" applyFill="0" applyAlignment="0" applyProtection="0"/>
    <xf numFmtId="0" fontId="104" fillId="0" borderId="77" applyNumberFormat="0" applyFill="0" applyAlignment="0" applyProtection="0"/>
    <xf numFmtId="0" fontId="44" fillId="0" borderId="0" applyNumberFormat="0" applyFill="0" applyBorder="0" applyAlignment="0" applyProtection="0"/>
    <xf numFmtId="0" fontId="104" fillId="0" borderId="0" applyNumberFormat="0" applyFill="0" applyBorder="0" applyAlignment="0" applyProtection="0"/>
    <xf numFmtId="0" fontId="45" fillId="0" borderId="7" applyNumberFormat="0" applyFill="0" applyAlignment="0" applyProtection="0"/>
    <xf numFmtId="0" fontId="105" fillId="0" borderId="78" applyNumberFormat="0" applyFill="0" applyAlignment="0" applyProtection="0"/>
    <xf numFmtId="0" fontId="46" fillId="22" borderId="8" applyNumberFormat="0" applyAlignment="0" applyProtection="0"/>
    <xf numFmtId="0" fontId="106" fillId="62" borderId="79" applyNumberFormat="0" applyAlignment="0" applyProtection="0"/>
    <xf numFmtId="0" fontId="47" fillId="0" borderId="0" applyNumberFormat="0" applyFill="0" applyBorder="0" applyAlignment="0" applyProtection="0"/>
    <xf numFmtId="0" fontId="107" fillId="0" borderId="0" applyNumberFormat="0" applyFill="0" applyBorder="0" applyAlignment="0" applyProtection="0"/>
    <xf numFmtId="0" fontId="48" fillId="16" borderId="0" applyNumberFormat="0" applyBorder="0" applyAlignment="0" applyProtection="0"/>
    <xf numFmtId="0" fontId="108" fillId="63" borderId="0" applyNumberFormat="0" applyBorder="0" applyAlignment="0" applyProtection="0"/>
    <xf numFmtId="0" fontId="65" fillId="23" borderId="0"/>
    <xf numFmtId="0" fontId="34" fillId="23" borderId="0"/>
    <xf numFmtId="0" fontId="67" fillId="23" borderId="0"/>
    <xf numFmtId="0" fontId="69" fillId="0" borderId="0"/>
    <xf numFmtId="0" fontId="1" fillId="0" borderId="0"/>
    <xf numFmtId="0" fontId="1" fillId="0" borderId="0"/>
    <xf numFmtId="0" fontId="2" fillId="0" borderId="0"/>
    <xf numFmtId="0" fontId="1" fillId="0" borderId="0"/>
    <xf numFmtId="0" fontId="57" fillId="23" borderId="0"/>
    <xf numFmtId="0" fontId="1" fillId="0" borderId="0"/>
    <xf numFmtId="0" fontId="1" fillId="0" borderId="0"/>
    <xf numFmtId="0" fontId="1" fillId="0" borderId="0"/>
    <xf numFmtId="0" fontId="1" fillId="0" borderId="0"/>
    <xf numFmtId="0" fontId="49" fillId="3" borderId="0" applyNumberFormat="0" applyBorder="0" applyAlignment="0" applyProtection="0"/>
    <xf numFmtId="0" fontId="109" fillId="64" borderId="0" applyNumberFormat="0" applyBorder="0" applyAlignment="0" applyProtection="0"/>
    <xf numFmtId="0" fontId="50" fillId="0" borderId="0" applyNumberFormat="0" applyFill="0" applyBorder="0" applyAlignment="0" applyProtection="0"/>
    <xf numFmtId="0" fontId="110" fillId="0" borderId="0" applyNumberFormat="0" applyFill="0" applyBorder="0" applyAlignment="0" applyProtection="0"/>
    <xf numFmtId="0" fontId="1" fillId="24" borderId="9" applyNumberFormat="0" applyFont="0" applyAlignment="0" applyProtection="0"/>
    <xf numFmtId="0" fontId="71" fillId="65" borderId="80" applyNumberFormat="0" applyFont="0" applyAlignment="0" applyProtection="0"/>
    <xf numFmtId="0" fontId="51" fillId="0" borderId="10" applyNumberFormat="0" applyFill="0" applyAlignment="0" applyProtection="0"/>
    <xf numFmtId="0" fontId="111" fillId="0" borderId="81" applyNumberFormat="0" applyFill="0" applyAlignment="0" applyProtection="0"/>
    <xf numFmtId="0" fontId="52" fillId="0" borderId="0" applyNumberFormat="0" applyFill="0" applyBorder="0" applyAlignment="0" applyProtection="0"/>
    <xf numFmtId="0" fontId="112" fillId="0" borderId="0" applyNumberFormat="0" applyFill="0" applyBorder="0" applyAlignment="0" applyProtection="0"/>
    <xf numFmtId="43" fontId="1" fillId="0" borderId="0" applyFont="0" applyFill="0" applyBorder="0" applyAlignment="0" applyProtection="0"/>
    <xf numFmtId="0" fontId="53" fillId="4" borderId="0" applyNumberFormat="0" applyBorder="0" applyAlignment="0" applyProtection="0"/>
    <xf numFmtId="0" fontId="113" fillId="66" borderId="0" applyNumberFormat="0" applyBorder="0" applyAlignment="0" applyProtection="0"/>
    <xf numFmtId="4" fontId="75" fillId="0" borderId="60">
      <alignment horizontal="right" vertical="top" shrinkToFit="1"/>
    </xf>
    <xf numFmtId="4" fontId="74" fillId="49" borderId="59">
      <alignment horizontal="right" shrinkToFit="1"/>
    </xf>
  </cellStyleXfs>
  <cellXfs count="1678">
    <xf numFmtId="0" fontId="0" fillId="0" borderId="0" xfId="0"/>
    <xf numFmtId="0" fontId="3" fillId="0" borderId="0" xfId="0" applyFont="1"/>
    <xf numFmtId="0" fontId="4" fillId="0" borderId="0" xfId="0" applyFont="1"/>
    <xf numFmtId="0" fontId="5" fillId="0" borderId="0" xfId="0" applyFont="1"/>
    <xf numFmtId="0" fontId="6" fillId="0" borderId="0" xfId="0" applyFont="1"/>
    <xf numFmtId="0" fontId="7" fillId="0" borderId="0" xfId="0" applyFont="1"/>
    <xf numFmtId="0" fontId="8" fillId="0" borderId="11" xfId="0" applyFont="1" applyFill="1" applyBorder="1" applyAlignment="1">
      <alignment horizontal="center" vertical="center" wrapText="1"/>
    </xf>
    <xf numFmtId="0" fontId="8" fillId="0" borderId="12" xfId="0" applyFont="1" applyFill="1" applyBorder="1" applyAlignment="1">
      <alignment horizontal="center" vertical="center" wrapText="1"/>
    </xf>
    <xf numFmtId="0" fontId="8" fillId="0" borderId="13"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8" fillId="0" borderId="14" xfId="0" applyFont="1" applyFill="1" applyBorder="1" applyAlignment="1">
      <alignment horizontal="center" vertical="center" wrapText="1"/>
    </xf>
    <xf numFmtId="0" fontId="8" fillId="0" borderId="15" xfId="0" applyFont="1" applyFill="1" applyBorder="1"/>
    <xf numFmtId="43" fontId="9" fillId="0" borderId="16" xfId="0" applyNumberFormat="1" applyFont="1" applyFill="1" applyBorder="1"/>
    <xf numFmtId="43" fontId="9" fillId="0" borderId="17" xfId="0" applyNumberFormat="1" applyFont="1" applyFill="1" applyBorder="1"/>
    <xf numFmtId="43" fontId="9" fillId="0" borderId="17" xfId="206" applyNumberFormat="1" applyFont="1" applyFill="1" applyBorder="1" applyAlignment="1">
      <alignment horizontal="center"/>
    </xf>
    <xf numFmtId="43" fontId="9" fillId="0" borderId="16" xfId="206" applyNumberFormat="1" applyFont="1" applyFill="1" applyBorder="1" applyAlignment="1">
      <alignment horizontal="center"/>
    </xf>
    <xf numFmtId="43" fontId="9" fillId="0" borderId="18" xfId="206" applyNumberFormat="1" applyFont="1" applyFill="1" applyBorder="1" applyAlignment="1">
      <alignment horizontal="center"/>
    </xf>
    <xf numFmtId="43" fontId="9" fillId="0" borderId="19" xfId="206" applyNumberFormat="1" applyFont="1" applyFill="1" applyBorder="1" applyAlignment="1">
      <alignment horizontal="center"/>
    </xf>
    <xf numFmtId="43" fontId="9" fillId="0" borderId="19" xfId="0" applyNumberFormat="1" applyFont="1" applyFill="1" applyBorder="1"/>
    <xf numFmtId="0" fontId="8" fillId="0" borderId="20" xfId="0" applyFont="1" applyFill="1" applyBorder="1"/>
    <xf numFmtId="43" fontId="9" fillId="0" borderId="21" xfId="0" applyNumberFormat="1" applyFont="1" applyFill="1" applyBorder="1"/>
    <xf numFmtId="43" fontId="9" fillId="0" borderId="22" xfId="0" applyNumberFormat="1" applyFont="1" applyFill="1" applyBorder="1"/>
    <xf numFmtId="43" fontId="9" fillId="0" borderId="22" xfId="206" applyNumberFormat="1" applyFont="1" applyFill="1" applyBorder="1" applyAlignment="1">
      <alignment horizontal="center"/>
    </xf>
    <xf numFmtId="43" fontId="9" fillId="0" borderId="21" xfId="206" applyNumberFormat="1" applyFont="1" applyFill="1" applyBorder="1" applyAlignment="1">
      <alignment horizontal="center"/>
    </xf>
    <xf numFmtId="43" fontId="9" fillId="0" borderId="20" xfId="206" applyNumberFormat="1" applyFont="1" applyFill="1" applyBorder="1" applyAlignment="1">
      <alignment horizontal="center"/>
    </xf>
    <xf numFmtId="43" fontId="9" fillId="0" borderId="23" xfId="206" applyNumberFormat="1" applyFont="1" applyFill="1" applyBorder="1" applyAlignment="1">
      <alignment horizontal="center"/>
    </xf>
    <xf numFmtId="43" fontId="9" fillId="0" borderId="23" xfId="0" applyNumberFormat="1" applyFont="1" applyFill="1" applyBorder="1"/>
    <xf numFmtId="0" fontId="8" fillId="0" borderId="13" xfId="0" applyFont="1" applyFill="1" applyBorder="1"/>
    <xf numFmtId="0" fontId="8" fillId="0" borderId="24" xfId="0" applyFont="1" applyFill="1" applyBorder="1"/>
    <xf numFmtId="43" fontId="9" fillId="0" borderId="25" xfId="0" applyNumberFormat="1" applyFont="1" applyFill="1" applyBorder="1"/>
    <xf numFmtId="43" fontId="9" fillId="0" borderId="26" xfId="0" applyNumberFormat="1" applyFont="1" applyFill="1" applyBorder="1"/>
    <xf numFmtId="43" fontId="9" fillId="0" borderId="26" xfId="206" applyNumberFormat="1" applyFont="1" applyFill="1" applyBorder="1" applyAlignment="1">
      <alignment horizontal="center"/>
    </xf>
    <xf numFmtId="43" fontId="9" fillId="0" borderId="25" xfId="206" applyNumberFormat="1" applyFont="1" applyFill="1" applyBorder="1" applyAlignment="1">
      <alignment horizontal="center"/>
    </xf>
    <xf numFmtId="43" fontId="9" fillId="0" borderId="27" xfId="206" applyNumberFormat="1" applyFont="1" applyFill="1" applyBorder="1" applyAlignment="1">
      <alignment horizontal="center"/>
    </xf>
    <xf numFmtId="43" fontId="9" fillId="0" borderId="28" xfId="206" applyNumberFormat="1" applyFont="1" applyFill="1" applyBorder="1" applyAlignment="1">
      <alignment horizontal="center"/>
    </xf>
    <xf numFmtId="43" fontId="9" fillId="0" borderId="28" xfId="0" applyNumberFormat="1" applyFont="1" applyFill="1" applyBorder="1"/>
    <xf numFmtId="0" fontId="8" fillId="0" borderId="14" xfId="0" applyFont="1" applyFill="1" applyBorder="1"/>
    <xf numFmtId="43" fontId="8" fillId="0" borderId="29" xfId="206" applyNumberFormat="1" applyFont="1" applyFill="1" applyBorder="1" applyAlignment="1"/>
    <xf numFmtId="43" fontId="8" fillId="0" borderId="30" xfId="206" applyNumberFormat="1" applyFont="1" applyFill="1" applyBorder="1" applyAlignment="1"/>
    <xf numFmtId="43" fontId="8" fillId="0" borderId="0" xfId="206" applyNumberFormat="1" applyFont="1" applyFill="1" applyBorder="1" applyAlignment="1"/>
    <xf numFmtId="43" fontId="8" fillId="0" borderId="31" xfId="206" applyNumberFormat="1" applyFont="1" applyFill="1" applyBorder="1" applyAlignment="1"/>
    <xf numFmtId="0" fontId="8" fillId="0" borderId="31" xfId="0" applyFont="1" applyFill="1" applyBorder="1"/>
    <xf numFmtId="0" fontId="8" fillId="0" borderId="0" xfId="0" applyFont="1" applyFill="1" applyBorder="1"/>
    <xf numFmtId="164" fontId="8" fillId="0" borderId="17" xfId="206" applyNumberFormat="1" applyFont="1" applyFill="1" applyBorder="1" applyAlignment="1"/>
    <xf numFmtId="164" fontId="8" fillId="0" borderId="16" xfId="206" applyNumberFormat="1" applyFont="1" applyFill="1" applyBorder="1" applyAlignment="1"/>
    <xf numFmtId="164" fontId="8" fillId="0" borderId="32" xfId="206" applyNumberFormat="1" applyFont="1" applyFill="1" applyBorder="1" applyAlignment="1"/>
    <xf numFmtId="164" fontId="8" fillId="0" borderId="33" xfId="206" applyNumberFormat="1" applyFont="1" applyFill="1" applyBorder="1" applyAlignment="1"/>
    <xf numFmtId="164" fontId="8" fillId="0" borderId="0" xfId="206" applyNumberFormat="1" applyFont="1" applyFill="1" applyBorder="1" applyAlignment="1"/>
    <xf numFmtId="0" fontId="8" fillId="0" borderId="21" xfId="0" applyFont="1" applyFill="1" applyBorder="1"/>
    <xf numFmtId="43" fontId="8" fillId="0" borderId="11" xfId="206" applyNumberFormat="1" applyFont="1" applyFill="1" applyBorder="1" applyAlignment="1"/>
    <xf numFmtId="43" fontId="8" fillId="0" borderId="12" xfId="206" applyNumberFormat="1" applyFont="1" applyFill="1" applyBorder="1" applyAlignment="1"/>
    <xf numFmtId="0" fontId="8" fillId="0" borderId="11" xfId="0" applyFont="1" applyFill="1" applyBorder="1"/>
    <xf numFmtId="0" fontId="8" fillId="0" borderId="12" xfId="0" applyFont="1" applyFill="1" applyBorder="1"/>
    <xf numFmtId="0" fontId="10" fillId="0" borderId="12" xfId="0" applyFont="1" applyFill="1" applyBorder="1"/>
    <xf numFmtId="0" fontId="10" fillId="0" borderId="11" xfId="0" applyFont="1" applyFill="1" applyBorder="1"/>
    <xf numFmtId="0" fontId="8" fillId="0" borderId="29" xfId="0" applyFont="1" applyFill="1" applyBorder="1"/>
    <xf numFmtId="0" fontId="8" fillId="0" borderId="30" xfId="0" applyFont="1" applyFill="1" applyBorder="1"/>
    <xf numFmtId="0" fontId="10" fillId="0" borderId="30" xfId="0" applyFont="1" applyFill="1" applyBorder="1"/>
    <xf numFmtId="0" fontId="10" fillId="0" borderId="29" xfId="0" applyFont="1" applyFill="1" applyBorder="1"/>
    <xf numFmtId="43" fontId="8" fillId="0" borderId="14" xfId="206" applyNumberFormat="1" applyFont="1" applyFill="1" applyBorder="1" applyAlignment="1">
      <alignment horizontal="center"/>
    </xf>
    <xf numFmtId="43" fontId="8" fillId="0" borderId="34" xfId="206" applyNumberFormat="1" applyFont="1" applyFill="1" applyBorder="1" applyAlignment="1">
      <alignment horizontal="center"/>
    </xf>
    <xf numFmtId="43" fontId="11" fillId="0" borderId="0" xfId="0" applyNumberFormat="1" applyFont="1"/>
    <xf numFmtId="0" fontId="7" fillId="0" borderId="22" xfId="0" applyFont="1" applyBorder="1" applyAlignment="1"/>
    <xf numFmtId="0" fontId="0" fillId="0" borderId="22" xfId="0" applyBorder="1"/>
    <xf numFmtId="0" fontId="7" fillId="0" borderId="22" xfId="0" applyFont="1" applyBorder="1" applyAlignment="1">
      <alignment wrapText="1"/>
    </xf>
    <xf numFmtId="43" fontId="12" fillId="0" borderId="22" xfId="0" applyNumberFormat="1" applyFont="1" applyFill="1" applyBorder="1"/>
    <xf numFmtId="43" fontId="12" fillId="0" borderId="22" xfId="0" applyNumberFormat="1" applyFont="1" applyBorder="1"/>
    <xf numFmtId="0" fontId="13" fillId="0" borderId="22" xfId="0" applyFont="1" applyBorder="1"/>
    <xf numFmtId="0" fontId="7" fillId="0" borderId="35" xfId="0" applyFont="1" applyBorder="1" applyAlignment="1">
      <alignment wrapText="1"/>
    </xf>
    <xf numFmtId="43" fontId="12" fillId="0" borderId="35" xfId="0" applyNumberFormat="1" applyFont="1" applyFill="1" applyBorder="1"/>
    <xf numFmtId="0" fontId="0" fillId="0" borderId="35" xfId="0" applyBorder="1"/>
    <xf numFmtId="0" fontId="7" fillId="0" borderId="32" xfId="0" applyFont="1" applyBorder="1" applyAlignment="1">
      <alignment wrapText="1"/>
    </xf>
    <xf numFmtId="0" fontId="0" fillId="0" borderId="0" xfId="0" applyBorder="1"/>
    <xf numFmtId="0" fontId="0" fillId="0" borderId="32" xfId="0" applyBorder="1"/>
    <xf numFmtId="0" fontId="7" fillId="0" borderId="35" xfId="0" applyFont="1" applyBorder="1" applyAlignment="1"/>
    <xf numFmtId="43" fontId="12" fillId="0" borderId="35" xfId="0" applyNumberFormat="1" applyFont="1" applyBorder="1"/>
    <xf numFmtId="0" fontId="13" fillId="0" borderId="35" xfId="0" applyFont="1" applyBorder="1"/>
    <xf numFmtId="0" fontId="7" fillId="0" borderId="32" xfId="0" applyFont="1" applyBorder="1" applyAlignment="1"/>
    <xf numFmtId="43" fontId="12" fillId="0" borderId="32" xfId="0" applyNumberFormat="1" applyFont="1" applyFill="1" applyBorder="1"/>
    <xf numFmtId="43" fontId="12" fillId="0" borderId="32" xfId="0" applyNumberFormat="1" applyFont="1" applyBorder="1"/>
    <xf numFmtId="0" fontId="13" fillId="0" borderId="32" xfId="0" applyFont="1" applyBorder="1"/>
    <xf numFmtId="0" fontId="14" fillId="0" borderId="0" xfId="0" applyFont="1" applyAlignment="1">
      <alignment horizontal="center" wrapText="1"/>
    </xf>
    <xf numFmtId="0" fontId="13" fillId="0" borderId="0" xfId="0" applyFont="1"/>
    <xf numFmtId="43" fontId="15" fillId="0" borderId="0" xfId="0" applyNumberFormat="1" applyFont="1" applyFill="1"/>
    <xf numFmtId="0" fontId="13" fillId="0" borderId="0" xfId="0" applyFont="1" applyBorder="1"/>
    <xf numFmtId="0" fontId="0" fillId="0" borderId="0" xfId="0" applyFill="1"/>
    <xf numFmtId="0" fontId="16" fillId="0" borderId="0" xfId="0" applyFont="1" applyFill="1"/>
    <xf numFmtId="0" fontId="17" fillId="0" borderId="0" xfId="0" applyFont="1" applyFill="1"/>
    <xf numFmtId="0" fontId="1" fillId="0" borderId="0" xfId="0" applyFont="1" applyFill="1"/>
    <xf numFmtId="0" fontId="18" fillId="0" borderId="0" xfId="0" applyFont="1" applyFill="1"/>
    <xf numFmtId="0" fontId="19" fillId="0" borderId="0" xfId="0" applyFont="1" applyFill="1"/>
    <xf numFmtId="0" fontId="18" fillId="0" borderId="11" xfId="0" applyFont="1" applyFill="1" applyBorder="1" applyAlignment="1">
      <alignment horizontal="center"/>
    </xf>
    <xf numFmtId="0" fontId="18" fillId="0" borderId="14" xfId="0" applyFont="1" applyFill="1" applyBorder="1" applyAlignment="1">
      <alignment horizontal="center"/>
    </xf>
    <xf numFmtId="0" fontId="18" fillId="0" borderId="15" xfId="0" applyFont="1" applyFill="1" applyBorder="1" applyAlignment="1">
      <alignment horizontal="center"/>
    </xf>
    <xf numFmtId="0" fontId="18" fillId="0" borderId="13" xfId="0" applyFont="1" applyFill="1" applyBorder="1" applyAlignment="1">
      <alignment horizontal="center"/>
    </xf>
    <xf numFmtId="0" fontId="18" fillId="0" borderId="12" xfId="0" applyFont="1" applyFill="1" applyBorder="1" applyAlignment="1">
      <alignment horizontal="center"/>
    </xf>
    <xf numFmtId="0" fontId="18" fillId="0" borderId="15" xfId="0" applyFont="1" applyFill="1" applyBorder="1"/>
    <xf numFmtId="43" fontId="21" fillId="0" borderId="16" xfId="206" applyNumberFormat="1" applyFont="1" applyFill="1" applyBorder="1" applyAlignment="1">
      <alignment horizontal="center"/>
    </xf>
    <xf numFmtId="43" fontId="21" fillId="0" borderId="18" xfId="206" applyNumberFormat="1" applyFont="1" applyFill="1" applyBorder="1" applyAlignment="1">
      <alignment horizontal="center"/>
    </xf>
    <xf numFmtId="43" fontId="21" fillId="0" borderId="17" xfId="206" applyNumberFormat="1" applyFont="1" applyFill="1" applyBorder="1" applyAlignment="1">
      <alignment horizontal="center"/>
    </xf>
    <xf numFmtId="43" fontId="21" fillId="0" borderId="23" xfId="206" applyNumberFormat="1" applyFont="1" applyFill="1" applyBorder="1" applyAlignment="1">
      <alignment horizontal="center"/>
    </xf>
    <xf numFmtId="43" fontId="21" fillId="0" borderId="21" xfId="206" applyNumberFormat="1" applyFont="1" applyFill="1" applyBorder="1" applyAlignment="1">
      <alignment horizontal="center"/>
    </xf>
    <xf numFmtId="0" fontId="18" fillId="0" borderId="20" xfId="0" applyFont="1" applyFill="1" applyBorder="1"/>
    <xf numFmtId="43" fontId="21" fillId="0" borderId="20" xfId="206" applyNumberFormat="1" applyFont="1" applyFill="1" applyBorder="1" applyAlignment="1">
      <alignment horizontal="center"/>
    </xf>
    <xf numFmtId="43" fontId="21" fillId="0" borderId="22" xfId="206" applyNumberFormat="1" applyFont="1" applyFill="1" applyBorder="1" applyAlignment="1">
      <alignment horizontal="center"/>
    </xf>
    <xf numFmtId="0" fontId="18" fillId="0" borderId="13" xfId="0" applyFont="1" applyFill="1" applyBorder="1"/>
    <xf numFmtId="0" fontId="18" fillId="0" borderId="24" xfId="0" applyFont="1" applyFill="1" applyBorder="1"/>
    <xf numFmtId="43" fontId="21" fillId="0" borderId="25" xfId="206" applyNumberFormat="1" applyFont="1" applyFill="1" applyBorder="1" applyAlignment="1">
      <alignment horizontal="center"/>
    </xf>
    <xf numFmtId="43" fontId="21" fillId="0" borderId="27" xfId="206" applyNumberFormat="1" applyFont="1" applyFill="1" applyBorder="1" applyAlignment="1">
      <alignment horizontal="center"/>
    </xf>
    <xf numFmtId="43" fontId="21" fillId="0" borderId="26" xfId="206" applyNumberFormat="1" applyFont="1" applyFill="1" applyBorder="1" applyAlignment="1">
      <alignment horizontal="center"/>
    </xf>
    <xf numFmtId="43" fontId="17" fillId="0" borderId="25" xfId="206" applyNumberFormat="1" applyFont="1" applyFill="1" applyBorder="1" applyAlignment="1">
      <alignment horizontal="center"/>
    </xf>
    <xf numFmtId="43" fontId="17" fillId="0" borderId="29" xfId="206" applyNumberFormat="1" applyFont="1" applyFill="1" applyBorder="1" applyAlignment="1"/>
    <xf numFmtId="43" fontId="17" fillId="0" borderId="24" xfId="206" applyNumberFormat="1" applyFont="1" applyFill="1" applyBorder="1" applyAlignment="1"/>
    <xf numFmtId="43" fontId="17" fillId="0" borderId="31" xfId="206" applyNumberFormat="1" applyFont="1" applyFill="1" applyBorder="1" applyAlignment="1"/>
    <xf numFmtId="43" fontId="17" fillId="0" borderId="14" xfId="206" applyNumberFormat="1" applyFont="1" applyFill="1" applyBorder="1" applyAlignment="1"/>
    <xf numFmtId="43" fontId="17" fillId="0" borderId="30" xfId="206" applyNumberFormat="1" applyFont="1" applyFill="1" applyBorder="1" applyAlignment="1"/>
    <xf numFmtId="43" fontId="17" fillId="0" borderId="36" xfId="206" applyNumberFormat="1" applyFont="1" applyFill="1" applyBorder="1" applyAlignment="1"/>
    <xf numFmtId="43" fontId="17" fillId="0" borderId="11" xfId="206" applyNumberFormat="1" applyFont="1" applyFill="1" applyBorder="1" applyAlignment="1"/>
    <xf numFmtId="43" fontId="17" fillId="0" borderId="34" xfId="206" applyNumberFormat="1" applyFont="1" applyFill="1" applyBorder="1" applyAlignment="1"/>
    <xf numFmtId="43" fontId="17" fillId="0" borderId="16" xfId="206" applyNumberFormat="1" applyFont="1" applyFill="1" applyBorder="1" applyAlignment="1"/>
    <xf numFmtId="43" fontId="17" fillId="0" borderId="33" xfId="206" applyNumberFormat="1" applyFont="1" applyFill="1" applyBorder="1" applyAlignment="1"/>
    <xf numFmtId="164" fontId="17" fillId="0" borderId="37" xfId="206" applyNumberFormat="1" applyFont="1" applyFill="1" applyBorder="1" applyAlignment="1"/>
    <xf numFmtId="43" fontId="17" fillId="0" borderId="32" xfId="206" applyNumberFormat="1" applyFont="1" applyFill="1" applyBorder="1" applyAlignment="1"/>
    <xf numFmtId="43" fontId="23" fillId="0" borderId="16" xfId="206" applyNumberFormat="1" applyFont="1" applyFill="1" applyBorder="1" applyAlignment="1"/>
    <xf numFmtId="43" fontId="17" fillId="0" borderId="12" xfId="206" applyNumberFormat="1" applyFont="1" applyFill="1" applyBorder="1" applyAlignment="1"/>
    <xf numFmtId="0" fontId="25" fillId="0" borderId="11" xfId="0" applyFont="1" applyFill="1" applyBorder="1"/>
    <xf numFmtId="43" fontId="25" fillId="0" borderId="11" xfId="0" applyNumberFormat="1" applyFont="1" applyFill="1" applyBorder="1"/>
    <xf numFmtId="43" fontId="25" fillId="0" borderId="12" xfId="0" applyNumberFormat="1" applyFont="1" applyFill="1" applyBorder="1"/>
    <xf numFmtId="43" fontId="25" fillId="0" borderId="31" xfId="0" applyNumberFormat="1" applyFont="1" applyFill="1" applyBorder="1"/>
    <xf numFmtId="43" fontId="25" fillId="0" borderId="0" xfId="0" applyNumberFormat="1" applyFont="1" applyFill="1" applyBorder="1"/>
    <xf numFmtId="0" fontId="25" fillId="0" borderId="12" xfId="0" applyFont="1" applyFill="1" applyBorder="1"/>
    <xf numFmtId="0" fontId="25" fillId="0" borderId="29" xfId="0" applyFont="1" applyFill="1" applyBorder="1"/>
    <xf numFmtId="43" fontId="25" fillId="0" borderId="29" xfId="0" applyNumberFormat="1" applyFont="1" applyFill="1" applyBorder="1"/>
    <xf numFmtId="43" fontId="25" fillId="0" borderId="30" xfId="0" applyNumberFormat="1" applyFont="1" applyFill="1" applyBorder="1"/>
    <xf numFmtId="0" fontId="25" fillId="0" borderId="30" xfId="0" applyFont="1" applyFill="1" applyBorder="1"/>
    <xf numFmtId="43" fontId="17" fillId="0" borderId="29" xfId="206" applyNumberFormat="1" applyFont="1" applyFill="1" applyBorder="1" applyAlignment="1">
      <alignment horizontal="center"/>
    </xf>
    <xf numFmtId="43" fontId="17" fillId="0" borderId="30" xfId="206" applyNumberFormat="1" applyFont="1" applyFill="1" applyBorder="1" applyAlignment="1">
      <alignment horizontal="center"/>
    </xf>
    <xf numFmtId="43" fontId="17" fillId="0" borderId="36" xfId="206" applyNumberFormat="1" applyFont="1" applyFill="1" applyBorder="1" applyAlignment="1">
      <alignment horizontal="center"/>
    </xf>
    <xf numFmtId="43" fontId="17" fillId="0" borderId="14" xfId="206" applyNumberFormat="1" applyFont="1" applyFill="1" applyBorder="1" applyAlignment="1">
      <alignment horizontal="center"/>
    </xf>
    <xf numFmtId="43" fontId="17" fillId="0" borderId="34" xfId="206" applyNumberFormat="1" applyFont="1" applyFill="1" applyBorder="1" applyAlignment="1">
      <alignment horizontal="center"/>
    </xf>
    <xf numFmtId="43" fontId="27" fillId="0" borderId="0" xfId="0" applyNumberFormat="1" applyFont="1" applyFill="1"/>
    <xf numFmtId="0" fontId="5" fillId="0" borderId="0" xfId="0" applyFont="1" applyFill="1"/>
    <xf numFmtId="43" fontId="28" fillId="0" borderId="0" xfId="0" applyNumberFormat="1" applyFont="1" applyFill="1"/>
    <xf numFmtId="0" fontId="5" fillId="0" borderId="0" xfId="0" applyFont="1" applyAlignment="1">
      <alignment horizontal="center" wrapText="1"/>
    </xf>
    <xf numFmtId="0" fontId="10" fillId="0" borderId="0" xfId="0" applyFont="1"/>
    <xf numFmtId="0" fontId="7" fillId="0" borderId="38" xfId="0" applyFont="1" applyFill="1" applyBorder="1" applyAlignment="1">
      <alignment horizontal="center" vertical="center" wrapText="1"/>
    </xf>
    <xf numFmtId="0" fontId="7" fillId="0" borderId="38" xfId="0" applyFont="1" applyFill="1" applyBorder="1" applyAlignment="1">
      <alignment horizontal="center" vertical="center"/>
    </xf>
    <xf numFmtId="0" fontId="7" fillId="0" borderId="0" xfId="0" applyFont="1" applyAlignment="1">
      <alignment horizontal="center" vertical="center"/>
    </xf>
    <xf numFmtId="0" fontId="29" fillId="0" borderId="38" xfId="0" applyFont="1" applyFill="1" applyBorder="1"/>
    <xf numFmtId="43" fontId="30" fillId="0" borderId="38" xfId="206" applyFont="1" applyFill="1" applyBorder="1" applyAlignment="1"/>
    <xf numFmtId="43" fontId="30" fillId="0" borderId="38" xfId="206" applyFont="1" applyBorder="1" applyAlignment="1">
      <alignment horizontal="right" wrapText="1" shrinkToFit="1"/>
    </xf>
    <xf numFmtId="43" fontId="20" fillId="0" borderId="38" xfId="206" applyFont="1" applyBorder="1" applyAlignment="1">
      <alignment horizontal="right" wrapText="1" shrinkToFit="1"/>
    </xf>
    <xf numFmtId="43" fontId="30" fillId="0" borderId="38" xfId="206" applyFont="1" applyFill="1" applyBorder="1" applyAlignment="1">
      <alignment horizontal="right" wrapText="1" shrinkToFit="1"/>
    </xf>
    <xf numFmtId="0" fontId="29" fillId="0" borderId="0" xfId="0" applyFont="1"/>
    <xf numFmtId="0" fontId="29" fillId="0" borderId="39" xfId="0" applyFont="1" applyFill="1" applyBorder="1"/>
    <xf numFmtId="43" fontId="20" fillId="0" borderId="40" xfId="206" applyFont="1" applyFill="1" applyBorder="1" applyAlignment="1"/>
    <xf numFmtId="43" fontId="20" fillId="0" borderId="38" xfId="206" applyFont="1" applyFill="1" applyBorder="1" applyAlignment="1"/>
    <xf numFmtId="43" fontId="30" fillId="0" borderId="40" xfId="206" applyFont="1" applyFill="1" applyBorder="1" applyAlignment="1"/>
    <xf numFmtId="43" fontId="8" fillId="0" borderId="14" xfId="206" applyNumberFormat="1" applyFont="1" applyFill="1" applyBorder="1" applyAlignment="1"/>
    <xf numFmtId="43" fontId="21" fillId="0" borderId="15" xfId="206" applyNumberFormat="1" applyFont="1" applyFill="1" applyBorder="1" applyAlignment="1">
      <alignment horizontal="center"/>
    </xf>
    <xf numFmtId="43" fontId="21" fillId="0" borderId="0" xfId="0" applyNumberFormat="1" applyFont="1" applyFill="1"/>
    <xf numFmtId="0" fontId="18" fillId="0" borderId="36" xfId="0" applyFont="1" applyFill="1" applyBorder="1"/>
    <xf numFmtId="164" fontId="17" fillId="0" borderId="31" xfId="206" applyNumberFormat="1" applyFont="1" applyFill="1" applyBorder="1" applyAlignment="1"/>
    <xf numFmtId="0" fontId="25" fillId="0" borderId="31" xfId="0" applyFont="1" applyFill="1" applyBorder="1"/>
    <xf numFmtId="43" fontId="21" fillId="0" borderId="24" xfId="206" applyNumberFormat="1" applyFont="1" applyFill="1" applyBorder="1" applyAlignment="1">
      <alignment horizontal="center"/>
    </xf>
    <xf numFmtId="0" fontId="25" fillId="0" borderId="0" xfId="0" applyFont="1" applyFill="1"/>
    <xf numFmtId="0" fontId="17" fillId="0" borderId="0" xfId="0" applyFont="1" applyFill="1" applyAlignment="1">
      <alignment horizontal="center" vertical="center" wrapText="1"/>
    </xf>
    <xf numFmtId="43" fontId="6" fillId="0" borderId="0" xfId="0" applyNumberFormat="1" applyFont="1" applyFill="1" applyAlignment="1">
      <alignment vertical="center" wrapText="1"/>
    </xf>
    <xf numFmtId="0" fontId="26" fillId="0" borderId="0" xfId="0" applyFont="1" applyFill="1" applyAlignment="1">
      <alignment vertical="center" wrapText="1"/>
    </xf>
    <xf numFmtId="0" fontId="29" fillId="0" borderId="38" xfId="0" applyFont="1" applyFill="1" applyBorder="1" applyAlignment="1">
      <alignment horizontal="center" vertical="center" wrapText="1"/>
    </xf>
    <xf numFmtId="0" fontId="32" fillId="0" borderId="38" xfId="0" applyFont="1" applyFill="1" applyBorder="1" applyAlignment="1">
      <alignment horizontal="center" vertical="center" wrapText="1"/>
    </xf>
    <xf numFmtId="43" fontId="24" fillId="0" borderId="21" xfId="206" applyFont="1" applyFill="1" applyBorder="1" applyAlignment="1">
      <alignment horizontal="center" wrapText="1" shrinkToFit="1"/>
    </xf>
    <xf numFmtId="43" fontId="24" fillId="0" borderId="17" xfId="206" applyFont="1" applyFill="1" applyBorder="1" applyAlignment="1">
      <alignment horizontal="center" wrapText="1" shrinkToFit="1"/>
    </xf>
    <xf numFmtId="43" fontId="24" fillId="0" borderId="22" xfId="206" applyFont="1" applyFill="1" applyBorder="1" applyAlignment="1">
      <alignment horizontal="center" wrapText="1" shrinkToFit="1"/>
    </xf>
    <xf numFmtId="43" fontId="24" fillId="0" borderId="26" xfId="206" applyFont="1" applyFill="1" applyBorder="1" applyAlignment="1">
      <alignment horizontal="center" wrapText="1" shrinkToFit="1"/>
    </xf>
    <xf numFmtId="0" fontId="3" fillId="0" borderId="0" xfId="0" applyFont="1" applyAlignment="1">
      <alignment horizontal="center"/>
    </xf>
    <xf numFmtId="0" fontId="3" fillId="0" borderId="0" xfId="0" applyFont="1" applyAlignment="1">
      <alignment horizontal="center" vertical="center" wrapText="1"/>
    </xf>
    <xf numFmtId="0" fontId="3" fillId="0" borderId="38" xfId="0" applyFont="1" applyBorder="1" applyAlignment="1">
      <alignment horizontal="center" vertical="center" wrapText="1"/>
    </xf>
    <xf numFmtId="0" fontId="3" fillId="0" borderId="38" xfId="0" applyFont="1" applyBorder="1" applyAlignment="1">
      <alignment vertical="center" wrapText="1"/>
    </xf>
    <xf numFmtId="49" fontId="7" fillId="0" borderId="38" xfId="0" applyNumberFormat="1" applyFont="1" applyBorder="1" applyAlignment="1">
      <alignment horizontal="center" vertical="center" wrapText="1"/>
    </xf>
    <xf numFmtId="165" fontId="7" fillId="0" borderId="38" xfId="206" applyNumberFormat="1" applyFont="1" applyBorder="1" applyAlignment="1">
      <alignment vertical="center"/>
    </xf>
    <xf numFmtId="0" fontId="3" fillId="0" borderId="38" xfId="0" applyFont="1" applyBorder="1" applyAlignment="1">
      <alignment vertical="center"/>
    </xf>
    <xf numFmtId="0" fontId="3" fillId="0" borderId="38" xfId="0" applyFont="1" applyBorder="1" applyAlignment="1">
      <alignment horizontal="center" vertical="center"/>
    </xf>
    <xf numFmtId="43" fontId="12" fillId="0" borderId="38" xfId="206" applyFont="1" applyBorder="1" applyAlignment="1">
      <alignment horizontal="center" vertical="center" wrapText="1"/>
    </xf>
    <xf numFmtId="43" fontId="7" fillId="0" borderId="38" xfId="206" applyNumberFormat="1" applyFont="1" applyBorder="1" applyAlignment="1">
      <alignment horizontal="center" vertical="center"/>
    </xf>
    <xf numFmtId="43" fontId="7" fillId="0" borderId="38" xfId="206" applyNumberFormat="1" applyFont="1" applyBorder="1" applyAlignment="1">
      <alignment vertical="center"/>
    </xf>
    <xf numFmtId="0" fontId="32" fillId="0" borderId="38" xfId="0" applyFont="1" applyBorder="1" applyAlignment="1">
      <alignment horizontal="center" vertical="center" wrapText="1"/>
    </xf>
    <xf numFmtId="0" fontId="32" fillId="0" borderId="0" xfId="0" applyFont="1" applyAlignment="1">
      <alignment horizontal="center" vertical="center" wrapText="1"/>
    </xf>
    <xf numFmtId="0" fontId="32" fillId="25" borderId="38" xfId="0" quotePrefix="1" applyFont="1" applyFill="1" applyBorder="1" applyAlignment="1">
      <alignment horizontal="center" vertical="center" wrapText="1"/>
    </xf>
    <xf numFmtId="0" fontId="32" fillId="0" borderId="38" xfId="0" quotePrefix="1" applyFont="1" applyBorder="1" applyAlignment="1">
      <alignment horizontal="center" vertical="center" wrapText="1"/>
    </xf>
    <xf numFmtId="43" fontId="31" fillId="0" borderId="38" xfId="206" applyFont="1" applyBorder="1" applyAlignment="1">
      <alignment horizontal="center" vertical="center" wrapText="1"/>
    </xf>
    <xf numFmtId="43" fontId="31" fillId="0" borderId="38" xfId="206" applyNumberFormat="1" applyFont="1" applyBorder="1" applyAlignment="1">
      <alignment vertical="center"/>
    </xf>
    <xf numFmtId="49" fontId="29" fillId="0" borderId="38" xfId="0" applyNumberFormat="1" applyFont="1" applyBorder="1" applyAlignment="1">
      <alignment horizontal="center" vertical="center" wrapText="1"/>
    </xf>
    <xf numFmtId="0" fontId="32" fillId="0" borderId="38" xfId="0" applyFont="1" applyBorder="1" applyAlignment="1">
      <alignment vertical="center" wrapText="1"/>
    </xf>
    <xf numFmtId="49" fontId="29" fillId="25" borderId="38" xfId="0" applyNumberFormat="1" applyFont="1" applyFill="1" applyBorder="1" applyAlignment="1">
      <alignment horizontal="center" vertical="center" wrapText="1"/>
    </xf>
    <xf numFmtId="0" fontId="32" fillId="0" borderId="38" xfId="0" applyFont="1" applyBorder="1" applyAlignment="1">
      <alignment vertical="center"/>
    </xf>
    <xf numFmtId="49" fontId="32" fillId="0" borderId="38" xfId="0" applyNumberFormat="1" applyFont="1" applyBorder="1" applyAlignment="1">
      <alignment horizontal="center" vertical="center" wrapText="1"/>
    </xf>
    <xf numFmtId="0" fontId="29" fillId="25" borderId="38" xfId="0" applyFont="1" applyFill="1" applyBorder="1" applyAlignment="1">
      <alignment horizontal="center" vertical="center" wrapText="1"/>
    </xf>
    <xf numFmtId="0" fontId="29" fillId="0" borderId="38" xfId="0" applyFont="1" applyBorder="1" applyAlignment="1">
      <alignment horizontal="center" vertical="center" wrapText="1"/>
    </xf>
    <xf numFmtId="0" fontId="29" fillId="0" borderId="38" xfId="0" applyFont="1" applyBorder="1" applyAlignment="1">
      <alignment vertical="center"/>
    </xf>
    <xf numFmtId="43" fontId="31" fillId="25" borderId="38" xfId="0" applyNumberFormat="1" applyFont="1" applyFill="1" applyBorder="1" applyAlignment="1">
      <alignment horizontal="center" vertical="center" wrapText="1"/>
    </xf>
    <xf numFmtId="43" fontId="31" fillId="0" borderId="38" xfId="206" applyNumberFormat="1" applyFont="1" applyBorder="1" applyAlignment="1">
      <alignment horizontal="center" vertical="center"/>
    </xf>
    <xf numFmtId="0" fontId="31" fillId="0" borderId="38" xfId="0" applyFont="1" applyBorder="1" applyAlignment="1">
      <alignment horizontal="center" vertical="center" wrapText="1"/>
    </xf>
    <xf numFmtId="43" fontId="31" fillId="0" borderId="38" xfId="206" applyFont="1" applyFill="1" applyBorder="1" applyAlignment="1">
      <alignment horizontal="center" vertical="center" wrapText="1"/>
    </xf>
    <xf numFmtId="43" fontId="23" fillId="0" borderId="18" xfId="206" applyNumberFormat="1" applyFont="1" applyFill="1" applyBorder="1" applyAlignment="1"/>
    <xf numFmtId="43" fontId="29" fillId="0" borderId="38" xfId="206" applyFont="1" applyFill="1" applyBorder="1" applyAlignment="1">
      <alignment vertical="center" wrapText="1"/>
    </xf>
    <xf numFmtId="43" fontId="17" fillId="0" borderId="37" xfId="206" applyNumberFormat="1" applyFont="1" applyFill="1" applyBorder="1" applyAlignment="1"/>
    <xf numFmtId="43" fontId="25" fillId="0" borderId="13" xfId="0" applyNumberFormat="1" applyFont="1" applyFill="1" applyBorder="1"/>
    <xf numFmtId="43" fontId="25" fillId="0" borderId="24" xfId="0" applyNumberFormat="1" applyFont="1" applyFill="1" applyBorder="1"/>
    <xf numFmtId="43" fontId="17" fillId="0" borderId="24" xfId="206" applyNumberFormat="1" applyFont="1" applyFill="1" applyBorder="1" applyAlignment="1">
      <alignment horizontal="center"/>
    </xf>
    <xf numFmtId="0" fontId="25" fillId="0" borderId="15" xfId="0" applyFont="1" applyFill="1" applyBorder="1"/>
    <xf numFmtId="0" fontId="25" fillId="0" borderId="24" xfId="0" applyFont="1" applyFill="1" applyBorder="1"/>
    <xf numFmtId="43" fontId="24" fillId="0" borderId="38" xfId="206" applyFont="1" applyFill="1" applyBorder="1" applyAlignment="1">
      <alignment horizontal="right" wrapText="1" shrinkToFit="1"/>
    </xf>
    <xf numFmtId="0" fontId="8" fillId="0" borderId="15" xfId="0" applyFont="1" applyFill="1" applyBorder="1" applyAlignment="1">
      <alignment horizontal="center" vertical="center" wrapText="1"/>
    </xf>
    <xf numFmtId="43" fontId="9" fillId="0" borderId="18" xfId="0" applyNumberFormat="1" applyFont="1" applyFill="1" applyBorder="1"/>
    <xf numFmtId="43" fontId="9" fillId="0" borderId="20" xfId="0" applyNumberFormat="1" applyFont="1" applyFill="1" applyBorder="1"/>
    <xf numFmtId="43" fontId="9" fillId="0" borderId="27" xfId="0" applyNumberFormat="1" applyFont="1" applyFill="1" applyBorder="1"/>
    <xf numFmtId="43" fontId="8" fillId="0" borderId="24" xfId="206" applyNumberFormat="1" applyFont="1" applyFill="1" applyBorder="1" applyAlignment="1"/>
    <xf numFmtId="43" fontId="8" fillId="0" borderId="15" xfId="206" applyNumberFormat="1" applyFont="1" applyFill="1" applyBorder="1" applyAlignment="1"/>
    <xf numFmtId="43" fontId="12" fillId="0" borderId="38" xfId="206" applyNumberFormat="1" applyFont="1" applyFill="1" applyBorder="1" applyAlignment="1">
      <alignment vertical="center"/>
    </xf>
    <xf numFmtId="0" fontId="7" fillId="0" borderId="38" xfId="0" applyFont="1" applyBorder="1" applyAlignment="1">
      <alignment horizontal="center" vertical="center"/>
    </xf>
    <xf numFmtId="43" fontId="12" fillId="0" borderId="38" xfId="206" applyNumberFormat="1" applyFont="1" applyBorder="1" applyAlignment="1">
      <alignment vertical="center"/>
    </xf>
    <xf numFmtId="0" fontId="23" fillId="0" borderId="36" xfId="0" applyFont="1" applyFill="1" applyBorder="1" applyAlignment="1">
      <alignment horizontal="center" vertical="center"/>
    </xf>
    <xf numFmtId="0" fontId="23" fillId="0" borderId="0" xfId="0" applyFont="1" applyFill="1" applyAlignment="1">
      <alignment horizontal="center" vertical="center"/>
    </xf>
    <xf numFmtId="43" fontId="24" fillId="0" borderId="0" xfId="206" applyNumberFormat="1" applyFont="1" applyFill="1" applyBorder="1" applyAlignment="1">
      <alignment horizontal="right" vertical="center" wrapText="1" shrinkToFit="1"/>
    </xf>
    <xf numFmtId="2" fontId="23" fillId="0" borderId="0" xfId="0" applyNumberFormat="1" applyFont="1" applyFill="1" applyAlignment="1">
      <alignment vertical="center"/>
    </xf>
    <xf numFmtId="0" fontId="23" fillId="0" borderId="0" xfId="0" applyFont="1" applyFill="1" applyAlignment="1">
      <alignment vertical="center"/>
    </xf>
    <xf numFmtId="0" fontId="23" fillId="0" borderId="22" xfId="0" applyFont="1" applyFill="1" applyBorder="1" applyAlignment="1">
      <alignment horizontal="center" vertical="center"/>
    </xf>
    <xf numFmtId="0" fontId="23" fillId="0" borderId="0" xfId="0" applyFont="1" applyFill="1" applyBorder="1" applyAlignment="1">
      <alignment horizontal="center" vertical="center"/>
    </xf>
    <xf numFmtId="43" fontId="24" fillId="0" borderId="0" xfId="0" applyNumberFormat="1" applyFont="1" applyFill="1" applyAlignment="1">
      <alignment vertical="center"/>
    </xf>
    <xf numFmtId="0" fontId="23" fillId="0" borderId="38" xfId="0" applyFont="1" applyFill="1" applyBorder="1" applyAlignment="1">
      <alignment horizontal="center" vertical="center" wrapText="1"/>
    </xf>
    <xf numFmtId="43" fontId="23" fillId="0" borderId="0" xfId="0" applyNumberFormat="1" applyFont="1" applyFill="1" applyAlignment="1">
      <alignment vertical="center" wrapText="1"/>
    </xf>
    <xf numFmtId="43" fontId="24" fillId="0" borderId="0" xfId="0" applyNumberFormat="1" applyFont="1" applyFill="1" applyAlignment="1">
      <alignment vertical="center" wrapText="1"/>
    </xf>
    <xf numFmtId="0" fontId="23" fillId="0" borderId="0" xfId="0" applyFont="1" applyFill="1" applyAlignment="1">
      <alignment vertical="center" wrapText="1"/>
    </xf>
    <xf numFmtId="43" fontId="24" fillId="0" borderId="0" xfId="206" applyFont="1" applyFill="1" applyAlignment="1">
      <alignment vertical="center" wrapText="1"/>
    </xf>
    <xf numFmtId="43" fontId="23" fillId="0" borderId="0" xfId="0" applyNumberFormat="1" applyFont="1" applyFill="1" applyAlignment="1">
      <alignment vertical="center"/>
    </xf>
    <xf numFmtId="0" fontId="24" fillId="0" borderId="0" xfId="0" applyFont="1" applyFill="1" applyAlignment="1">
      <alignment vertical="center"/>
    </xf>
    <xf numFmtId="0" fontId="23" fillId="0" borderId="11" xfId="0" applyFont="1" applyFill="1" applyBorder="1" applyAlignment="1">
      <alignment horizontal="center" vertical="center"/>
    </xf>
    <xf numFmtId="0" fontId="23" fillId="0" borderId="15" xfId="0" applyFont="1" applyFill="1" applyBorder="1" applyAlignment="1">
      <alignment horizontal="center" vertical="center"/>
    </xf>
    <xf numFmtId="0" fontId="23" fillId="0" borderId="14" xfId="0" applyFont="1" applyFill="1" applyBorder="1" applyAlignment="1">
      <alignment horizontal="center" vertical="center"/>
    </xf>
    <xf numFmtId="0" fontId="23" fillId="0" borderId="12" xfId="0" applyFont="1" applyFill="1" applyBorder="1" applyAlignment="1">
      <alignment horizontal="center" vertical="center"/>
    </xf>
    <xf numFmtId="0" fontId="23" fillId="0" borderId="0" xfId="0" applyFont="1" applyFill="1" applyBorder="1" applyAlignment="1">
      <alignment vertical="center"/>
    </xf>
    <xf numFmtId="43" fontId="24" fillId="0" borderId="0" xfId="0" applyNumberFormat="1" applyFont="1" applyFill="1" applyBorder="1" applyAlignment="1">
      <alignment vertical="center"/>
    </xf>
    <xf numFmtId="43" fontId="24" fillId="0" borderId="0" xfId="0" applyNumberFormat="1" applyFont="1" applyFill="1" applyAlignment="1">
      <alignment horizontal="center" vertical="center"/>
    </xf>
    <xf numFmtId="0" fontId="23" fillId="0" borderId="0" xfId="0" applyFont="1" applyFill="1" applyBorder="1" applyAlignment="1">
      <alignment horizontal="right" vertical="center"/>
    </xf>
    <xf numFmtId="0" fontId="23" fillId="0" borderId="0" xfId="0" applyFont="1" applyFill="1" applyBorder="1" applyAlignment="1">
      <alignment horizontal="left" vertical="center"/>
    </xf>
    <xf numFmtId="43" fontId="23" fillId="0" borderId="0" xfId="206" applyFont="1" applyFill="1" applyAlignment="1">
      <alignment vertical="center"/>
    </xf>
    <xf numFmtId="4" fontId="23" fillId="0" borderId="0" xfId="0" applyNumberFormat="1" applyFont="1" applyFill="1" applyBorder="1" applyAlignment="1">
      <alignment horizontal="right" vertical="center" shrinkToFit="1"/>
    </xf>
    <xf numFmtId="0" fontId="24" fillId="0" borderId="0" xfId="0" applyFont="1" applyFill="1" applyBorder="1" applyAlignment="1">
      <alignment horizontal="center" vertical="center"/>
    </xf>
    <xf numFmtId="0" fontId="23" fillId="0" borderId="0" xfId="0" applyFont="1" applyFill="1" applyBorder="1" applyAlignment="1">
      <alignment horizontal="center" vertical="center" wrapText="1"/>
    </xf>
    <xf numFmtId="0" fontId="22" fillId="0" borderId="0" xfId="0" applyFont="1" applyFill="1" applyBorder="1" applyAlignment="1">
      <alignment horizontal="center" vertical="center"/>
    </xf>
    <xf numFmtId="0" fontId="23" fillId="0" borderId="0" xfId="0" applyFont="1" applyFill="1" applyAlignment="1">
      <alignment horizontal="center" vertical="center" wrapText="1"/>
    </xf>
    <xf numFmtId="0" fontId="23" fillId="0" borderId="0" xfId="0" applyFont="1" applyAlignment="1">
      <alignment horizontal="center" vertical="center"/>
    </xf>
    <xf numFmtId="49" fontId="32" fillId="0" borderId="38" xfId="0" applyNumberFormat="1" applyFont="1" applyFill="1" applyBorder="1" applyAlignment="1">
      <alignment horizontal="center" vertical="center" wrapText="1"/>
    </xf>
    <xf numFmtId="49" fontId="29" fillId="0" borderId="38" xfId="0" applyNumberFormat="1" applyFont="1" applyFill="1" applyBorder="1" applyAlignment="1">
      <alignment horizontal="center" vertical="center" wrapText="1"/>
    </xf>
    <xf numFmtId="0" fontId="32" fillId="25" borderId="38" xfId="0" applyNumberFormat="1" applyFont="1" applyFill="1" applyBorder="1" applyAlignment="1">
      <alignment vertical="center" wrapText="1"/>
    </xf>
    <xf numFmtId="43" fontId="24" fillId="0" borderId="0" xfId="0" applyNumberFormat="1" applyFont="1" applyFill="1" applyAlignment="1"/>
    <xf numFmtId="0" fontId="29" fillId="0" borderId="0" xfId="0" applyFont="1" applyFill="1" applyBorder="1"/>
    <xf numFmtId="43" fontId="20" fillId="0" borderId="0" xfId="206" applyFont="1" applyFill="1" applyBorder="1" applyAlignment="1"/>
    <xf numFmtId="0" fontId="29" fillId="0" borderId="0" xfId="0" applyFont="1" applyBorder="1" applyAlignment="1">
      <alignment horizontal="center" vertical="center"/>
    </xf>
    <xf numFmtId="0" fontId="29" fillId="0" borderId="0" xfId="0" applyFont="1" applyFill="1" applyBorder="1" applyAlignment="1">
      <alignment horizontal="center" vertical="center"/>
    </xf>
    <xf numFmtId="0" fontId="29" fillId="0" borderId="0" xfId="0" applyFont="1" applyFill="1"/>
    <xf numFmtId="43" fontId="12" fillId="0" borderId="0" xfId="0" applyNumberFormat="1" applyFont="1" applyFill="1"/>
    <xf numFmtId="43" fontId="24" fillId="0" borderId="0" xfId="0" applyNumberFormat="1" applyFont="1" applyFill="1" applyBorder="1" applyAlignment="1">
      <alignment horizontal="center" vertical="center"/>
    </xf>
    <xf numFmtId="164" fontId="17" fillId="0" borderId="13" xfId="206" applyNumberFormat="1" applyFont="1" applyFill="1" applyBorder="1" applyAlignment="1"/>
    <xf numFmtId="0" fontId="25" fillId="0" borderId="13" xfId="0" applyFont="1" applyFill="1" applyBorder="1"/>
    <xf numFmtId="0" fontId="36" fillId="0" borderId="0" xfId="0" applyFont="1" applyAlignment="1">
      <alignment horizontal="left"/>
    </xf>
    <xf numFmtId="43" fontId="26" fillId="0" borderId="0" xfId="0" applyNumberFormat="1" applyFont="1" applyFill="1" applyAlignment="1">
      <alignment vertical="center" wrapText="1"/>
    </xf>
    <xf numFmtId="43" fontId="6" fillId="0" borderId="0" xfId="206" applyFont="1" applyFill="1" applyAlignment="1">
      <alignment vertical="center" wrapText="1"/>
    </xf>
    <xf numFmtId="49" fontId="32" fillId="0" borderId="41" xfId="0" applyNumberFormat="1" applyFont="1" applyBorder="1" applyAlignment="1">
      <alignment horizontal="center" vertical="center" wrapText="1"/>
    </xf>
    <xf numFmtId="4" fontId="23" fillId="0" borderId="0" xfId="194" applyNumberFormat="1" applyFont="1" applyBorder="1" applyAlignment="1">
      <alignment horizontal="right" shrinkToFit="1"/>
    </xf>
    <xf numFmtId="43" fontId="24" fillId="0" borderId="38" xfId="206" applyFont="1" applyFill="1" applyBorder="1" applyAlignment="1"/>
    <xf numFmtId="0" fontId="54" fillId="0" borderId="0" xfId="0" applyFont="1"/>
    <xf numFmtId="49" fontId="29" fillId="0" borderId="38" xfId="0" quotePrefix="1" applyNumberFormat="1" applyFont="1" applyFill="1" applyBorder="1" applyAlignment="1">
      <alignment horizontal="center" vertical="center" wrapText="1"/>
    </xf>
    <xf numFmtId="43" fontId="29" fillId="0" borderId="38" xfId="206" applyFont="1" applyFill="1" applyBorder="1" applyAlignment="1">
      <alignment horizontal="center" vertical="center" wrapText="1"/>
    </xf>
    <xf numFmtId="4" fontId="23" fillId="26" borderId="38" xfId="190" applyNumberFormat="1" applyFont="1" applyFill="1" applyBorder="1" applyAlignment="1">
      <alignment horizontal="right" vertical="top" shrinkToFit="1"/>
    </xf>
    <xf numFmtId="4" fontId="23" fillId="0" borderId="0" xfId="0" applyNumberFormat="1" applyFont="1" applyFill="1" applyBorder="1" applyAlignment="1">
      <alignment horizontal="right" vertical="top" shrinkToFit="1"/>
    </xf>
    <xf numFmtId="4" fontId="23" fillId="26" borderId="42" xfId="190" applyNumberFormat="1" applyFont="1" applyFill="1" applyBorder="1" applyAlignment="1">
      <alignment horizontal="right" vertical="top" shrinkToFit="1"/>
    </xf>
    <xf numFmtId="4" fontId="23" fillId="0" borderId="0" xfId="190" applyNumberFormat="1" applyFont="1" applyFill="1" applyBorder="1" applyAlignment="1">
      <alignment horizontal="right" vertical="top" shrinkToFit="1"/>
    </xf>
    <xf numFmtId="4" fontId="7" fillId="0" borderId="38" xfId="188" applyNumberFormat="1" applyFont="1" applyFill="1" applyBorder="1" applyAlignment="1">
      <alignment horizontal="center" vertical="center"/>
    </xf>
    <xf numFmtId="43" fontId="30" fillId="0" borderId="0" xfId="206" applyFont="1" applyFill="1" applyBorder="1" applyAlignment="1"/>
    <xf numFmtId="43" fontId="20" fillId="0" borderId="38" xfId="206" applyFont="1" applyFill="1" applyBorder="1" applyAlignment="1">
      <alignment horizontal="right" wrapText="1" shrinkToFit="1"/>
    </xf>
    <xf numFmtId="4" fontId="23" fillId="0" borderId="0" xfId="190" applyNumberFormat="1" applyFont="1" applyFill="1" applyBorder="1" applyAlignment="1">
      <alignment horizontal="right" shrinkToFit="1"/>
    </xf>
    <xf numFmtId="43" fontId="24" fillId="0" borderId="0" xfId="206" applyFont="1" applyFill="1" applyBorder="1" applyAlignment="1">
      <alignment horizontal="right" vertical="top" shrinkToFit="1"/>
    </xf>
    <xf numFmtId="43" fontId="21" fillId="0" borderId="33" xfId="206" applyNumberFormat="1" applyFont="1" applyFill="1" applyBorder="1" applyAlignment="1">
      <alignment horizontal="center"/>
    </xf>
    <xf numFmtId="43" fontId="24" fillId="0" borderId="18" xfId="206" applyFont="1" applyFill="1" applyBorder="1" applyAlignment="1">
      <alignment horizontal="center" wrapText="1" shrinkToFit="1"/>
    </xf>
    <xf numFmtId="43" fontId="24" fillId="0" borderId="20" xfId="206" applyFont="1" applyFill="1" applyBorder="1" applyAlignment="1">
      <alignment horizontal="center" wrapText="1" shrinkToFit="1"/>
    </xf>
    <xf numFmtId="43" fontId="24" fillId="0" borderId="27" xfId="206" applyFont="1" applyFill="1" applyBorder="1" applyAlignment="1">
      <alignment horizontal="center" wrapText="1" shrinkToFit="1"/>
    </xf>
    <xf numFmtId="43" fontId="31" fillId="25" borderId="38" xfId="206" applyFont="1" applyFill="1" applyBorder="1" applyAlignment="1">
      <alignment horizontal="center" vertical="center" wrapText="1"/>
    </xf>
    <xf numFmtId="43" fontId="29" fillId="0" borderId="38" xfId="206" applyFont="1" applyBorder="1" applyAlignment="1">
      <alignment horizontal="center" vertical="center" wrapText="1"/>
    </xf>
    <xf numFmtId="43" fontId="29" fillId="0" borderId="38" xfId="206" applyFont="1" applyFill="1" applyBorder="1" applyAlignment="1">
      <alignment vertical="center"/>
    </xf>
    <xf numFmtId="43" fontId="31" fillId="0" borderId="38" xfId="206" applyFont="1" applyBorder="1" applyAlignment="1">
      <alignment vertical="center"/>
    </xf>
    <xf numFmtId="43" fontId="29" fillId="0" borderId="38" xfId="206" applyFont="1" applyBorder="1" applyAlignment="1">
      <alignment vertical="center"/>
    </xf>
    <xf numFmtId="43" fontId="31" fillId="25" borderId="38" xfId="206" applyFont="1" applyFill="1" applyBorder="1" applyAlignment="1">
      <alignment vertical="center"/>
    </xf>
    <xf numFmtId="43" fontId="31" fillId="0" borderId="38" xfId="206" applyFont="1" applyFill="1" applyBorder="1" applyAlignment="1">
      <alignment vertical="center"/>
    </xf>
    <xf numFmtId="164" fontId="31" fillId="0" borderId="0" xfId="206" applyNumberFormat="1" applyFont="1" applyAlignment="1">
      <alignment horizontal="center" vertical="center" wrapText="1"/>
    </xf>
    <xf numFmtId="43" fontId="23" fillId="26" borderId="38" xfId="206" applyFont="1" applyFill="1" applyBorder="1" applyAlignment="1">
      <alignment vertical="center"/>
    </xf>
    <xf numFmtId="43" fontId="24" fillId="0" borderId="38" xfId="206" applyFont="1" applyFill="1" applyBorder="1" applyAlignment="1">
      <alignment vertical="center"/>
    </xf>
    <xf numFmtId="0" fontId="7" fillId="27" borderId="38" xfId="0" applyFont="1" applyFill="1" applyBorder="1" applyAlignment="1">
      <alignment horizontal="center" vertical="center"/>
    </xf>
    <xf numFmtId="43" fontId="30" fillId="27" borderId="38" xfId="206" applyFont="1" applyFill="1" applyBorder="1" applyAlignment="1"/>
    <xf numFmtId="43" fontId="20" fillId="27" borderId="40" xfId="206" applyFont="1" applyFill="1" applyBorder="1" applyAlignment="1"/>
    <xf numFmtId="43" fontId="20" fillId="27" borderId="38" xfId="206" applyFont="1" applyFill="1" applyBorder="1" applyAlignment="1"/>
    <xf numFmtId="43" fontId="23" fillId="26" borderId="42" xfId="206" applyFont="1" applyFill="1" applyBorder="1" applyAlignment="1">
      <alignment vertical="center"/>
    </xf>
    <xf numFmtId="43" fontId="24" fillId="0" borderId="0" xfId="206" applyFont="1" applyFill="1" applyBorder="1" applyAlignment="1">
      <alignment vertical="center"/>
    </xf>
    <xf numFmtId="0" fontId="23" fillId="27" borderId="15" xfId="0" applyFont="1" applyFill="1" applyBorder="1" applyAlignment="1">
      <alignment horizontal="center" vertical="center"/>
    </xf>
    <xf numFmtId="0" fontId="23" fillId="27" borderId="14" xfId="0" applyFont="1" applyFill="1" applyBorder="1" applyAlignment="1">
      <alignment horizontal="center" vertical="center"/>
    </xf>
    <xf numFmtId="0" fontId="23" fillId="27" borderId="11" xfId="0" applyFont="1" applyFill="1" applyBorder="1" applyAlignment="1">
      <alignment horizontal="center" vertical="center"/>
    </xf>
    <xf numFmtId="0" fontId="8" fillId="27" borderId="11" xfId="0" applyFont="1" applyFill="1" applyBorder="1" applyAlignment="1">
      <alignment horizontal="center" vertical="center" wrapText="1"/>
    </xf>
    <xf numFmtId="0" fontId="8" fillId="27" borderId="15" xfId="0" applyFont="1" applyFill="1" applyBorder="1" applyAlignment="1">
      <alignment horizontal="center" vertical="center" wrapText="1"/>
    </xf>
    <xf numFmtId="0" fontId="8" fillId="27" borderId="12" xfId="0" applyFont="1" applyFill="1" applyBorder="1" applyAlignment="1">
      <alignment horizontal="center" vertical="center" wrapText="1"/>
    </xf>
    <xf numFmtId="0" fontId="8" fillId="27" borderId="43" xfId="0" applyFont="1" applyFill="1" applyBorder="1" applyAlignment="1">
      <alignment horizontal="center" vertical="center" wrapText="1"/>
    </xf>
    <xf numFmtId="43" fontId="9" fillId="27" borderId="18" xfId="206" applyNumberFormat="1" applyFont="1" applyFill="1" applyBorder="1" applyAlignment="1">
      <alignment horizontal="center"/>
    </xf>
    <xf numFmtId="43" fontId="9" fillId="27" borderId="16" xfId="206" applyNumberFormat="1" applyFont="1" applyFill="1" applyBorder="1" applyAlignment="1">
      <alignment horizontal="center"/>
    </xf>
    <xf numFmtId="43" fontId="9" fillId="27" borderId="17" xfId="206" applyNumberFormat="1" applyFont="1" applyFill="1" applyBorder="1" applyAlignment="1">
      <alignment horizontal="center"/>
    </xf>
    <xf numFmtId="43" fontId="9" fillId="27" borderId="19" xfId="206" applyNumberFormat="1" applyFont="1" applyFill="1" applyBorder="1" applyAlignment="1">
      <alignment horizontal="center"/>
    </xf>
    <xf numFmtId="43" fontId="9" fillId="27" borderId="16" xfId="0" applyNumberFormat="1" applyFont="1" applyFill="1" applyBorder="1"/>
    <xf numFmtId="43" fontId="9" fillId="27" borderId="20" xfId="206" applyNumberFormat="1" applyFont="1" applyFill="1" applyBorder="1" applyAlignment="1">
      <alignment horizontal="center"/>
    </xf>
    <xf numFmtId="43" fontId="9" fillId="27" borderId="21" xfId="206" applyNumberFormat="1" applyFont="1" applyFill="1" applyBorder="1" applyAlignment="1">
      <alignment horizontal="center"/>
    </xf>
    <xf numFmtId="43" fontId="9" fillId="27" borderId="22" xfId="206" applyNumberFormat="1" applyFont="1" applyFill="1" applyBorder="1" applyAlignment="1">
      <alignment horizontal="center"/>
    </xf>
    <xf numFmtId="43" fontId="9" fillId="27" borderId="23" xfId="206" applyNumberFormat="1" applyFont="1" applyFill="1" applyBorder="1" applyAlignment="1">
      <alignment horizontal="center"/>
    </xf>
    <xf numFmtId="43" fontId="9" fillId="27" borderId="21" xfId="0" applyNumberFormat="1" applyFont="1" applyFill="1" applyBorder="1"/>
    <xf numFmtId="43" fontId="9" fillId="27" borderId="27" xfId="206" applyNumberFormat="1" applyFont="1" applyFill="1" applyBorder="1" applyAlignment="1">
      <alignment horizontal="center"/>
    </xf>
    <xf numFmtId="43" fontId="9" fillId="27" borderId="25" xfId="206" applyNumberFormat="1" applyFont="1" applyFill="1" applyBorder="1" applyAlignment="1">
      <alignment horizontal="center"/>
    </xf>
    <xf numFmtId="43" fontId="9" fillId="27" borderId="26" xfId="206" applyNumberFormat="1" applyFont="1" applyFill="1" applyBorder="1" applyAlignment="1">
      <alignment horizontal="center"/>
    </xf>
    <xf numFmtId="43" fontId="9" fillId="27" borderId="28" xfId="206" applyNumberFormat="1" applyFont="1" applyFill="1" applyBorder="1" applyAlignment="1">
      <alignment horizontal="center"/>
    </xf>
    <xf numFmtId="43" fontId="9" fillId="27" borderId="25" xfId="0" applyNumberFormat="1" applyFont="1" applyFill="1" applyBorder="1"/>
    <xf numFmtId="43" fontId="8" fillId="27" borderId="14" xfId="206" applyNumberFormat="1" applyFont="1" applyFill="1" applyBorder="1" applyAlignment="1"/>
    <xf numFmtId="43" fontId="8" fillId="27" borderId="30" xfId="206" applyNumberFormat="1" applyFont="1" applyFill="1" applyBorder="1" applyAlignment="1"/>
    <xf numFmtId="43" fontId="8" fillId="27" borderId="29" xfId="206" applyNumberFormat="1" applyFont="1" applyFill="1" applyBorder="1" applyAlignment="1"/>
    <xf numFmtId="43" fontId="8" fillId="27" borderId="44" xfId="206" applyNumberFormat="1" applyFont="1" applyFill="1" applyBorder="1" applyAlignment="1"/>
    <xf numFmtId="164" fontId="8" fillId="27" borderId="33" xfId="206" applyNumberFormat="1" applyFont="1" applyFill="1" applyBorder="1" applyAlignment="1"/>
    <xf numFmtId="164" fontId="8" fillId="27" borderId="0" xfId="206" applyNumberFormat="1" applyFont="1" applyFill="1" applyBorder="1" applyAlignment="1"/>
    <xf numFmtId="164" fontId="8" fillId="27" borderId="31" xfId="206" applyNumberFormat="1" applyFont="1" applyFill="1" applyBorder="1" applyAlignment="1"/>
    <xf numFmtId="0" fontId="8" fillId="27" borderId="31" xfId="0" applyFont="1" applyFill="1" applyBorder="1"/>
    <xf numFmtId="43" fontId="8" fillId="27" borderId="11" xfId="206" applyNumberFormat="1" applyFont="1" applyFill="1" applyBorder="1" applyAlignment="1"/>
    <xf numFmtId="43" fontId="8" fillId="27" borderId="12" xfId="206" applyNumberFormat="1" applyFont="1" applyFill="1" applyBorder="1" applyAlignment="1"/>
    <xf numFmtId="0" fontId="10" fillId="27" borderId="11" xfId="0" applyFont="1" applyFill="1" applyBorder="1"/>
    <xf numFmtId="0" fontId="10" fillId="27" borderId="12" xfId="0" applyFont="1" applyFill="1" applyBorder="1"/>
    <xf numFmtId="0" fontId="8" fillId="27" borderId="11" xfId="0" applyFont="1" applyFill="1" applyBorder="1"/>
    <xf numFmtId="0" fontId="10" fillId="27" borderId="29" xfId="0" applyFont="1" applyFill="1" applyBorder="1"/>
    <xf numFmtId="0" fontId="10" fillId="27" borderId="30" xfId="0" applyFont="1" applyFill="1" applyBorder="1"/>
    <xf numFmtId="0" fontId="8" fillId="27" borderId="29" xfId="0" applyFont="1" applyFill="1" applyBorder="1"/>
    <xf numFmtId="43" fontId="8" fillId="27" borderId="14" xfId="206" applyNumberFormat="1" applyFont="1" applyFill="1" applyBorder="1" applyAlignment="1">
      <alignment horizontal="center"/>
    </xf>
    <xf numFmtId="43" fontId="8" fillId="27" borderId="34" xfId="206" applyNumberFormat="1" applyFont="1" applyFill="1" applyBorder="1" applyAlignment="1">
      <alignment horizontal="center"/>
    </xf>
    <xf numFmtId="0" fontId="8" fillId="27" borderId="14" xfId="0" applyFont="1" applyFill="1" applyBorder="1" applyAlignment="1">
      <alignment horizontal="center" vertical="center" wrapText="1"/>
    </xf>
    <xf numFmtId="43" fontId="23" fillId="27" borderId="33" xfId="206" applyFont="1" applyFill="1" applyBorder="1" applyAlignment="1">
      <alignment horizontal="center" wrapText="1" shrinkToFit="1"/>
    </xf>
    <xf numFmtId="43" fontId="24" fillId="25" borderId="16" xfId="206" applyFont="1" applyFill="1" applyBorder="1" applyAlignment="1">
      <alignment horizontal="center"/>
    </xf>
    <xf numFmtId="0" fontId="23" fillId="0" borderId="0" xfId="0" applyFont="1" applyFill="1" applyAlignment="1">
      <alignment horizontal="center"/>
    </xf>
    <xf numFmtId="43" fontId="23" fillId="0" borderId="21" xfId="206" applyFont="1" applyFill="1" applyBorder="1" applyAlignment="1">
      <alignment horizontal="center" wrapText="1" shrinkToFit="1"/>
    </xf>
    <xf numFmtId="43" fontId="23" fillId="27" borderId="21" xfId="206" applyFont="1" applyFill="1" applyBorder="1" applyAlignment="1">
      <alignment horizontal="center" wrapText="1" shrinkToFit="1"/>
    </xf>
    <xf numFmtId="43" fontId="24" fillId="25" borderId="21" xfId="206" applyFont="1" applyFill="1" applyBorder="1" applyAlignment="1">
      <alignment horizontal="center"/>
    </xf>
    <xf numFmtId="43" fontId="23" fillId="25" borderId="21" xfId="206" applyFont="1" applyFill="1" applyBorder="1" applyAlignment="1">
      <alignment horizontal="center"/>
    </xf>
    <xf numFmtId="43" fontId="24" fillId="25" borderId="25" xfId="206" applyFont="1" applyFill="1" applyBorder="1" applyAlignment="1">
      <alignment horizontal="center"/>
    </xf>
    <xf numFmtId="43" fontId="23" fillId="0" borderId="29" xfId="206" applyFont="1" applyFill="1" applyBorder="1" applyAlignment="1">
      <alignment horizontal="center"/>
    </xf>
    <xf numFmtId="43" fontId="23" fillId="0" borderId="11" xfId="206" applyFont="1" applyFill="1" applyBorder="1" applyAlignment="1">
      <alignment horizontal="center"/>
    </xf>
    <xf numFmtId="0" fontId="23" fillId="0" borderId="15" xfId="0" applyFont="1" applyFill="1" applyBorder="1" applyAlignment="1">
      <alignment horizontal="left"/>
    </xf>
    <xf numFmtId="0" fontId="23" fillId="0" borderId="20" xfId="0" applyFont="1" applyFill="1" applyBorder="1" applyAlignment="1">
      <alignment horizontal="left"/>
    </xf>
    <xf numFmtId="0" fontId="23" fillId="0" borderId="13" xfId="0" applyFont="1" applyFill="1" applyBorder="1" applyAlignment="1">
      <alignment horizontal="left"/>
    </xf>
    <xf numFmtId="0" fontId="23" fillId="0" borderId="24" xfId="0" applyFont="1" applyFill="1" applyBorder="1" applyAlignment="1">
      <alignment horizontal="left"/>
    </xf>
    <xf numFmtId="0" fontId="23" fillId="0" borderId="14" xfId="0" applyFont="1" applyFill="1" applyBorder="1" applyAlignment="1">
      <alignment horizontal="left"/>
    </xf>
    <xf numFmtId="0" fontId="23" fillId="0" borderId="31" xfId="0" applyFont="1" applyFill="1" applyBorder="1" applyAlignment="1">
      <alignment horizontal="left"/>
    </xf>
    <xf numFmtId="0" fontId="23" fillId="0" borderId="21" xfId="0" applyFont="1" applyFill="1" applyBorder="1" applyAlignment="1">
      <alignment horizontal="left"/>
    </xf>
    <xf numFmtId="0" fontId="23" fillId="0" borderId="11" xfId="0" applyFont="1" applyFill="1" applyBorder="1" applyAlignment="1">
      <alignment horizontal="left"/>
    </xf>
    <xf numFmtId="0" fontId="23" fillId="0" borderId="29" xfId="0" applyFont="1" applyFill="1" applyBorder="1" applyAlignment="1">
      <alignment horizontal="left"/>
    </xf>
    <xf numFmtId="43" fontId="12" fillId="0" borderId="0" xfId="206" applyFont="1"/>
    <xf numFmtId="0" fontId="3" fillId="0" borderId="0" xfId="0" applyFont="1" applyAlignment="1">
      <alignment vertical="center"/>
    </xf>
    <xf numFmtId="43" fontId="12" fillId="0" borderId="38" xfId="206" applyFont="1" applyBorder="1" applyAlignment="1">
      <alignment vertical="center"/>
    </xf>
    <xf numFmtId="0" fontId="7" fillId="25" borderId="38" xfId="0" applyFont="1" applyFill="1" applyBorder="1" applyAlignment="1">
      <alignment horizontal="center" vertical="center" wrapText="1"/>
    </xf>
    <xf numFmtId="43" fontId="11" fillId="0" borderId="0" xfId="0" applyNumberFormat="1" applyFont="1" applyAlignment="1">
      <alignment vertical="center"/>
    </xf>
    <xf numFmtId="43" fontId="7" fillId="25" borderId="38" xfId="206" applyFont="1" applyFill="1" applyBorder="1" applyAlignment="1">
      <alignment vertical="center"/>
    </xf>
    <xf numFmtId="0" fontId="11" fillId="0" borderId="0" xfId="0" applyFont="1" applyAlignment="1">
      <alignment vertical="center"/>
    </xf>
    <xf numFmtId="0" fontId="3" fillId="0" borderId="38" xfId="0" applyFont="1" applyFill="1" applyBorder="1" applyAlignment="1">
      <alignment horizontal="center" vertical="center" wrapText="1"/>
    </xf>
    <xf numFmtId="43" fontId="7" fillId="0" borderId="38" xfId="206" applyFont="1" applyFill="1" applyBorder="1" applyAlignment="1">
      <alignment vertical="center"/>
    </xf>
    <xf numFmtId="43" fontId="24" fillId="0" borderId="0" xfId="206" applyFont="1" applyFill="1" applyAlignment="1">
      <alignment vertical="center"/>
    </xf>
    <xf numFmtId="4" fontId="3" fillId="28" borderId="46" xfId="191" applyNumberFormat="1" applyFont="1" applyFill="1" applyBorder="1" applyAlignment="1">
      <alignment horizontal="right" vertical="top" shrinkToFit="1"/>
    </xf>
    <xf numFmtId="0" fontId="60" fillId="0" borderId="38" xfId="0" applyFont="1" applyBorder="1" applyAlignment="1">
      <alignment horizontal="center" vertical="center" wrapText="1"/>
    </xf>
    <xf numFmtId="43" fontId="61" fillId="0" borderId="38" xfId="206" applyFont="1" applyBorder="1" applyAlignment="1">
      <alignment vertical="center"/>
    </xf>
    <xf numFmtId="0" fontId="60" fillId="0" borderId="0" xfId="0" applyFont="1" applyAlignment="1">
      <alignment vertical="center"/>
    </xf>
    <xf numFmtId="0" fontId="3" fillId="29" borderId="38" xfId="0" applyFont="1" applyFill="1" applyBorder="1" applyAlignment="1">
      <alignment vertical="center" wrapText="1"/>
    </xf>
    <xf numFmtId="43" fontId="12" fillId="29" borderId="38" xfId="206" applyFont="1" applyFill="1" applyBorder="1" applyAlignment="1">
      <alignment vertical="center"/>
    </xf>
    <xf numFmtId="0" fontId="60" fillId="0" borderId="38" xfId="0" applyFont="1" applyFill="1" applyBorder="1" applyAlignment="1">
      <alignment horizontal="center" vertical="center" wrapText="1"/>
    </xf>
    <xf numFmtId="43" fontId="61" fillId="0" borderId="38" xfId="206" applyFont="1" applyFill="1" applyBorder="1" applyAlignment="1">
      <alignment vertical="center"/>
    </xf>
    <xf numFmtId="0" fontId="60" fillId="0" borderId="0" xfId="0" applyFont="1" applyFill="1" applyAlignment="1">
      <alignment vertical="center"/>
    </xf>
    <xf numFmtId="0" fontId="3" fillId="0" borderId="0" xfId="0" applyFont="1" applyFill="1" applyAlignment="1">
      <alignment vertical="center"/>
    </xf>
    <xf numFmtId="43" fontId="31" fillId="0" borderId="0" xfId="206" applyFont="1" applyBorder="1" applyAlignment="1">
      <alignment horizontal="center" vertical="center"/>
    </xf>
    <xf numFmtId="0" fontId="32" fillId="0" borderId="0" xfId="0" quotePrefix="1" applyFont="1" applyFill="1" applyBorder="1" applyAlignment="1">
      <alignment horizontal="center" vertical="center" wrapText="1"/>
    </xf>
    <xf numFmtId="0" fontId="60" fillId="0" borderId="0" xfId="0" applyFont="1" applyFill="1" applyBorder="1" applyAlignment="1">
      <alignment horizontal="center" vertical="center" wrapText="1"/>
    </xf>
    <xf numFmtId="0" fontId="29" fillId="0" borderId="0" xfId="0" applyFont="1" applyFill="1" applyBorder="1" applyAlignment="1">
      <alignment horizontal="center" vertical="center" wrapText="1"/>
    </xf>
    <xf numFmtId="0" fontId="32" fillId="27" borderId="38" xfId="0" quotePrefix="1" applyFont="1" applyFill="1" applyBorder="1" applyAlignment="1">
      <alignment horizontal="center" vertical="center" wrapText="1"/>
    </xf>
    <xf numFmtId="0" fontId="60" fillId="27" borderId="38" xfId="0" applyFont="1" applyFill="1" applyBorder="1" applyAlignment="1">
      <alignment horizontal="center" vertical="center" wrapText="1"/>
    </xf>
    <xf numFmtId="0" fontId="29" fillId="27" borderId="38" xfId="0" applyFont="1" applyFill="1" applyBorder="1" applyAlignment="1">
      <alignment horizontal="center" vertical="center" wrapText="1"/>
    </xf>
    <xf numFmtId="43" fontId="62" fillId="27" borderId="38" xfId="206" applyFont="1" applyFill="1" applyBorder="1" applyAlignment="1">
      <alignment horizontal="center" vertical="center" wrapText="1"/>
    </xf>
    <xf numFmtId="43" fontId="62" fillId="27" borderId="38" xfId="206" applyFont="1" applyFill="1" applyBorder="1" applyAlignment="1">
      <alignment vertical="center"/>
    </xf>
    <xf numFmtId="0" fontId="32" fillId="25" borderId="38" xfId="0" applyFont="1" applyFill="1" applyBorder="1" applyAlignment="1">
      <alignment horizontal="center" vertical="center"/>
    </xf>
    <xf numFmtId="0" fontId="29" fillId="25" borderId="38" xfId="0" applyFont="1" applyFill="1" applyBorder="1" applyAlignment="1">
      <alignment horizontal="center" vertical="center"/>
    </xf>
    <xf numFmtId="43" fontId="31" fillId="25" borderId="38" xfId="206" applyFont="1" applyFill="1" applyBorder="1" applyAlignment="1">
      <alignment horizontal="center" vertical="center"/>
    </xf>
    <xf numFmtId="0" fontId="63" fillId="27" borderId="38" xfId="0" applyFont="1" applyFill="1" applyBorder="1" applyAlignment="1">
      <alignment horizontal="center" vertical="center" wrapText="1"/>
    </xf>
    <xf numFmtId="49" fontId="32" fillId="29" borderId="38" xfId="0" applyNumberFormat="1" applyFont="1" applyFill="1" applyBorder="1" applyAlignment="1">
      <alignment horizontal="center" vertical="center" wrapText="1"/>
    </xf>
    <xf numFmtId="0" fontId="60" fillId="29" borderId="38" xfId="0" applyFont="1" applyFill="1" applyBorder="1" applyAlignment="1">
      <alignment horizontal="center" vertical="center" wrapText="1"/>
    </xf>
    <xf numFmtId="49" fontId="29" fillId="29" borderId="38" xfId="0" quotePrefix="1" applyNumberFormat="1" applyFont="1" applyFill="1" applyBorder="1" applyAlignment="1">
      <alignment horizontal="center" vertical="center" wrapText="1"/>
    </xf>
    <xf numFmtId="43" fontId="64" fillId="29" borderId="38" xfId="206" applyFont="1" applyFill="1" applyBorder="1" applyAlignment="1">
      <alignment vertical="center"/>
    </xf>
    <xf numFmtId="43" fontId="62" fillId="29" borderId="38" xfId="206" applyFont="1" applyFill="1" applyBorder="1" applyAlignment="1">
      <alignment vertical="center"/>
    </xf>
    <xf numFmtId="43" fontId="29" fillId="30" borderId="38" xfId="206" applyFont="1" applyFill="1" applyBorder="1" applyAlignment="1">
      <alignment horizontal="center" vertical="center" wrapText="1"/>
    </xf>
    <xf numFmtId="164" fontId="29" fillId="0" borderId="0" xfId="206" applyNumberFormat="1" applyFont="1" applyAlignment="1">
      <alignment horizontal="center" vertical="center" wrapText="1"/>
    </xf>
    <xf numFmtId="0" fontId="7" fillId="0" borderId="0" xfId="0" applyFont="1" applyAlignment="1">
      <alignment horizontal="center" vertical="center" wrapText="1"/>
    </xf>
    <xf numFmtId="0" fontId="23" fillId="0" borderId="38" xfId="0" applyFont="1" applyFill="1" applyBorder="1" applyAlignment="1">
      <alignment horizontal="center" vertical="center"/>
    </xf>
    <xf numFmtId="0" fontId="23" fillId="0" borderId="0" xfId="0" applyFont="1" applyAlignment="1">
      <alignment horizontal="center" wrapText="1"/>
    </xf>
    <xf numFmtId="0" fontId="23" fillId="0" borderId="0" xfId="0" applyFont="1"/>
    <xf numFmtId="0" fontId="23" fillId="0" borderId="0" xfId="0" applyFont="1" applyBorder="1" applyAlignment="1">
      <alignment vertical="center"/>
    </xf>
    <xf numFmtId="0" fontId="23" fillId="0" borderId="0" xfId="0" applyFont="1" applyBorder="1"/>
    <xf numFmtId="0" fontId="23" fillId="0" borderId="0" xfId="0" applyFont="1" applyAlignment="1">
      <alignment horizontal="left"/>
    </xf>
    <xf numFmtId="0" fontId="23" fillId="0" borderId="0" xfId="0" applyFont="1" applyBorder="1" applyAlignment="1">
      <alignment horizontal="center" vertical="center"/>
    </xf>
    <xf numFmtId="43" fontId="24" fillId="0" borderId="0" xfId="206" applyFont="1"/>
    <xf numFmtId="4" fontId="24" fillId="0" borderId="0" xfId="0" applyNumberFormat="1" applyFont="1" applyBorder="1"/>
    <xf numFmtId="43" fontId="23" fillId="0" borderId="38" xfId="206" applyFont="1" applyFill="1" applyBorder="1"/>
    <xf numFmtId="0" fontId="23" fillId="0" borderId="0" xfId="0" applyFont="1" applyBorder="1" applyAlignment="1">
      <alignment horizontal="center"/>
    </xf>
    <xf numFmtId="4" fontId="23" fillId="0" borderId="0" xfId="195" applyNumberFormat="1" applyFont="1" applyAlignment="1">
      <alignment vertical="top"/>
    </xf>
    <xf numFmtId="0" fontId="23" fillId="0" borderId="38" xfId="0" applyFont="1" applyFill="1" applyBorder="1"/>
    <xf numFmtId="0" fontId="23" fillId="0" borderId="0" xfId="0" applyFont="1" applyFill="1"/>
    <xf numFmtId="49" fontId="23" fillId="0" borderId="0" xfId="0" applyNumberFormat="1" applyFont="1" applyBorder="1" applyAlignment="1">
      <alignment horizontal="left" vertical="top" wrapText="1"/>
    </xf>
    <xf numFmtId="0" fontId="23" fillId="0" borderId="0" xfId="0" quotePrefix="1" applyFont="1" applyAlignment="1">
      <alignment horizontal="center"/>
    </xf>
    <xf numFmtId="43" fontId="24" fillId="0" borderId="38" xfId="206" applyFont="1" applyBorder="1" applyAlignment="1"/>
    <xf numFmtId="0" fontId="23" fillId="0" borderId="38" xfId="0" applyFont="1" applyBorder="1"/>
    <xf numFmtId="0" fontId="23" fillId="0" borderId="0" xfId="0" applyFont="1" applyAlignment="1">
      <alignment vertical="center"/>
    </xf>
    <xf numFmtId="43" fontId="24" fillId="0" borderId="0" xfId="0" applyNumberFormat="1" applyFont="1"/>
    <xf numFmtId="43" fontId="23" fillId="0" borderId="0" xfId="206" applyFont="1" applyAlignment="1"/>
    <xf numFmtId="43" fontId="114" fillId="0" borderId="38" xfId="206" applyFont="1" applyFill="1" applyBorder="1" applyAlignment="1">
      <alignment horizontal="right" wrapText="1" shrinkToFit="1"/>
    </xf>
    <xf numFmtId="0" fontId="20" fillId="0" borderId="0" xfId="0" applyFont="1" applyAlignment="1">
      <alignment horizontal="left"/>
    </xf>
    <xf numFmtId="0" fontId="20" fillId="0" borderId="0" xfId="0" applyFont="1" applyAlignment="1">
      <alignment horizontal="center" wrapText="1"/>
    </xf>
    <xf numFmtId="0" fontId="66" fillId="0" borderId="0" xfId="0" applyFont="1"/>
    <xf numFmtId="43" fontId="20" fillId="0" borderId="0" xfId="206" applyFont="1" applyFill="1" applyAlignment="1"/>
    <xf numFmtId="43" fontId="20" fillId="0" borderId="0" xfId="206" applyFont="1" applyAlignment="1"/>
    <xf numFmtId="43" fontId="30" fillId="0" borderId="38" xfId="206" applyFont="1" applyBorder="1" applyAlignment="1"/>
    <xf numFmtId="43" fontId="20" fillId="0" borderId="38" xfId="206" applyFont="1" applyBorder="1" applyAlignment="1"/>
    <xf numFmtId="43" fontId="20" fillId="0" borderId="0" xfId="206" applyFont="1" applyBorder="1" applyAlignment="1"/>
    <xf numFmtId="43" fontId="30" fillId="0" borderId="0" xfId="0" applyNumberFormat="1" applyFont="1"/>
    <xf numFmtId="0" fontId="20" fillId="0" borderId="0" xfId="0" applyFont="1"/>
    <xf numFmtId="0" fontId="66" fillId="0" borderId="0" xfId="0" applyFont="1" applyFill="1"/>
    <xf numFmtId="0" fontId="20" fillId="0" borderId="38" xfId="0" applyFont="1" applyFill="1" applyBorder="1" applyAlignment="1">
      <alignment horizontal="center" vertical="center"/>
    </xf>
    <xf numFmtId="0" fontId="20" fillId="0" borderId="0" xfId="0" applyFont="1" applyAlignment="1">
      <alignment horizontal="center" vertical="center"/>
    </xf>
    <xf numFmtId="0" fontId="20" fillId="0" borderId="38" xfId="0" applyFont="1" applyFill="1" applyBorder="1"/>
    <xf numFmtId="0" fontId="20" fillId="0" borderId="39" xfId="0" applyFont="1" applyFill="1" applyBorder="1"/>
    <xf numFmtId="43" fontId="20" fillId="0" borderId="38" xfId="206" applyFont="1" applyFill="1" applyBorder="1"/>
    <xf numFmtId="43" fontId="30" fillId="0" borderId="0" xfId="206" applyFont="1"/>
    <xf numFmtId="0" fontId="20" fillId="0" borderId="0" xfId="0" applyFont="1" applyFill="1"/>
    <xf numFmtId="0" fontId="20" fillId="0" borderId="38" xfId="0" applyFont="1" applyBorder="1" applyAlignment="1">
      <alignment wrapText="1"/>
    </xf>
    <xf numFmtId="0" fontId="20" fillId="0" borderId="38" xfId="0" applyFont="1" applyFill="1" applyBorder="1" applyAlignment="1">
      <alignment wrapText="1"/>
    </xf>
    <xf numFmtId="0" fontId="20" fillId="0" borderId="0" xfId="0" applyFont="1" applyBorder="1" applyAlignment="1">
      <alignment wrapText="1"/>
    </xf>
    <xf numFmtId="4" fontId="20" fillId="26" borderId="38" xfId="192" applyNumberFormat="1" applyFont="1" applyFill="1" applyBorder="1" applyAlignment="1">
      <alignment horizontal="right" vertical="top" shrinkToFit="1"/>
    </xf>
    <xf numFmtId="43" fontId="30" fillId="0" borderId="0" xfId="0" applyNumberFormat="1" applyFont="1" applyFill="1"/>
    <xf numFmtId="0" fontId="20" fillId="0" borderId="38" xfId="0" applyFont="1" applyBorder="1" applyAlignment="1">
      <alignment horizontal="center"/>
    </xf>
    <xf numFmtId="43" fontId="29" fillId="0" borderId="38" xfId="206" applyFont="1" applyBorder="1" applyAlignment="1">
      <alignment horizontal="center" vertical="center"/>
    </xf>
    <xf numFmtId="43" fontId="29" fillId="0" borderId="0" xfId="206" applyFont="1" applyBorder="1" applyAlignment="1">
      <alignment horizontal="center" vertical="center"/>
    </xf>
    <xf numFmtId="43" fontId="31" fillId="0" borderId="40" xfId="206" applyNumberFormat="1" applyFont="1" applyBorder="1" applyAlignment="1">
      <alignment horizontal="center" vertical="center"/>
    </xf>
    <xf numFmtId="0" fontId="29" fillId="0" borderId="38" xfId="0" applyFont="1" applyBorder="1" applyAlignment="1">
      <alignment horizontal="center" vertical="center"/>
    </xf>
    <xf numFmtId="43" fontId="11" fillId="0" borderId="0" xfId="0" applyNumberFormat="1" applyFont="1" applyFill="1"/>
    <xf numFmtId="4" fontId="11" fillId="0" borderId="0" xfId="0" applyNumberFormat="1" applyFont="1" applyFill="1"/>
    <xf numFmtId="43" fontId="12" fillId="0" borderId="38" xfId="206" applyFont="1" applyFill="1" applyBorder="1" applyAlignment="1">
      <alignment vertical="center"/>
    </xf>
    <xf numFmtId="43" fontId="12" fillId="67" borderId="38" xfId="206" applyFont="1" applyFill="1" applyBorder="1" applyAlignment="1">
      <alignment vertical="center"/>
    </xf>
    <xf numFmtId="43" fontId="24" fillId="25" borderId="22" xfId="206" applyFont="1" applyFill="1" applyBorder="1" applyAlignment="1">
      <alignment horizontal="center"/>
    </xf>
    <xf numFmtId="43" fontId="24" fillId="25" borderId="26" xfId="206" applyFont="1" applyFill="1" applyBorder="1" applyAlignment="1">
      <alignment horizontal="center"/>
    </xf>
    <xf numFmtId="43" fontId="23" fillId="0" borderId="14" xfId="206" applyFont="1" applyFill="1" applyBorder="1" applyAlignment="1">
      <alignment horizontal="center"/>
    </xf>
    <xf numFmtId="0" fontId="23" fillId="27" borderId="29" xfId="0" applyFont="1" applyFill="1" applyBorder="1" applyAlignment="1">
      <alignment horizontal="center" vertical="center"/>
    </xf>
    <xf numFmtId="43" fontId="115" fillId="0" borderId="0" xfId="0" applyNumberFormat="1" applyFont="1" applyFill="1" applyAlignment="1">
      <alignment vertical="center"/>
    </xf>
    <xf numFmtId="4" fontId="116" fillId="0" borderId="38" xfId="188" applyNumberFormat="1" applyFont="1" applyFill="1" applyBorder="1" applyAlignment="1">
      <alignment horizontal="center" vertical="center"/>
    </xf>
    <xf numFmtId="43" fontId="117" fillId="0" borderId="38" xfId="206" applyFont="1" applyFill="1" applyBorder="1" applyAlignment="1">
      <alignment horizontal="center" vertical="center" wrapText="1"/>
    </xf>
    <xf numFmtId="3" fontId="23" fillId="25" borderId="14" xfId="0" applyNumberFormat="1" applyFont="1" applyFill="1" applyBorder="1" applyAlignment="1">
      <alignment horizontal="center" vertical="center"/>
    </xf>
    <xf numFmtId="43" fontId="31" fillId="0" borderId="40" xfId="206" applyNumberFormat="1" applyFont="1" applyFill="1" applyBorder="1" applyAlignment="1">
      <alignment vertical="center" wrapText="1"/>
    </xf>
    <xf numFmtId="0" fontId="7" fillId="0" borderId="38" xfId="0" quotePrefix="1" applyFont="1" applyFill="1" applyBorder="1" applyAlignment="1">
      <alignment horizontal="center" vertical="center" wrapText="1"/>
    </xf>
    <xf numFmtId="43" fontId="62" fillId="69" borderId="38" xfId="206" applyFont="1" applyFill="1" applyBorder="1" applyAlignment="1">
      <alignment horizontal="center" vertical="center"/>
    </xf>
    <xf numFmtId="43" fontId="31" fillId="0" borderId="38" xfId="206" applyFont="1" applyBorder="1" applyAlignment="1">
      <alignment horizontal="center" vertical="center"/>
    </xf>
    <xf numFmtId="43" fontId="118" fillId="29" borderId="38" xfId="206" applyFont="1" applyFill="1" applyBorder="1" applyAlignment="1">
      <alignment vertical="center"/>
    </xf>
    <xf numFmtId="43" fontId="24" fillId="0" borderId="16" xfId="206" applyFont="1" applyFill="1" applyBorder="1" applyAlignment="1">
      <alignment horizontal="center" wrapText="1" shrinkToFit="1"/>
    </xf>
    <xf numFmtId="43" fontId="24" fillId="0" borderId="25" xfId="206" applyFont="1" applyFill="1" applyBorder="1" applyAlignment="1">
      <alignment horizontal="center" wrapText="1" shrinkToFit="1"/>
    </xf>
    <xf numFmtId="43" fontId="17" fillId="0" borderId="47" xfId="206" applyNumberFormat="1" applyFont="1" applyFill="1" applyBorder="1" applyAlignment="1"/>
    <xf numFmtId="43" fontId="23" fillId="0" borderId="19" xfId="206" applyNumberFormat="1" applyFont="1" applyFill="1" applyBorder="1" applyAlignment="1"/>
    <xf numFmtId="43" fontId="24" fillId="0" borderId="23" xfId="206" applyFont="1" applyFill="1" applyBorder="1" applyAlignment="1">
      <alignment horizontal="center" wrapText="1" shrinkToFit="1"/>
    </xf>
    <xf numFmtId="43" fontId="23" fillId="0" borderId="16" xfId="206" applyFont="1" applyFill="1" applyBorder="1" applyAlignment="1">
      <alignment horizontal="center"/>
    </xf>
    <xf numFmtId="0" fontId="23" fillId="0" borderId="42" xfId="0" applyFont="1" applyFill="1" applyBorder="1" applyAlignment="1">
      <alignment horizontal="center" vertical="center"/>
    </xf>
    <xf numFmtId="0" fontId="68" fillId="0" borderId="0" xfId="0" applyFont="1" applyAlignment="1">
      <alignment horizontal="left"/>
    </xf>
    <xf numFmtId="43" fontId="24" fillId="25" borderId="18" xfId="206" applyFont="1" applyFill="1" applyBorder="1" applyAlignment="1">
      <alignment horizontal="center"/>
    </xf>
    <xf numFmtId="43" fontId="24" fillId="25" borderId="20" xfId="206" applyFont="1" applyFill="1" applyBorder="1" applyAlignment="1">
      <alignment horizontal="center"/>
    </xf>
    <xf numFmtId="43" fontId="24" fillId="25" borderId="27" xfId="206" applyFont="1" applyFill="1" applyBorder="1" applyAlignment="1">
      <alignment horizontal="center"/>
    </xf>
    <xf numFmtId="43" fontId="24" fillId="0" borderId="33" xfId="206" applyFont="1" applyFill="1" applyBorder="1" applyAlignment="1">
      <alignment horizontal="center"/>
    </xf>
    <xf numFmtId="43" fontId="23" fillId="25" borderId="14" xfId="206" applyFont="1" applyFill="1" applyBorder="1" applyAlignment="1">
      <alignment horizontal="center"/>
    </xf>
    <xf numFmtId="43" fontId="23" fillId="0" borderId="33" xfId="206" applyFont="1" applyFill="1" applyBorder="1" applyAlignment="1">
      <alignment horizontal="center"/>
    </xf>
    <xf numFmtId="43" fontId="23" fillId="25" borderId="31" xfId="206" applyFont="1" applyFill="1" applyBorder="1" applyAlignment="1">
      <alignment horizontal="center"/>
    </xf>
    <xf numFmtId="43" fontId="23" fillId="25" borderId="11" xfId="206" applyFont="1" applyFill="1" applyBorder="1" applyAlignment="1">
      <alignment horizontal="center"/>
    </xf>
    <xf numFmtId="43" fontId="23" fillId="0" borderId="31" xfId="206" applyFont="1" applyFill="1" applyBorder="1" applyAlignment="1">
      <alignment horizontal="center"/>
    </xf>
    <xf numFmtId="43" fontId="23" fillId="25" borderId="29" xfId="206" applyFont="1" applyFill="1" applyBorder="1" applyAlignment="1">
      <alignment horizontal="center"/>
    </xf>
    <xf numFmtId="43" fontId="23" fillId="0" borderId="36" xfId="206" applyFont="1" applyFill="1" applyBorder="1" applyAlignment="1">
      <alignment horizontal="center"/>
    </xf>
    <xf numFmtId="43" fontId="23" fillId="25" borderId="20" xfId="206" applyFont="1" applyFill="1" applyBorder="1" applyAlignment="1">
      <alignment horizontal="center"/>
    </xf>
    <xf numFmtId="0" fontId="32" fillId="0" borderId="38" xfId="0" applyNumberFormat="1" applyFont="1" applyFill="1" applyBorder="1" applyAlignment="1">
      <alignment horizontal="left" vertical="center" wrapText="1"/>
    </xf>
    <xf numFmtId="0" fontId="32" fillId="0" borderId="38" xfId="0" applyNumberFormat="1" applyFont="1" applyBorder="1" applyAlignment="1">
      <alignment horizontal="center" vertical="center" wrapText="1"/>
    </xf>
    <xf numFmtId="0" fontId="32" fillId="0" borderId="38" xfId="0" applyNumberFormat="1" applyFont="1" applyFill="1" applyBorder="1" applyAlignment="1">
      <alignment vertical="center" wrapText="1"/>
    </xf>
    <xf numFmtId="0" fontId="3" fillId="0" borderId="38" xfId="0" applyFont="1" applyFill="1" applyBorder="1" applyAlignment="1">
      <alignment horizontal="left" vertical="center" wrapText="1"/>
    </xf>
    <xf numFmtId="0" fontId="32" fillId="0" borderId="38" xfId="0" applyNumberFormat="1" applyFont="1" applyBorder="1" applyAlignment="1">
      <alignment vertical="center" wrapText="1"/>
    </xf>
    <xf numFmtId="0" fontId="3" fillId="0" borderId="38" xfId="0" applyNumberFormat="1" applyFont="1" applyFill="1" applyBorder="1" applyAlignment="1">
      <alignment horizontal="left" vertical="center" wrapText="1"/>
    </xf>
    <xf numFmtId="0" fontId="32" fillId="0" borderId="38" xfId="0" applyFont="1" applyFill="1" applyBorder="1" applyAlignment="1">
      <alignment horizontal="left" vertical="center" wrapText="1"/>
    </xf>
    <xf numFmtId="0" fontId="32" fillId="0" borderId="38" xfId="0" applyFont="1" applyFill="1" applyBorder="1" applyAlignment="1">
      <alignment vertical="center" wrapText="1"/>
    </xf>
    <xf numFmtId="43" fontId="62" fillId="0" borderId="38" xfId="206" applyFont="1" applyFill="1" applyBorder="1" applyAlignment="1">
      <alignment vertical="center"/>
    </xf>
    <xf numFmtId="164" fontId="31" fillId="0" borderId="0" xfId="206" applyNumberFormat="1" applyFont="1" applyFill="1" applyAlignment="1">
      <alignment horizontal="center" vertical="center" wrapText="1"/>
    </xf>
    <xf numFmtId="4" fontId="22" fillId="0" borderId="0" xfId="183" applyNumberFormat="1" applyFont="1" applyFill="1" applyBorder="1" applyAlignment="1">
      <alignment horizontal="right" vertical="top" shrinkToFit="1"/>
    </xf>
    <xf numFmtId="43" fontId="21" fillId="0" borderId="28" xfId="206" applyNumberFormat="1" applyFont="1" applyFill="1" applyBorder="1" applyAlignment="1">
      <alignment horizontal="center"/>
    </xf>
    <xf numFmtId="43" fontId="115" fillId="25" borderId="16" xfId="206" applyFont="1" applyFill="1" applyBorder="1" applyAlignment="1">
      <alignment horizontal="center"/>
    </xf>
    <xf numFmtId="43" fontId="115" fillId="25" borderId="21" xfId="206" applyFont="1" applyFill="1" applyBorder="1" applyAlignment="1">
      <alignment horizontal="center"/>
    </xf>
    <xf numFmtId="4" fontId="93" fillId="52" borderId="61" xfId="118" applyNumberFormat="1" applyProtection="1">
      <alignment horizontal="right" vertical="top" shrinkToFit="1"/>
      <protection locked="0"/>
    </xf>
    <xf numFmtId="43" fontId="115" fillId="0" borderId="0" xfId="0" applyNumberFormat="1" applyFont="1" applyFill="1" applyBorder="1" applyAlignment="1">
      <alignment vertical="center"/>
    </xf>
    <xf numFmtId="0" fontId="7" fillId="0" borderId="0" xfId="0" applyFont="1" applyFill="1" applyAlignment="1">
      <alignment horizontal="center" vertical="center"/>
    </xf>
    <xf numFmtId="0" fontId="7" fillId="0" borderId="0" xfId="0" applyFont="1" applyAlignment="1">
      <alignment vertical="center"/>
    </xf>
    <xf numFmtId="165" fontId="27" fillId="0" borderId="38" xfId="206" applyNumberFormat="1" applyFont="1" applyFill="1" applyBorder="1" applyAlignment="1">
      <alignment vertical="center"/>
    </xf>
    <xf numFmtId="165" fontId="27" fillId="25" borderId="38" xfId="206" applyNumberFormat="1" applyFont="1" applyFill="1" applyBorder="1" applyAlignment="1">
      <alignment vertical="center"/>
    </xf>
    <xf numFmtId="165" fontId="27" fillId="0" borderId="38" xfId="0" applyNumberFormat="1" applyFont="1" applyBorder="1" applyAlignment="1">
      <alignment vertical="center"/>
    </xf>
    <xf numFmtId="43" fontId="31" fillId="67" borderId="38" xfId="206" applyFont="1" applyFill="1" applyBorder="1" applyAlignment="1">
      <alignment vertical="center"/>
    </xf>
    <xf numFmtId="0" fontId="60" fillId="67" borderId="38" xfId="0" applyFont="1" applyFill="1" applyBorder="1" applyAlignment="1">
      <alignment horizontal="center" vertical="center" wrapText="1"/>
    </xf>
    <xf numFmtId="43" fontId="30" fillId="69" borderId="38" xfId="206" applyFont="1" applyFill="1" applyBorder="1" applyAlignment="1"/>
    <xf numFmtId="43" fontId="117" fillId="0" borderId="38" xfId="206" applyFont="1" applyFill="1" applyBorder="1" applyAlignment="1">
      <alignment vertical="center"/>
    </xf>
    <xf numFmtId="43" fontId="24" fillId="0" borderId="18" xfId="206" applyFont="1" applyFill="1" applyBorder="1" applyAlignment="1">
      <alignment horizontal="center"/>
    </xf>
    <xf numFmtId="43" fontId="24" fillId="0" borderId="37" xfId="206" applyFont="1" applyFill="1" applyBorder="1" applyAlignment="1">
      <alignment horizontal="center"/>
    </xf>
    <xf numFmtId="43" fontId="24" fillId="25" borderId="23" xfId="206" applyFont="1" applyFill="1" applyBorder="1" applyAlignment="1">
      <alignment horizontal="center"/>
    </xf>
    <xf numFmtId="4" fontId="20" fillId="0" borderId="0" xfId="193" applyNumberFormat="1" applyFont="1" applyBorder="1" applyAlignment="1">
      <alignment horizontal="right" shrinkToFit="1"/>
    </xf>
    <xf numFmtId="4" fontId="20" fillId="0" borderId="0" xfId="193" applyNumberFormat="1" applyFont="1" applyFill="1" applyBorder="1" applyAlignment="1">
      <alignment horizontal="right" shrinkToFit="1"/>
    </xf>
    <xf numFmtId="43" fontId="20" fillId="0" borderId="0" xfId="206" applyFont="1" applyBorder="1" applyAlignment="1">
      <alignment horizontal="right" wrapText="1" shrinkToFit="1"/>
    </xf>
    <xf numFmtId="43" fontId="30" fillId="0" borderId="0" xfId="206" applyFont="1" applyBorder="1" applyAlignment="1"/>
    <xf numFmtId="43" fontId="24" fillId="0" borderId="16" xfId="206" applyFont="1" applyFill="1" applyBorder="1" applyAlignment="1">
      <alignment horizontal="center"/>
    </xf>
    <xf numFmtId="4" fontId="93" fillId="52" borderId="61" xfId="118" applyNumberFormat="1" applyProtection="1">
      <alignment horizontal="right" vertical="top" shrinkToFit="1"/>
      <protection locked="0"/>
    </xf>
    <xf numFmtId="4" fontId="119" fillId="52" borderId="61" xfId="118" applyNumberFormat="1" applyFont="1" applyAlignment="1" applyProtection="1">
      <alignment horizontal="right" shrinkToFit="1"/>
      <protection locked="0"/>
    </xf>
    <xf numFmtId="0" fontId="56" fillId="0" borderId="0" xfId="0" applyFont="1" applyFill="1" applyAlignment="1"/>
    <xf numFmtId="43" fontId="62" fillId="69" borderId="38" xfId="206" applyFont="1" applyFill="1" applyBorder="1" applyAlignment="1">
      <alignment vertical="center"/>
    </xf>
    <xf numFmtId="43" fontId="24" fillId="68" borderId="16" xfId="206" applyFont="1" applyFill="1" applyBorder="1" applyAlignment="1">
      <alignment horizontal="center"/>
    </xf>
    <xf numFmtId="43" fontId="24" fillId="68" borderId="17" xfId="206" applyFont="1" applyFill="1" applyBorder="1" applyAlignment="1">
      <alignment horizontal="center"/>
    </xf>
    <xf numFmtId="43" fontId="24" fillId="68" borderId="22" xfId="206" applyFont="1" applyFill="1" applyBorder="1" applyAlignment="1">
      <alignment horizontal="center"/>
    </xf>
    <xf numFmtId="43" fontId="24" fillId="68" borderId="26" xfId="206" applyFont="1" applyFill="1" applyBorder="1" applyAlignment="1">
      <alignment horizontal="center"/>
    </xf>
    <xf numFmtId="43" fontId="24" fillId="68" borderId="21" xfId="206" applyFont="1" applyFill="1" applyBorder="1" applyAlignment="1">
      <alignment horizontal="center"/>
    </xf>
    <xf numFmtId="43" fontId="24" fillId="68" borderId="25" xfId="206" applyFont="1" applyFill="1" applyBorder="1" applyAlignment="1">
      <alignment horizontal="center"/>
    </xf>
    <xf numFmtId="43" fontId="23" fillId="0" borderId="44" xfId="206" applyFont="1" applyFill="1" applyBorder="1" applyAlignment="1">
      <alignment horizontal="center"/>
    </xf>
    <xf numFmtId="43" fontId="23" fillId="0" borderId="43" xfId="206" applyFont="1" applyFill="1" applyBorder="1" applyAlignment="1">
      <alignment horizontal="center"/>
    </xf>
    <xf numFmtId="43" fontId="23" fillId="0" borderId="30" xfId="206" applyFont="1" applyFill="1" applyBorder="1" applyAlignment="1">
      <alignment horizontal="center"/>
    </xf>
    <xf numFmtId="43" fontId="23" fillId="0" borderId="12" xfId="206" applyFont="1" applyFill="1" applyBorder="1" applyAlignment="1">
      <alignment horizontal="center"/>
    </xf>
    <xf numFmtId="43" fontId="24" fillId="0" borderId="17" xfId="206" applyFont="1" applyFill="1" applyBorder="1" applyAlignment="1">
      <alignment horizontal="center"/>
    </xf>
    <xf numFmtId="43" fontId="24" fillId="27" borderId="17" xfId="206" applyFont="1" applyFill="1" applyBorder="1" applyAlignment="1">
      <alignment horizontal="center"/>
    </xf>
    <xf numFmtId="43" fontId="24" fillId="27" borderId="16" xfId="206" applyFont="1" applyFill="1" applyBorder="1" applyAlignment="1">
      <alignment horizontal="center"/>
    </xf>
    <xf numFmtId="43" fontId="23" fillId="25" borderId="37" xfId="206" applyFont="1" applyFill="1" applyBorder="1" applyAlignment="1">
      <alignment horizontal="center"/>
    </xf>
    <xf numFmtId="43" fontId="24" fillId="27" borderId="18" xfId="206" applyFont="1" applyFill="1" applyBorder="1" applyAlignment="1">
      <alignment horizontal="center"/>
    </xf>
    <xf numFmtId="43" fontId="23" fillId="27" borderId="16" xfId="206" applyFont="1" applyFill="1" applyBorder="1" applyAlignment="1">
      <alignment horizontal="center"/>
    </xf>
    <xf numFmtId="43" fontId="115" fillId="0" borderId="37" xfId="206" applyFont="1" applyFill="1" applyBorder="1" applyAlignment="1">
      <alignment horizontal="center"/>
    </xf>
    <xf numFmtId="43" fontId="24" fillId="68" borderId="37" xfId="206" applyFont="1" applyFill="1" applyBorder="1" applyAlignment="1">
      <alignment horizontal="center"/>
    </xf>
    <xf numFmtId="43" fontId="24" fillId="27" borderId="33" xfId="206" applyFont="1" applyFill="1" applyBorder="1" applyAlignment="1">
      <alignment horizontal="center"/>
    </xf>
    <xf numFmtId="43" fontId="24" fillId="68" borderId="33" xfId="206" applyFont="1" applyFill="1" applyBorder="1" applyAlignment="1">
      <alignment horizontal="center"/>
    </xf>
    <xf numFmtId="43" fontId="23" fillId="68" borderId="16" xfId="206" applyFont="1" applyFill="1" applyBorder="1" applyAlignment="1">
      <alignment horizontal="center"/>
    </xf>
    <xf numFmtId="43" fontId="23" fillId="68" borderId="17" xfId="206" applyFont="1" applyFill="1" applyBorder="1" applyAlignment="1">
      <alignment horizontal="center"/>
    </xf>
    <xf numFmtId="43" fontId="24" fillId="0" borderId="23" xfId="206" applyFont="1" applyFill="1" applyBorder="1" applyAlignment="1">
      <alignment horizontal="center"/>
    </xf>
    <xf numFmtId="43" fontId="24" fillId="0" borderId="21" xfId="206" applyFont="1" applyFill="1" applyBorder="1" applyAlignment="1">
      <alignment horizontal="center"/>
    </xf>
    <xf numFmtId="43" fontId="23" fillId="0" borderId="18" xfId="206" applyFont="1" applyFill="1" applyBorder="1" applyAlignment="1">
      <alignment horizontal="center"/>
    </xf>
    <xf numFmtId="43" fontId="23" fillId="27" borderId="19" xfId="206" applyFont="1" applyFill="1" applyBorder="1" applyAlignment="1">
      <alignment horizontal="center"/>
    </xf>
    <xf numFmtId="43" fontId="23" fillId="27" borderId="33" xfId="206" applyFont="1" applyFill="1" applyBorder="1" applyAlignment="1">
      <alignment horizontal="center"/>
    </xf>
    <xf numFmtId="43" fontId="23" fillId="27" borderId="21" xfId="206" applyFont="1" applyFill="1" applyBorder="1" applyAlignment="1">
      <alignment horizontal="center"/>
    </xf>
    <xf numFmtId="43" fontId="24" fillId="0" borderId="22" xfId="206" applyFont="1" applyFill="1" applyBorder="1" applyAlignment="1">
      <alignment horizontal="center"/>
    </xf>
    <xf numFmtId="43" fontId="24" fillId="68" borderId="20" xfId="206" applyFont="1" applyFill="1" applyBorder="1" applyAlignment="1">
      <alignment horizontal="center"/>
    </xf>
    <xf numFmtId="43" fontId="24" fillId="0" borderId="20" xfId="206" applyFont="1" applyFill="1" applyBorder="1" applyAlignment="1">
      <alignment horizontal="center"/>
    </xf>
    <xf numFmtId="43" fontId="24" fillId="27" borderId="22" xfId="206" applyFont="1" applyFill="1" applyBorder="1" applyAlignment="1">
      <alignment horizontal="center"/>
    </xf>
    <xf numFmtId="43" fontId="24" fillId="27" borderId="21" xfId="206" applyFont="1" applyFill="1" applyBorder="1" applyAlignment="1">
      <alignment horizontal="center"/>
    </xf>
    <xf numFmtId="43" fontId="23" fillId="0" borderId="21" xfId="206" applyFont="1" applyFill="1" applyBorder="1" applyAlignment="1">
      <alignment horizontal="center"/>
    </xf>
    <xf numFmtId="43" fontId="24" fillId="27" borderId="20" xfId="206" applyFont="1" applyFill="1" applyBorder="1" applyAlignment="1">
      <alignment horizontal="center"/>
    </xf>
    <xf numFmtId="43" fontId="23" fillId="68" borderId="21" xfId="206" applyFont="1" applyFill="1" applyBorder="1" applyAlignment="1">
      <alignment horizontal="center"/>
    </xf>
    <xf numFmtId="43" fontId="23" fillId="68" borderId="22" xfId="206" applyFont="1" applyFill="1" applyBorder="1" applyAlignment="1">
      <alignment horizontal="center"/>
    </xf>
    <xf numFmtId="43" fontId="23" fillId="0" borderId="20" xfId="206" applyFont="1" applyFill="1" applyBorder="1" applyAlignment="1">
      <alignment horizontal="center"/>
    </xf>
    <xf numFmtId="43" fontId="23" fillId="27" borderId="23" xfId="206" applyFont="1" applyFill="1" applyBorder="1" applyAlignment="1">
      <alignment horizontal="center"/>
    </xf>
    <xf numFmtId="43" fontId="24" fillId="0" borderId="26" xfId="206" applyFont="1" applyFill="1" applyBorder="1" applyAlignment="1">
      <alignment horizontal="center"/>
    </xf>
    <xf numFmtId="43" fontId="24" fillId="0" borderId="25" xfId="206" applyFont="1" applyFill="1" applyBorder="1" applyAlignment="1">
      <alignment horizontal="center"/>
    </xf>
    <xf numFmtId="43" fontId="24" fillId="0" borderId="27" xfId="206" applyFont="1" applyFill="1" applyBorder="1" applyAlignment="1">
      <alignment horizontal="center"/>
    </xf>
    <xf numFmtId="43" fontId="24" fillId="27" borderId="26" xfId="206" applyFont="1" applyFill="1" applyBorder="1" applyAlignment="1">
      <alignment horizontal="center"/>
    </xf>
    <xf numFmtId="43" fontId="24" fillId="27" borderId="25" xfId="206" applyFont="1" applyFill="1" applyBorder="1" applyAlignment="1">
      <alignment horizontal="center"/>
    </xf>
    <xf numFmtId="43" fontId="24" fillId="27" borderId="27" xfId="206" applyFont="1" applyFill="1" applyBorder="1" applyAlignment="1">
      <alignment horizontal="center"/>
    </xf>
    <xf numFmtId="43" fontId="23" fillId="27" borderId="25" xfId="206" applyFont="1" applyFill="1" applyBorder="1" applyAlignment="1">
      <alignment horizontal="center"/>
    </xf>
    <xf numFmtId="43" fontId="23" fillId="68" borderId="25" xfId="206" applyFont="1" applyFill="1" applyBorder="1" applyAlignment="1">
      <alignment horizontal="center"/>
    </xf>
    <xf numFmtId="43" fontId="23" fillId="68" borderId="26" xfId="206" applyFont="1" applyFill="1" applyBorder="1" applyAlignment="1">
      <alignment horizontal="center"/>
    </xf>
    <xf numFmtId="43" fontId="23" fillId="0" borderId="27" xfId="206" applyFont="1" applyFill="1" applyBorder="1" applyAlignment="1">
      <alignment horizontal="center"/>
    </xf>
    <xf numFmtId="43" fontId="23" fillId="27" borderId="28" xfId="206" applyFont="1" applyFill="1" applyBorder="1" applyAlignment="1">
      <alignment horizontal="center"/>
    </xf>
    <xf numFmtId="43" fontId="23" fillId="0" borderId="24" xfId="206" applyFont="1" applyFill="1" applyBorder="1" applyAlignment="1"/>
    <xf numFmtId="43" fontId="23" fillId="0" borderId="29" xfId="206" applyFont="1" applyFill="1" applyBorder="1" applyAlignment="1"/>
    <xf numFmtId="43" fontId="23" fillId="0" borderId="31" xfId="206" applyFont="1" applyFill="1" applyBorder="1" applyAlignment="1"/>
    <xf numFmtId="43" fontId="23" fillId="0" borderId="13" xfId="206" applyFont="1" applyFill="1" applyBorder="1" applyAlignment="1"/>
    <xf numFmtId="43" fontId="23" fillId="27" borderId="29" xfId="206" applyFont="1" applyFill="1" applyBorder="1" applyAlignment="1"/>
    <xf numFmtId="43" fontId="23" fillId="0" borderId="14" xfId="206" applyFont="1" applyFill="1" applyBorder="1" applyAlignment="1"/>
    <xf numFmtId="43" fontId="23" fillId="68" borderId="14" xfId="206" applyFont="1" applyFill="1" applyBorder="1" applyAlignment="1"/>
    <xf numFmtId="43" fontId="23" fillId="68" borderId="29" xfId="206" applyFont="1" applyFill="1" applyBorder="1" applyAlignment="1"/>
    <xf numFmtId="43" fontId="23" fillId="68" borderId="31" xfId="206" applyFont="1" applyFill="1" applyBorder="1" applyAlignment="1"/>
    <xf numFmtId="43" fontId="23" fillId="0" borderId="36" xfId="206" applyFont="1" applyFill="1" applyBorder="1" applyAlignment="1"/>
    <xf numFmtId="43" fontId="23" fillId="27" borderId="13" xfId="206" applyFont="1" applyFill="1" applyBorder="1" applyAlignment="1"/>
    <xf numFmtId="43" fontId="23" fillId="27" borderId="31" xfId="206" applyFont="1" applyFill="1" applyBorder="1" applyAlignment="1"/>
    <xf numFmtId="43" fontId="23" fillId="0" borderId="16" xfId="206" applyFont="1" applyFill="1" applyBorder="1" applyAlignment="1"/>
    <xf numFmtId="43" fontId="23" fillId="0" borderId="33" xfId="206" applyFont="1" applyFill="1" applyBorder="1" applyAlignment="1"/>
    <xf numFmtId="43" fontId="23" fillId="27" borderId="33" xfId="206" applyFont="1" applyFill="1" applyBorder="1" applyAlignment="1"/>
    <xf numFmtId="43" fontId="23" fillId="0" borderId="32" xfId="206" applyFont="1" applyFill="1" applyBorder="1" applyAlignment="1">
      <alignment horizontal="center"/>
    </xf>
    <xf numFmtId="43" fontId="23" fillId="68" borderId="33" xfId="206" applyFont="1" applyFill="1" applyBorder="1" applyAlignment="1"/>
    <xf numFmtId="43" fontId="24" fillId="68" borderId="32" xfId="206" applyFont="1" applyFill="1" applyBorder="1" applyAlignment="1">
      <alignment horizontal="center"/>
    </xf>
    <xf numFmtId="43" fontId="23" fillId="0" borderId="37" xfId="206" applyFont="1" applyFill="1" applyBorder="1" applyAlignment="1"/>
    <xf numFmtId="43" fontId="23" fillId="27" borderId="16" xfId="206" applyFont="1" applyFill="1" applyBorder="1" applyAlignment="1"/>
    <xf numFmtId="43" fontId="23" fillId="0" borderId="15" xfId="206" applyFont="1" applyFill="1" applyBorder="1" applyAlignment="1"/>
    <xf numFmtId="43" fontId="23" fillId="68" borderId="11" xfId="206" applyFont="1" applyFill="1" applyBorder="1" applyAlignment="1"/>
    <xf numFmtId="43" fontId="23" fillId="0" borderId="11" xfId="206" applyFont="1" applyFill="1" applyBorder="1" applyAlignment="1"/>
    <xf numFmtId="43" fontId="23" fillId="27" borderId="11" xfId="206" applyFont="1" applyFill="1" applyBorder="1" applyAlignment="1"/>
    <xf numFmtId="43" fontId="23" fillId="0" borderId="43" xfId="206" applyFont="1" applyFill="1" applyBorder="1" applyAlignment="1"/>
    <xf numFmtId="43" fontId="23" fillId="0" borderId="15" xfId="206" applyFont="1" applyFill="1" applyBorder="1" applyAlignment="1">
      <alignment horizontal="center"/>
    </xf>
    <xf numFmtId="43" fontId="23" fillId="0" borderId="44" xfId="206" applyFont="1" applyFill="1" applyBorder="1" applyAlignment="1"/>
    <xf numFmtId="43" fontId="23" fillId="0" borderId="24" xfId="206" applyFont="1" applyFill="1" applyBorder="1" applyAlignment="1">
      <alignment horizontal="center"/>
    </xf>
    <xf numFmtId="43" fontId="23" fillId="68" borderId="24" xfId="206" applyFont="1" applyFill="1" applyBorder="1" applyAlignment="1"/>
    <xf numFmtId="43" fontId="23" fillId="25" borderId="24" xfId="206" applyFont="1" applyFill="1" applyBorder="1" applyAlignment="1">
      <alignment horizontal="center"/>
    </xf>
    <xf numFmtId="43" fontId="23" fillId="25" borderId="30" xfId="206" applyFont="1" applyFill="1" applyBorder="1" applyAlignment="1">
      <alignment horizontal="center"/>
    </xf>
    <xf numFmtId="43" fontId="23" fillId="27" borderId="29" xfId="206" applyFont="1" applyFill="1" applyBorder="1" applyAlignment="1">
      <alignment horizontal="center"/>
    </xf>
    <xf numFmtId="43" fontId="23" fillId="27" borderId="14" xfId="206" applyFont="1" applyFill="1" applyBorder="1" applyAlignment="1">
      <alignment horizontal="center"/>
    </xf>
    <xf numFmtId="43" fontId="23" fillId="27" borderId="24" xfId="206" applyFont="1" applyFill="1" applyBorder="1" applyAlignment="1">
      <alignment horizontal="center"/>
    </xf>
    <xf numFmtId="43" fontId="23" fillId="68" borderId="29" xfId="206" applyFont="1" applyFill="1" applyBorder="1" applyAlignment="1">
      <alignment horizontal="center"/>
    </xf>
    <xf numFmtId="43" fontId="23" fillId="68" borderId="44" xfId="206" applyFont="1" applyFill="1" applyBorder="1" applyAlignment="1">
      <alignment horizontal="center"/>
    </xf>
    <xf numFmtId="43" fontId="23" fillId="68" borderId="24" xfId="206" applyFont="1" applyFill="1" applyBorder="1" applyAlignment="1">
      <alignment horizontal="center"/>
    </xf>
    <xf numFmtId="43" fontId="24" fillId="0" borderId="16" xfId="206" applyFont="1" applyFill="1" applyBorder="1" applyAlignment="1">
      <alignment horizontal="center" wrapText="1"/>
    </xf>
    <xf numFmtId="43" fontId="24" fillId="27" borderId="18" xfId="206" applyFont="1" applyFill="1" applyBorder="1" applyAlignment="1">
      <alignment horizontal="center" wrapText="1"/>
    </xf>
    <xf numFmtId="43" fontId="24" fillId="27" borderId="16" xfId="206" applyFont="1" applyFill="1" applyBorder="1" applyAlignment="1">
      <alignment horizontal="center" wrapText="1"/>
    </xf>
    <xf numFmtId="43" fontId="24" fillId="0" borderId="32" xfId="206" applyFont="1" applyFill="1" applyBorder="1" applyAlignment="1">
      <alignment horizontal="center"/>
    </xf>
    <xf numFmtId="43" fontId="24" fillId="69" borderId="16" xfId="206" applyFont="1" applyFill="1" applyBorder="1" applyAlignment="1">
      <alignment horizontal="center"/>
    </xf>
    <xf numFmtId="43" fontId="115" fillId="25" borderId="33" xfId="206" applyFont="1" applyFill="1" applyBorder="1" applyAlignment="1">
      <alignment horizontal="center"/>
    </xf>
    <xf numFmtId="43" fontId="24" fillId="27" borderId="17" xfId="206" applyFont="1" applyFill="1" applyBorder="1" applyAlignment="1">
      <alignment horizontal="center" wrapText="1"/>
    </xf>
    <xf numFmtId="43" fontId="24" fillId="0" borderId="21" xfId="206" applyFont="1" applyFill="1" applyBorder="1" applyAlignment="1">
      <alignment horizontal="center" wrapText="1"/>
    </xf>
    <xf numFmtId="43" fontId="24" fillId="27" borderId="21" xfId="206" applyFont="1" applyFill="1" applyBorder="1" applyAlignment="1">
      <alignment horizontal="center" wrapText="1"/>
    </xf>
    <xf numFmtId="43" fontId="24" fillId="27" borderId="20" xfId="206" applyFont="1" applyFill="1" applyBorder="1" applyAlignment="1">
      <alignment horizontal="center" wrapText="1"/>
    </xf>
    <xf numFmtId="43" fontId="23" fillId="25" borderId="21" xfId="206" applyFont="1" applyFill="1" applyBorder="1" applyAlignment="1">
      <alignment horizontal="center" wrapText="1" shrinkToFit="1"/>
    </xf>
    <xf numFmtId="43" fontId="23" fillId="25" borderId="22" xfId="206" applyFont="1" applyFill="1" applyBorder="1" applyAlignment="1">
      <alignment horizontal="center" wrapText="1" shrinkToFit="1"/>
    </xf>
    <xf numFmtId="43" fontId="23" fillId="25" borderId="41" xfId="206" applyFont="1" applyFill="1" applyBorder="1" applyAlignment="1">
      <alignment horizontal="center" wrapText="1" shrinkToFit="1"/>
    </xf>
    <xf numFmtId="43" fontId="23" fillId="25" borderId="20" xfId="206" applyFont="1" applyFill="1" applyBorder="1" applyAlignment="1">
      <alignment horizontal="center" wrapText="1" shrinkToFit="1"/>
    </xf>
    <xf numFmtId="43" fontId="24" fillId="69" borderId="21" xfId="206" applyFont="1" applyFill="1" applyBorder="1" applyAlignment="1">
      <alignment horizontal="center"/>
    </xf>
    <xf numFmtId="43" fontId="24" fillId="27" borderId="22" xfId="206" applyFont="1" applyFill="1" applyBorder="1" applyAlignment="1">
      <alignment horizontal="center" wrapText="1"/>
    </xf>
    <xf numFmtId="43" fontId="23" fillId="0" borderId="23" xfId="206" applyFont="1" applyFill="1" applyBorder="1" applyAlignment="1">
      <alignment horizontal="center" shrinkToFit="1"/>
    </xf>
    <xf numFmtId="43" fontId="23" fillId="0" borderId="13" xfId="206" applyFont="1" applyFill="1" applyBorder="1" applyAlignment="1">
      <alignment horizontal="center"/>
    </xf>
    <xf numFmtId="43" fontId="23" fillId="27" borderId="14" xfId="206" applyFont="1" applyFill="1" applyBorder="1" applyAlignment="1">
      <alignment horizontal="center" wrapText="1"/>
    </xf>
    <xf numFmtId="43" fontId="23" fillId="27" borderId="30" xfId="206" applyFont="1" applyFill="1" applyBorder="1" applyAlignment="1">
      <alignment horizontal="center"/>
    </xf>
    <xf numFmtId="43" fontId="23" fillId="27" borderId="31" xfId="206" applyFont="1" applyFill="1" applyBorder="1" applyAlignment="1">
      <alignment horizontal="center"/>
    </xf>
    <xf numFmtId="43" fontId="23" fillId="25" borderId="13" xfId="206" applyFont="1" applyFill="1" applyBorder="1" applyAlignment="1">
      <alignment horizontal="center"/>
    </xf>
    <xf numFmtId="43" fontId="23" fillId="69" borderId="29" xfId="206" applyFont="1" applyFill="1" applyBorder="1" applyAlignment="1">
      <alignment horizontal="center"/>
    </xf>
    <xf numFmtId="43" fontId="23" fillId="69" borderId="14" xfId="206" applyFont="1" applyFill="1" applyBorder="1" applyAlignment="1">
      <alignment horizontal="center"/>
    </xf>
    <xf numFmtId="43" fontId="23" fillId="0" borderId="0" xfId="206" applyFont="1" applyFill="1" applyBorder="1" applyAlignment="1">
      <alignment horizontal="center"/>
    </xf>
    <xf numFmtId="43" fontId="23" fillId="25" borderId="36" xfId="206" applyFont="1" applyFill="1" applyBorder="1" applyAlignment="1">
      <alignment horizontal="center"/>
    </xf>
    <xf numFmtId="43" fontId="23" fillId="0" borderId="37" xfId="206" applyFont="1" applyFill="1" applyBorder="1" applyAlignment="1">
      <alignment horizontal="center"/>
    </xf>
    <xf numFmtId="43" fontId="23" fillId="69" borderId="33" xfId="206" applyFont="1" applyFill="1" applyBorder="1" applyAlignment="1">
      <alignment horizontal="center"/>
    </xf>
    <xf numFmtId="43" fontId="23" fillId="25" borderId="0" xfId="206" applyFont="1" applyFill="1" applyBorder="1" applyAlignment="1">
      <alignment horizontal="center"/>
    </xf>
    <xf numFmtId="43" fontId="24" fillId="27" borderId="23" xfId="206" applyFont="1" applyFill="1" applyBorder="1" applyAlignment="1">
      <alignment horizontal="center" wrapText="1"/>
    </xf>
    <xf numFmtId="43" fontId="23" fillId="27" borderId="21" xfId="206" applyFont="1" applyFill="1" applyBorder="1" applyAlignment="1">
      <alignment horizontal="center" wrapText="1"/>
    </xf>
    <xf numFmtId="43" fontId="23" fillId="27" borderId="11" xfId="206" applyFont="1" applyFill="1" applyBorder="1" applyAlignment="1">
      <alignment horizontal="center"/>
    </xf>
    <xf numFmtId="43" fontId="23" fillId="69" borderId="11" xfId="206" applyFont="1" applyFill="1" applyBorder="1" applyAlignment="1">
      <alignment horizontal="center"/>
    </xf>
    <xf numFmtId="43" fontId="23" fillId="27" borderId="12" xfId="206" applyFont="1" applyFill="1" applyBorder="1" applyAlignment="1">
      <alignment horizontal="center"/>
    </xf>
    <xf numFmtId="43" fontId="23" fillId="25" borderId="15" xfId="206" applyFont="1" applyFill="1" applyBorder="1" applyAlignment="1">
      <alignment horizontal="center"/>
    </xf>
    <xf numFmtId="43" fontId="23" fillId="25" borderId="34" xfId="206" applyFont="1" applyFill="1" applyBorder="1" applyAlignment="1">
      <alignment horizontal="center"/>
    </xf>
    <xf numFmtId="43" fontId="23" fillId="25" borderId="12" xfId="206" applyFont="1" applyFill="1" applyBorder="1" applyAlignment="1">
      <alignment horizontal="center"/>
    </xf>
    <xf numFmtId="43" fontId="23" fillId="0" borderId="34" xfId="206" applyFont="1" applyFill="1" applyBorder="1" applyAlignment="1">
      <alignment horizontal="center"/>
    </xf>
    <xf numFmtId="43" fontId="23" fillId="27" borderId="34" xfId="206" applyFont="1" applyFill="1" applyBorder="1" applyAlignment="1">
      <alignment horizontal="center"/>
    </xf>
    <xf numFmtId="43" fontId="23" fillId="0" borderId="47" xfId="206" applyFont="1" applyFill="1" applyBorder="1" applyAlignment="1">
      <alignment horizontal="center"/>
    </xf>
    <xf numFmtId="43" fontId="24" fillId="0" borderId="15" xfId="206" applyFont="1" applyFill="1" applyBorder="1" applyAlignment="1">
      <alignment horizontal="center"/>
    </xf>
    <xf numFmtId="43" fontId="24" fillId="0" borderId="11" xfId="206" applyFont="1" applyFill="1" applyBorder="1" applyAlignment="1">
      <alignment horizontal="center"/>
    </xf>
    <xf numFmtId="43" fontId="23" fillId="27" borderId="0" xfId="206" applyFont="1" applyFill="1" applyBorder="1" applyAlignment="1">
      <alignment horizontal="center"/>
    </xf>
    <xf numFmtId="43" fontId="24" fillId="0" borderId="24" xfId="206" applyFont="1" applyFill="1" applyBorder="1" applyAlignment="1">
      <alignment horizontal="center"/>
    </xf>
    <xf numFmtId="43" fontId="24" fillId="0" borderId="29" xfId="206" applyFont="1" applyFill="1" applyBorder="1" applyAlignment="1">
      <alignment horizontal="center"/>
    </xf>
    <xf numFmtId="49" fontId="23" fillId="0" borderId="0" xfId="0" applyNumberFormat="1" applyFont="1" applyFill="1" applyBorder="1" applyAlignment="1">
      <alignment horizontal="left" vertical="top" wrapText="1"/>
    </xf>
    <xf numFmtId="4" fontId="23" fillId="0" borderId="0" xfId="194" applyNumberFormat="1" applyFont="1" applyFill="1" applyBorder="1" applyAlignment="1">
      <alignment horizontal="right" shrinkToFit="1"/>
    </xf>
    <xf numFmtId="43" fontId="23" fillId="27" borderId="22" xfId="206" applyFont="1" applyFill="1" applyBorder="1" applyAlignment="1">
      <alignment horizontal="center" wrapText="1" shrinkToFit="1"/>
    </xf>
    <xf numFmtId="43" fontId="23" fillId="0" borderId="22" xfId="206" applyFont="1" applyFill="1" applyBorder="1" applyAlignment="1">
      <alignment horizontal="center" wrapText="1" shrinkToFit="1"/>
    </xf>
    <xf numFmtId="43" fontId="24" fillId="69" borderId="23" xfId="206" applyFont="1" applyFill="1" applyBorder="1" applyAlignment="1">
      <alignment horizontal="center"/>
    </xf>
    <xf numFmtId="43" fontId="20" fillId="69" borderId="40" xfId="206" applyFont="1" applyFill="1" applyBorder="1" applyAlignment="1"/>
    <xf numFmtId="43" fontId="115" fillId="68" borderId="16" xfId="206" applyFont="1" applyFill="1" applyBorder="1" applyAlignment="1">
      <alignment horizontal="center"/>
    </xf>
    <xf numFmtId="43" fontId="115" fillId="68" borderId="21" xfId="206" applyFont="1" applyFill="1" applyBorder="1" applyAlignment="1">
      <alignment horizontal="center"/>
    </xf>
    <xf numFmtId="43" fontId="115" fillId="68" borderId="25" xfId="206" applyFont="1" applyFill="1" applyBorder="1" applyAlignment="1">
      <alignment horizontal="center"/>
    </xf>
    <xf numFmtId="43" fontId="23" fillId="68" borderId="18" xfId="206" applyFont="1" applyFill="1" applyBorder="1" applyAlignment="1">
      <alignment horizontal="center"/>
    </xf>
    <xf numFmtId="43" fontId="23" fillId="68" borderId="33" xfId="206" applyFont="1" applyFill="1" applyBorder="1" applyAlignment="1">
      <alignment horizontal="center"/>
    </xf>
    <xf numFmtId="43" fontId="29" fillId="0" borderId="40" xfId="206" applyFont="1" applyFill="1" applyBorder="1" applyAlignment="1">
      <alignment vertical="center"/>
    </xf>
    <xf numFmtId="49" fontId="29" fillId="29" borderId="39" xfId="0" quotePrefix="1" applyNumberFormat="1" applyFont="1" applyFill="1" applyBorder="1" applyAlignment="1">
      <alignment horizontal="center" vertical="center" wrapText="1"/>
    </xf>
    <xf numFmtId="49" fontId="29" fillId="29" borderId="42" xfId="0" quotePrefix="1" applyNumberFormat="1" applyFont="1" applyFill="1" applyBorder="1" applyAlignment="1">
      <alignment horizontal="center" vertical="center" wrapText="1"/>
    </xf>
    <xf numFmtId="43" fontId="23" fillId="25" borderId="43" xfId="206" applyFont="1" applyFill="1" applyBorder="1" applyAlignment="1">
      <alignment horizontal="center"/>
    </xf>
    <xf numFmtId="0" fontId="23" fillId="0" borderId="34" xfId="0" applyFont="1" applyFill="1" applyBorder="1" applyAlignment="1">
      <alignment vertical="center" wrapText="1"/>
    </xf>
    <xf numFmtId="0" fontId="23" fillId="0" borderId="47" xfId="0" applyFont="1" applyFill="1" applyBorder="1" applyAlignment="1">
      <alignment vertical="center" wrapText="1"/>
    </xf>
    <xf numFmtId="0" fontId="23" fillId="0" borderId="15" xfId="0" applyFont="1" applyFill="1" applyBorder="1" applyAlignment="1">
      <alignment horizontal="center" vertical="center" wrapText="1"/>
    </xf>
    <xf numFmtId="0" fontId="23" fillId="0" borderId="12" xfId="0" applyFont="1" applyFill="1" applyBorder="1" applyAlignment="1">
      <alignment horizontal="center" vertical="center" wrapText="1"/>
    </xf>
    <xf numFmtId="0" fontId="23" fillId="0" borderId="13" xfId="0" applyFont="1" applyFill="1" applyBorder="1" applyAlignment="1">
      <alignment horizontal="center" vertical="center" wrapText="1"/>
    </xf>
    <xf numFmtId="0" fontId="23" fillId="27" borderId="12" xfId="0" applyFont="1" applyFill="1" applyBorder="1" applyAlignment="1">
      <alignment horizontal="center" vertical="center" wrapText="1"/>
    </xf>
    <xf numFmtId="0" fontId="23" fillId="0" borderId="14" xfId="0" applyFont="1" applyFill="1" applyBorder="1" applyAlignment="1">
      <alignment horizontal="center" vertical="center" wrapText="1"/>
    </xf>
    <xf numFmtId="0" fontId="23" fillId="27" borderId="14" xfId="0" applyFont="1" applyFill="1" applyBorder="1" applyAlignment="1">
      <alignment horizontal="center" vertical="center" wrapText="1"/>
    </xf>
    <xf numFmtId="0" fontId="23" fillId="25" borderId="14" xfId="0" applyFont="1" applyFill="1" applyBorder="1" applyAlignment="1">
      <alignment horizontal="center" vertical="center" wrapText="1"/>
    </xf>
    <xf numFmtId="0" fontId="23" fillId="68" borderId="11" xfId="0" applyFont="1" applyFill="1" applyBorder="1" applyAlignment="1">
      <alignment horizontal="center" vertical="center" wrapText="1"/>
    </xf>
    <xf numFmtId="0" fontId="23" fillId="69" borderId="14" xfId="0" applyFont="1" applyFill="1" applyBorder="1" applyAlignment="1">
      <alignment horizontal="center" vertical="center" wrapText="1"/>
    </xf>
    <xf numFmtId="0" fontId="23" fillId="25" borderId="14" xfId="0" quotePrefix="1" applyFont="1" applyFill="1" applyBorder="1" applyAlignment="1">
      <alignment horizontal="center" vertical="center" wrapText="1"/>
    </xf>
    <xf numFmtId="0" fontId="23" fillId="25" borderId="15" xfId="0" quotePrefix="1" applyFont="1" applyFill="1" applyBorder="1" applyAlignment="1">
      <alignment horizontal="center" vertical="center" wrapText="1"/>
    </xf>
    <xf numFmtId="0" fontId="23" fillId="68" borderId="14" xfId="0" applyFont="1" applyFill="1" applyBorder="1" applyAlignment="1">
      <alignment horizontal="center" vertical="center" wrapText="1"/>
    </xf>
    <xf numFmtId="0" fontId="23" fillId="27" borderId="11" xfId="0" applyFont="1" applyFill="1" applyBorder="1" applyAlignment="1">
      <alignment horizontal="center" vertical="center" wrapText="1"/>
    </xf>
    <xf numFmtId="0" fontId="23" fillId="25" borderId="11" xfId="0" quotePrefix="1" applyFont="1" applyFill="1" applyBorder="1" applyAlignment="1">
      <alignment horizontal="center" vertical="center" wrapText="1"/>
    </xf>
    <xf numFmtId="0" fontId="23" fillId="25" borderId="43" xfId="0" quotePrefix="1" applyFont="1" applyFill="1" applyBorder="1" applyAlignment="1">
      <alignment horizontal="center" vertical="center" wrapText="1"/>
    </xf>
    <xf numFmtId="0" fontId="0" fillId="0" borderId="0" xfId="0" applyAlignment="1">
      <alignment wrapText="1"/>
    </xf>
    <xf numFmtId="43" fontId="24" fillId="69" borderId="20" xfId="206" applyFont="1" applyFill="1" applyBorder="1" applyAlignment="1">
      <alignment horizontal="center"/>
    </xf>
    <xf numFmtId="0" fontId="23" fillId="0" borderId="22" xfId="0" applyFont="1" applyFill="1" applyBorder="1" applyAlignment="1">
      <alignment vertical="center" wrapText="1"/>
    </xf>
    <xf numFmtId="0" fontId="4" fillId="68" borderId="38" xfId="0" applyFont="1" applyFill="1" applyBorder="1" applyAlignment="1">
      <alignment horizontal="center" vertical="center" wrapText="1"/>
    </xf>
    <xf numFmtId="43" fontId="24" fillId="68" borderId="23" xfId="206" applyFont="1" applyFill="1" applyBorder="1" applyAlignment="1">
      <alignment horizontal="center"/>
    </xf>
    <xf numFmtId="43" fontId="23" fillId="68" borderId="11" xfId="206" applyFont="1" applyFill="1" applyBorder="1" applyAlignment="1">
      <alignment horizontal="center"/>
    </xf>
    <xf numFmtId="43" fontId="23" fillId="69" borderId="24" xfId="206" applyFont="1" applyFill="1" applyBorder="1" applyAlignment="1">
      <alignment horizontal="center"/>
    </xf>
    <xf numFmtId="0" fontId="4" fillId="68" borderId="14" xfId="0" applyFont="1" applyFill="1" applyBorder="1" applyAlignment="1">
      <alignment horizontal="center" vertical="center" wrapText="1"/>
    </xf>
    <xf numFmtId="43" fontId="115" fillId="0" borderId="0" xfId="0" applyNumberFormat="1" applyFont="1" applyFill="1" applyAlignment="1">
      <alignment horizontal="center" vertical="center"/>
    </xf>
    <xf numFmtId="0" fontId="4" fillId="68" borderId="11" xfId="0" applyFont="1" applyFill="1" applyBorder="1" applyAlignment="1">
      <alignment horizontal="center" vertical="center" wrapText="1"/>
    </xf>
    <xf numFmtId="43" fontId="115" fillId="68" borderId="17" xfId="206" applyFont="1" applyFill="1" applyBorder="1" applyAlignment="1">
      <alignment horizontal="center"/>
    </xf>
    <xf numFmtId="43" fontId="115" fillId="68" borderId="22" xfId="206" applyFont="1" applyFill="1" applyBorder="1" applyAlignment="1">
      <alignment horizontal="center"/>
    </xf>
    <xf numFmtId="43" fontId="115" fillId="68" borderId="26" xfId="206" applyFont="1" applyFill="1" applyBorder="1" applyAlignment="1">
      <alignment horizontal="center"/>
    </xf>
    <xf numFmtId="43" fontId="23" fillId="68" borderId="30" xfId="206" applyFont="1" applyFill="1" applyBorder="1" applyAlignment="1">
      <alignment horizontal="center"/>
    </xf>
    <xf numFmtId="0" fontId="7" fillId="0" borderId="22" xfId="0" applyFont="1" applyFill="1" applyBorder="1" applyAlignment="1"/>
    <xf numFmtId="0" fontId="32" fillId="0" borderId="41" xfId="0" applyNumberFormat="1" applyFont="1" applyFill="1" applyBorder="1" applyAlignment="1">
      <alignment vertical="center" wrapText="1"/>
    </xf>
    <xf numFmtId="43" fontId="29" fillId="0" borderId="40" xfId="206" applyFont="1" applyFill="1" applyBorder="1" applyAlignment="1">
      <alignment vertical="center" wrapText="1"/>
    </xf>
    <xf numFmtId="43" fontId="23" fillId="68" borderId="14" xfId="206" applyFont="1" applyFill="1" applyBorder="1" applyAlignment="1">
      <alignment horizontal="center"/>
    </xf>
    <xf numFmtId="43" fontId="115" fillId="0" borderId="21" xfId="206" applyFont="1" applyFill="1" applyBorder="1" applyAlignment="1">
      <alignment horizontal="center" wrapText="1"/>
    </xf>
    <xf numFmtId="43" fontId="23" fillId="68" borderId="15" xfId="206" applyFont="1" applyFill="1" applyBorder="1" applyAlignment="1">
      <alignment horizontal="center"/>
    </xf>
    <xf numFmtId="43" fontId="21" fillId="0" borderId="19" xfId="206" applyNumberFormat="1" applyFont="1" applyFill="1" applyBorder="1" applyAlignment="1">
      <alignment horizontal="center"/>
    </xf>
    <xf numFmtId="0" fontId="7" fillId="69" borderId="38" xfId="0" applyFont="1" applyFill="1" applyBorder="1" applyAlignment="1">
      <alignment horizontal="center" vertical="center"/>
    </xf>
    <xf numFmtId="43" fontId="115" fillId="27" borderId="21" xfId="206" applyFont="1" applyFill="1" applyBorder="1" applyAlignment="1">
      <alignment horizontal="center" wrapText="1"/>
    </xf>
    <xf numFmtId="43" fontId="24" fillId="69" borderId="32" xfId="206" applyFont="1" applyFill="1" applyBorder="1" applyAlignment="1">
      <alignment horizontal="center"/>
    </xf>
    <xf numFmtId="43" fontId="23" fillId="69" borderId="36" xfId="206" applyFont="1" applyFill="1" applyBorder="1" applyAlignment="1">
      <alignment horizontal="center"/>
    </xf>
    <xf numFmtId="43" fontId="23" fillId="69" borderId="34" xfId="206" applyFont="1" applyFill="1" applyBorder="1" applyAlignment="1">
      <alignment horizontal="center"/>
    </xf>
    <xf numFmtId="43" fontId="23" fillId="69" borderId="0" xfId="206" applyFont="1" applyFill="1" applyBorder="1" applyAlignment="1">
      <alignment horizontal="center"/>
    </xf>
    <xf numFmtId="43" fontId="24" fillId="69" borderId="37" xfId="206" applyFont="1" applyFill="1" applyBorder="1" applyAlignment="1">
      <alignment horizontal="center"/>
    </xf>
    <xf numFmtId="43" fontId="23" fillId="69" borderId="13" xfId="206" applyFont="1" applyFill="1" applyBorder="1" applyAlignment="1">
      <alignment horizontal="center"/>
    </xf>
    <xf numFmtId="43" fontId="24" fillId="69" borderId="33" xfId="206" applyFont="1" applyFill="1" applyBorder="1" applyAlignment="1">
      <alignment horizontal="center"/>
    </xf>
    <xf numFmtId="43" fontId="23" fillId="69" borderId="31" xfId="206" applyFont="1" applyFill="1" applyBorder="1" applyAlignment="1">
      <alignment horizontal="center"/>
    </xf>
    <xf numFmtId="0" fontId="23" fillId="71" borderId="11" xfId="0" applyFont="1" applyFill="1" applyBorder="1" applyAlignment="1">
      <alignment horizontal="center" vertical="center" wrapText="1"/>
    </xf>
    <xf numFmtId="43" fontId="21" fillId="0" borderId="37" xfId="206" applyNumberFormat="1" applyFont="1" applyFill="1" applyBorder="1" applyAlignment="1">
      <alignment horizontal="center"/>
    </xf>
    <xf numFmtId="43" fontId="23" fillId="25" borderId="47" xfId="206" applyFont="1" applyFill="1" applyBorder="1" applyAlignment="1">
      <alignment horizontal="center"/>
    </xf>
    <xf numFmtId="43" fontId="17" fillId="0" borderId="13" xfId="206" applyNumberFormat="1" applyFont="1" applyFill="1" applyBorder="1" applyAlignment="1"/>
    <xf numFmtId="0" fontId="23" fillId="68" borderId="11" xfId="0" quotePrefix="1" applyFont="1" applyFill="1" applyBorder="1" applyAlignment="1">
      <alignment horizontal="center" vertical="center" wrapText="1"/>
    </xf>
    <xf numFmtId="0" fontId="23" fillId="68" borderId="12" xfId="0" applyFont="1" applyFill="1" applyBorder="1" applyAlignment="1">
      <alignment horizontal="center" vertical="center" wrapText="1"/>
    </xf>
    <xf numFmtId="0" fontId="23" fillId="25" borderId="12" xfId="0" quotePrefix="1" applyFont="1" applyFill="1" applyBorder="1" applyAlignment="1">
      <alignment horizontal="center" vertical="center" wrapText="1"/>
    </xf>
    <xf numFmtId="0" fontId="23" fillId="0" borderId="14" xfId="0" applyFont="1" applyFill="1" applyBorder="1" applyAlignment="1">
      <alignment horizontal="center"/>
    </xf>
    <xf numFmtId="0" fontId="23" fillId="71" borderId="14" xfId="0" applyFont="1" applyFill="1" applyBorder="1" applyAlignment="1">
      <alignment horizontal="center" vertical="center" wrapText="1"/>
    </xf>
    <xf numFmtId="0" fontId="23" fillId="68" borderId="15" xfId="0" applyFont="1" applyFill="1" applyBorder="1" applyAlignment="1">
      <alignment horizontal="center" vertical="center" wrapText="1"/>
    </xf>
    <xf numFmtId="0" fontId="23" fillId="72" borderId="14" xfId="0" applyFont="1" applyFill="1" applyBorder="1" applyAlignment="1">
      <alignment horizontal="center" vertical="center" wrapText="1"/>
    </xf>
    <xf numFmtId="43" fontId="115" fillId="72" borderId="33" xfId="206" applyFont="1" applyFill="1" applyBorder="1" applyAlignment="1">
      <alignment horizontal="center"/>
    </xf>
    <xf numFmtId="43" fontId="23" fillId="72" borderId="14" xfId="206" applyFont="1" applyFill="1" applyBorder="1" applyAlignment="1">
      <alignment horizontal="center"/>
    </xf>
    <xf numFmtId="43" fontId="23" fillId="72" borderId="33" xfId="206" applyFont="1" applyFill="1" applyBorder="1" applyAlignment="1">
      <alignment horizontal="center"/>
    </xf>
    <xf numFmtId="43" fontId="23" fillId="72" borderId="11" xfId="206" applyFont="1" applyFill="1" applyBorder="1" applyAlignment="1">
      <alignment horizontal="center"/>
    </xf>
    <xf numFmtId="43" fontId="23" fillId="72" borderId="29" xfId="206" applyFont="1" applyFill="1" applyBorder="1" applyAlignment="1">
      <alignment horizontal="center"/>
    </xf>
    <xf numFmtId="0" fontId="7" fillId="72" borderId="38" xfId="0" applyFont="1" applyFill="1" applyBorder="1" applyAlignment="1">
      <alignment horizontal="center" vertical="center" wrapText="1"/>
    </xf>
    <xf numFmtId="43" fontId="115" fillId="72" borderId="16" xfId="206" applyFont="1" applyFill="1" applyBorder="1" applyAlignment="1">
      <alignment horizontal="center"/>
    </xf>
    <xf numFmtId="43" fontId="115" fillId="72" borderId="21" xfId="206" applyFont="1" applyFill="1" applyBorder="1" applyAlignment="1">
      <alignment horizontal="center"/>
    </xf>
    <xf numFmtId="43" fontId="115" fillId="72" borderId="25" xfId="206" applyFont="1" applyFill="1" applyBorder="1" applyAlignment="1">
      <alignment horizontal="center"/>
    </xf>
    <xf numFmtId="43" fontId="23" fillId="72" borderId="31" xfId="206" applyFont="1" applyFill="1" applyBorder="1" applyAlignment="1">
      <alignment horizontal="center"/>
    </xf>
    <xf numFmtId="43" fontId="23" fillId="72" borderId="16" xfId="206" applyFont="1" applyFill="1" applyBorder="1" applyAlignment="1">
      <alignment horizontal="center"/>
    </xf>
    <xf numFmtId="43" fontId="23" fillId="72" borderId="21" xfId="206" applyFont="1" applyFill="1" applyBorder="1" applyAlignment="1">
      <alignment horizontal="center"/>
    </xf>
    <xf numFmtId="0" fontId="23" fillId="72" borderId="11" xfId="0" applyFont="1" applyFill="1" applyBorder="1" applyAlignment="1">
      <alignment horizontal="center" vertical="center" wrapText="1"/>
    </xf>
    <xf numFmtId="43" fontId="23" fillId="72" borderId="25" xfId="206" applyFont="1" applyFill="1" applyBorder="1" applyAlignment="1">
      <alignment horizontal="center"/>
    </xf>
    <xf numFmtId="43" fontId="24" fillId="72" borderId="16" xfId="206" applyFont="1" applyFill="1" applyBorder="1" applyAlignment="1">
      <alignment horizontal="center"/>
    </xf>
    <xf numFmtId="43" fontId="24" fillId="72" borderId="21" xfId="206" applyFont="1" applyFill="1" applyBorder="1" applyAlignment="1">
      <alignment horizontal="center"/>
    </xf>
    <xf numFmtId="43" fontId="24" fillId="72" borderId="25" xfId="206" applyFont="1" applyFill="1" applyBorder="1" applyAlignment="1">
      <alignment horizontal="center"/>
    </xf>
    <xf numFmtId="43" fontId="118" fillId="72" borderId="38" xfId="206" applyFont="1" applyFill="1" applyBorder="1" applyAlignment="1">
      <alignment vertical="center"/>
    </xf>
    <xf numFmtId="49" fontId="32" fillId="72" borderId="38" xfId="0" applyNumberFormat="1" applyFont="1" applyFill="1" applyBorder="1" applyAlignment="1">
      <alignment horizontal="center" vertical="center" wrapText="1"/>
    </xf>
    <xf numFmtId="0" fontId="70" fillId="72" borderId="38" xfId="0" applyFont="1" applyFill="1" applyBorder="1" applyAlignment="1">
      <alignment horizontal="center" vertical="center" wrapText="1"/>
    </xf>
    <xf numFmtId="43" fontId="64" fillId="72" borderId="38" xfId="206" quotePrefix="1" applyFont="1" applyFill="1" applyBorder="1" applyAlignment="1">
      <alignment horizontal="center" vertical="center"/>
    </xf>
    <xf numFmtId="43" fontId="62" fillId="72" borderId="38" xfId="206" applyFont="1" applyFill="1" applyBorder="1" applyAlignment="1">
      <alignment vertical="center"/>
    </xf>
    <xf numFmtId="0" fontId="60" fillId="72" borderId="38" xfId="0" applyFont="1" applyFill="1" applyBorder="1" applyAlignment="1">
      <alignment horizontal="center" vertical="center" wrapText="1"/>
    </xf>
    <xf numFmtId="49" fontId="29" fillId="72" borderId="38" xfId="0" quotePrefix="1" applyNumberFormat="1" applyFont="1" applyFill="1" applyBorder="1" applyAlignment="1">
      <alignment horizontal="center" vertical="center" wrapText="1"/>
    </xf>
    <xf numFmtId="43" fontId="64" fillId="72" borderId="38" xfId="206" applyFont="1" applyFill="1" applyBorder="1" applyAlignment="1">
      <alignment vertical="center"/>
    </xf>
    <xf numFmtId="43" fontId="29" fillId="72" borderId="38" xfId="206" applyFont="1" applyFill="1" applyBorder="1" applyAlignment="1">
      <alignment horizontal="center" vertical="center"/>
    </xf>
    <xf numFmtId="43" fontId="31" fillId="72" borderId="38" xfId="206" applyFont="1" applyFill="1" applyBorder="1" applyAlignment="1">
      <alignment horizontal="center" vertical="center"/>
    </xf>
    <xf numFmtId="0" fontId="29" fillId="0" borderId="0" xfId="0" applyFont="1" applyBorder="1" applyAlignment="1">
      <alignment horizontal="right" vertical="center"/>
    </xf>
    <xf numFmtId="43" fontId="32" fillId="0" borderId="38" xfId="0" applyNumberFormat="1" applyFont="1" applyBorder="1" applyAlignment="1">
      <alignment horizontal="center" vertical="center" wrapText="1"/>
    </xf>
    <xf numFmtId="4" fontId="55" fillId="26" borderId="38" xfId="187" applyNumberFormat="1" applyFont="1" applyFill="1" applyBorder="1" applyAlignment="1">
      <alignment horizontal="right" vertical="center" wrapText="1" shrinkToFit="1"/>
    </xf>
    <xf numFmtId="43" fontId="29" fillId="0" borderId="0" xfId="206" applyFont="1" applyFill="1" applyBorder="1" applyAlignment="1">
      <alignment horizontal="center" vertical="center" wrapText="1"/>
    </xf>
    <xf numFmtId="43" fontId="23" fillId="72" borderId="24" xfId="206" applyFont="1" applyFill="1" applyBorder="1" applyAlignment="1">
      <alignment horizontal="center"/>
    </xf>
    <xf numFmtId="43" fontId="23" fillId="72" borderId="19" xfId="206" applyFont="1" applyFill="1" applyBorder="1" applyAlignment="1">
      <alignment horizontal="center"/>
    </xf>
    <xf numFmtId="43" fontId="23" fillId="72" borderId="23" xfId="206" applyFont="1" applyFill="1" applyBorder="1" applyAlignment="1">
      <alignment horizontal="center"/>
    </xf>
    <xf numFmtId="43" fontId="23" fillId="72" borderId="28" xfId="206" applyFont="1" applyFill="1" applyBorder="1" applyAlignment="1">
      <alignment horizontal="center"/>
    </xf>
    <xf numFmtId="43" fontId="23" fillId="72" borderId="44" xfId="206" applyFont="1" applyFill="1" applyBorder="1" applyAlignment="1">
      <alignment horizontal="center"/>
    </xf>
    <xf numFmtId="43" fontId="23" fillId="72" borderId="49" xfId="206" applyFont="1" applyFill="1" applyBorder="1" applyAlignment="1">
      <alignment horizontal="center"/>
    </xf>
    <xf numFmtId="43" fontId="23" fillId="72" borderId="43" xfId="206" applyFont="1" applyFill="1" applyBorder="1" applyAlignment="1">
      <alignment horizontal="center"/>
    </xf>
    <xf numFmtId="49" fontId="29" fillId="72" borderId="38" xfId="0" applyNumberFormat="1" applyFont="1" applyFill="1" applyBorder="1" applyAlignment="1">
      <alignment horizontal="center" vertical="center" wrapText="1"/>
    </xf>
    <xf numFmtId="43" fontId="115" fillId="72" borderId="19" xfId="206" applyFont="1" applyFill="1" applyBorder="1" applyAlignment="1">
      <alignment horizontal="center"/>
    </xf>
    <xf numFmtId="43" fontId="115" fillId="72" borderId="23" xfId="206" applyFont="1" applyFill="1" applyBorder="1" applyAlignment="1">
      <alignment horizontal="center"/>
    </xf>
    <xf numFmtId="4" fontId="23" fillId="0" borderId="38" xfId="127" applyNumberFormat="1" applyFont="1" applyFill="1" applyBorder="1" applyAlignment="1" applyProtection="1">
      <alignment horizontal="right" shrinkToFit="1"/>
      <protection locked="0"/>
    </xf>
    <xf numFmtId="43" fontId="31" fillId="0" borderId="38" xfId="206" applyNumberFormat="1" applyFont="1" applyFill="1" applyBorder="1" applyAlignment="1">
      <alignment horizontal="center" vertical="center"/>
    </xf>
    <xf numFmtId="4" fontId="59" fillId="0" borderId="1" xfId="0" applyNumberFormat="1" applyFont="1" applyFill="1" applyBorder="1" applyAlignment="1">
      <alignment horizontal="right" vertical="center" shrinkToFit="1"/>
    </xf>
    <xf numFmtId="0" fontId="29" fillId="0" borderId="39" xfId="0" applyFont="1" applyBorder="1" applyAlignment="1">
      <alignment horizontal="center" vertical="center"/>
    </xf>
    <xf numFmtId="43" fontId="31" fillId="0" borderId="42" xfId="206" applyFont="1" applyBorder="1" applyAlignment="1">
      <alignment horizontal="center" vertical="center"/>
    </xf>
    <xf numFmtId="4" fontId="121" fillId="0" borderId="61" xfId="116" applyNumberFormat="1" applyFont="1" applyBorder="1" applyAlignment="1" applyProtection="1">
      <alignment horizontal="right" shrinkToFit="1"/>
    </xf>
    <xf numFmtId="43" fontId="20" fillId="0" borderId="38" xfId="206" applyFont="1" applyFill="1" applyBorder="1" applyAlignment="1">
      <alignment horizontal="right" shrinkToFit="1"/>
    </xf>
    <xf numFmtId="43" fontId="20" fillId="0" borderId="38" xfId="206" applyFont="1" applyBorder="1" applyAlignment="1">
      <alignment horizontal="right" shrinkToFit="1"/>
    </xf>
    <xf numFmtId="43" fontId="66" fillId="0" borderId="38" xfId="206" applyFont="1" applyBorder="1"/>
    <xf numFmtId="43" fontId="66" fillId="0" borderId="0" xfId="206" applyFont="1" applyFill="1"/>
    <xf numFmtId="43" fontId="66" fillId="0" borderId="0" xfId="206" applyFont="1"/>
    <xf numFmtId="164" fontId="8" fillId="0" borderId="11" xfId="206" applyNumberFormat="1" applyFont="1" applyFill="1" applyBorder="1" applyAlignment="1"/>
    <xf numFmtId="0" fontId="23" fillId="25" borderId="14" xfId="0" applyFont="1" applyFill="1" applyBorder="1" applyAlignment="1">
      <alignment horizontal="center" vertical="center"/>
    </xf>
    <xf numFmtId="43" fontId="23" fillId="68" borderId="37" xfId="206" applyFont="1" applyFill="1" applyBorder="1" applyAlignment="1">
      <alignment horizontal="center"/>
    </xf>
    <xf numFmtId="43" fontId="115" fillId="0" borderId="22" xfId="206" applyFont="1" applyFill="1" applyBorder="1" applyAlignment="1">
      <alignment horizontal="center" wrapText="1"/>
    </xf>
    <xf numFmtId="4" fontId="122" fillId="0" borderId="61" xfId="116" applyNumberFormat="1" applyFont="1" applyBorder="1" applyAlignment="1" applyProtection="1">
      <alignment horizontal="right" vertical="top" shrinkToFit="1"/>
    </xf>
    <xf numFmtId="43" fontId="0" fillId="0" borderId="0" xfId="0" applyNumberFormat="1" applyFill="1"/>
    <xf numFmtId="43" fontId="23" fillId="68" borderId="23" xfId="206" applyFont="1" applyFill="1" applyBorder="1" applyAlignment="1">
      <alignment horizontal="center"/>
    </xf>
    <xf numFmtId="4" fontId="120" fillId="0" borderId="0" xfId="116" applyNumberFormat="1" applyFont="1" applyBorder="1" applyAlignment="1" applyProtection="1">
      <alignment horizontal="right" vertical="top" shrinkToFit="1"/>
    </xf>
    <xf numFmtId="4" fontId="123" fillId="0" borderId="61" xfId="125" applyNumberFormat="1" applyFont="1" applyBorder="1" applyAlignment="1" applyProtection="1">
      <alignment horizontal="right" vertical="top" shrinkToFit="1"/>
    </xf>
    <xf numFmtId="4" fontId="126" fillId="0" borderId="38" xfId="41" applyNumberFormat="1" applyFont="1" applyBorder="1" applyProtection="1">
      <alignment horizontal="right" vertical="top" shrinkToFit="1"/>
    </xf>
    <xf numFmtId="3" fontId="23" fillId="68" borderId="11" xfId="0" applyNumberFormat="1" applyFont="1" applyFill="1" applyBorder="1" applyAlignment="1">
      <alignment horizontal="center" vertical="center" wrapText="1"/>
    </xf>
    <xf numFmtId="4" fontId="115" fillId="26" borderId="1" xfId="0" applyNumberFormat="1" applyFont="1" applyFill="1" applyBorder="1" applyAlignment="1">
      <alignment horizontal="right" wrapText="1" shrinkToFit="1"/>
    </xf>
    <xf numFmtId="4" fontId="115" fillId="26" borderId="1" xfId="0" applyNumberFormat="1" applyFont="1" applyFill="1" applyBorder="1" applyAlignment="1">
      <alignment horizontal="right" vertical="top" wrapText="1" shrinkToFit="1"/>
    </xf>
    <xf numFmtId="43" fontId="31" fillId="0" borderId="0" xfId="206" applyFont="1" applyFill="1" applyBorder="1" applyAlignment="1">
      <alignment horizontal="center" vertical="center"/>
    </xf>
    <xf numFmtId="43" fontId="116" fillId="0" borderId="38" xfId="206" applyFont="1" applyFill="1" applyBorder="1" applyAlignment="1">
      <alignment vertical="center"/>
    </xf>
    <xf numFmtId="43" fontId="24" fillId="27" borderId="32" xfId="206" applyFont="1" applyFill="1" applyBorder="1" applyAlignment="1">
      <alignment horizontal="center"/>
    </xf>
    <xf numFmtId="43" fontId="24" fillId="0" borderId="37" xfId="206" applyFont="1" applyFill="1" applyBorder="1" applyAlignment="1">
      <alignment horizontal="center" wrapText="1" shrinkToFit="1"/>
    </xf>
    <xf numFmtId="43" fontId="24" fillId="0" borderId="33" xfId="206" applyFont="1" applyFill="1" applyBorder="1" applyAlignment="1">
      <alignment horizontal="center" wrapText="1" shrinkToFit="1"/>
    </xf>
    <xf numFmtId="43" fontId="23" fillId="0" borderId="21" xfId="206" applyFont="1" applyFill="1" applyBorder="1" applyAlignment="1">
      <alignment horizontal="center" shrinkToFit="1"/>
    </xf>
    <xf numFmtId="43" fontId="23" fillId="0" borderId="33" xfId="206" applyFont="1" applyFill="1" applyBorder="1" applyAlignment="1">
      <alignment horizontal="center" shrinkToFit="1"/>
    </xf>
    <xf numFmtId="43" fontId="23" fillId="27" borderId="23" xfId="206" applyFont="1" applyFill="1" applyBorder="1" applyAlignment="1">
      <alignment horizontal="center" wrapText="1" shrinkToFit="1"/>
    </xf>
    <xf numFmtId="43" fontId="23" fillId="0" borderId="13" xfId="206" applyFont="1" applyFill="1" applyBorder="1" applyAlignment="1">
      <alignment horizontal="center" wrapText="1"/>
    </xf>
    <xf numFmtId="43" fontId="23" fillId="0" borderId="11" xfId="206" applyFont="1" applyFill="1" applyBorder="1" applyAlignment="1">
      <alignment horizontal="center" wrapText="1"/>
    </xf>
    <xf numFmtId="43" fontId="23" fillId="0" borderId="31" xfId="206" applyFont="1" applyFill="1" applyBorder="1" applyAlignment="1">
      <alignment horizontal="center" wrapText="1"/>
    </xf>
    <xf numFmtId="43" fontId="23" fillId="27" borderId="31" xfId="206" applyFont="1" applyFill="1" applyBorder="1" applyAlignment="1">
      <alignment horizontal="center" wrapText="1"/>
    </xf>
    <xf numFmtId="43" fontId="23" fillId="27" borderId="11" xfId="206" applyFont="1" applyFill="1" applyBorder="1" applyAlignment="1">
      <alignment horizontal="center" wrapText="1"/>
    </xf>
    <xf numFmtId="43" fontId="23" fillId="27" borderId="12" xfId="206" applyFont="1" applyFill="1" applyBorder="1" applyAlignment="1">
      <alignment horizontal="center" wrapText="1"/>
    </xf>
    <xf numFmtId="43" fontId="23" fillId="25" borderId="11" xfId="206" applyFont="1" applyFill="1" applyBorder="1" applyAlignment="1">
      <alignment horizontal="center" wrapText="1"/>
    </xf>
    <xf numFmtId="43" fontId="23" fillId="25" borderId="15" xfId="206" applyFont="1" applyFill="1" applyBorder="1" applyAlignment="1">
      <alignment horizontal="center" wrapText="1"/>
    </xf>
    <xf numFmtId="4" fontId="127" fillId="0" borderId="82" xfId="48" applyNumberFormat="1" applyFont="1" applyFill="1" applyBorder="1" applyAlignment="1" applyProtection="1">
      <alignment horizontal="right" wrapText="1" shrinkToFit="1"/>
    </xf>
    <xf numFmtId="43" fontId="23" fillId="69" borderId="22" xfId="206" applyFont="1" applyFill="1" applyBorder="1" applyAlignment="1">
      <alignment horizontal="center" wrapText="1" shrinkToFit="1"/>
    </xf>
    <xf numFmtId="0" fontId="23" fillId="27" borderId="43" xfId="0" applyFont="1" applyFill="1" applyBorder="1" applyAlignment="1">
      <alignment horizontal="center" vertical="center" wrapText="1"/>
    </xf>
    <xf numFmtId="43" fontId="23" fillId="69" borderId="17" xfId="206" applyFont="1" applyFill="1" applyBorder="1" applyAlignment="1">
      <alignment horizontal="center" wrapText="1" shrinkToFit="1"/>
    </xf>
    <xf numFmtId="43" fontId="24" fillId="0" borderId="49" xfId="206" applyFont="1" applyFill="1" applyBorder="1" applyAlignment="1">
      <alignment horizontal="center"/>
    </xf>
    <xf numFmtId="43" fontId="23" fillId="72" borderId="48" xfId="206" applyFont="1" applyFill="1" applyBorder="1" applyAlignment="1">
      <alignment horizontal="center"/>
    </xf>
    <xf numFmtId="43" fontId="115" fillId="68" borderId="32" xfId="206" applyFont="1" applyFill="1" applyBorder="1" applyAlignment="1">
      <alignment horizontal="center"/>
    </xf>
    <xf numFmtId="43" fontId="24" fillId="69" borderId="49" xfId="206" applyFont="1" applyFill="1" applyBorder="1" applyAlignment="1">
      <alignment horizontal="center"/>
    </xf>
    <xf numFmtId="43" fontId="24" fillId="72" borderId="33" xfId="206" applyFont="1" applyFill="1" applyBorder="1" applyAlignment="1">
      <alignment horizontal="center"/>
    </xf>
    <xf numFmtId="43" fontId="23" fillId="68" borderId="49" xfId="206" applyFont="1" applyFill="1" applyBorder="1" applyAlignment="1">
      <alignment horizontal="center"/>
    </xf>
    <xf numFmtId="43" fontId="115" fillId="0" borderId="33" xfId="206" applyFont="1" applyFill="1" applyBorder="1" applyAlignment="1">
      <alignment horizontal="center" wrapText="1"/>
    </xf>
    <xf numFmtId="43" fontId="115" fillId="0" borderId="32" xfId="206" applyFont="1" applyFill="1" applyBorder="1" applyAlignment="1">
      <alignment horizontal="center" wrapText="1"/>
    </xf>
    <xf numFmtId="43" fontId="115" fillId="27" borderId="33" xfId="206" applyFont="1" applyFill="1" applyBorder="1" applyAlignment="1">
      <alignment horizontal="center" wrapText="1"/>
    </xf>
    <xf numFmtId="43" fontId="115" fillId="68" borderId="33" xfId="206" applyFont="1" applyFill="1" applyBorder="1" applyAlignment="1">
      <alignment horizontal="center"/>
    </xf>
    <xf numFmtId="43" fontId="24" fillId="69" borderId="22" xfId="206" applyFont="1" applyFill="1" applyBorder="1" applyAlignment="1">
      <alignment horizontal="center"/>
    </xf>
    <xf numFmtId="0" fontId="4" fillId="68" borderId="12" xfId="0" applyFont="1" applyFill="1" applyBorder="1" applyAlignment="1">
      <alignment horizontal="center" vertical="center" wrapText="1"/>
    </xf>
    <xf numFmtId="43" fontId="23" fillId="27" borderId="15" xfId="206" applyFont="1" applyFill="1" applyBorder="1" applyAlignment="1">
      <alignment horizontal="center" wrapText="1"/>
    </xf>
    <xf numFmtId="43" fontId="23" fillId="27" borderId="15" xfId="206" applyFont="1" applyFill="1" applyBorder="1" applyAlignment="1">
      <alignment horizontal="center"/>
    </xf>
    <xf numFmtId="43" fontId="23" fillId="68" borderId="43" xfId="206" applyFont="1" applyFill="1" applyBorder="1" applyAlignment="1">
      <alignment horizontal="center"/>
    </xf>
    <xf numFmtId="43" fontId="23" fillId="68" borderId="12" xfId="206" applyFont="1" applyFill="1" applyBorder="1" applyAlignment="1">
      <alignment horizontal="center"/>
    </xf>
    <xf numFmtId="43" fontId="23" fillId="27" borderId="43" xfId="206" applyFont="1" applyFill="1" applyBorder="1" applyAlignment="1">
      <alignment horizontal="center"/>
    </xf>
    <xf numFmtId="0" fontId="23" fillId="72" borderId="43" xfId="0" applyFont="1" applyFill="1" applyBorder="1" applyAlignment="1">
      <alignment horizontal="center" vertical="center" wrapText="1"/>
    </xf>
    <xf numFmtId="0" fontId="23" fillId="72" borderId="12" xfId="0" applyFont="1" applyFill="1" applyBorder="1" applyAlignment="1">
      <alignment horizontal="center" vertical="center" wrapText="1"/>
    </xf>
    <xf numFmtId="43" fontId="115" fillId="72" borderId="22" xfId="206" applyFont="1" applyFill="1" applyBorder="1" applyAlignment="1">
      <alignment horizontal="center"/>
    </xf>
    <xf numFmtId="43" fontId="23" fillId="72" borderId="30" xfId="206" applyFont="1" applyFill="1" applyBorder="1" applyAlignment="1">
      <alignment horizontal="center"/>
    </xf>
    <xf numFmtId="43" fontId="23" fillId="72" borderId="0" xfId="206" applyFont="1" applyFill="1" applyBorder="1" applyAlignment="1">
      <alignment horizontal="center"/>
    </xf>
    <xf numFmtId="43" fontId="115" fillId="72" borderId="32" xfId="206" applyFont="1" applyFill="1" applyBorder="1" applyAlignment="1">
      <alignment horizontal="center"/>
    </xf>
    <xf numFmtId="43" fontId="23" fillId="72" borderId="12" xfId="206" applyFont="1" applyFill="1" applyBorder="1" applyAlignment="1">
      <alignment horizontal="center"/>
    </xf>
    <xf numFmtId="43" fontId="23" fillId="72" borderId="51" xfId="206" applyFont="1" applyFill="1" applyBorder="1" applyAlignment="1">
      <alignment horizontal="center"/>
    </xf>
    <xf numFmtId="43" fontId="23" fillId="72" borderId="40" xfId="206" applyFont="1" applyFill="1" applyBorder="1" applyAlignment="1">
      <alignment horizontal="center"/>
    </xf>
    <xf numFmtId="43" fontId="23" fillId="72" borderId="52" xfId="206" applyFont="1" applyFill="1" applyBorder="1" applyAlignment="1">
      <alignment horizontal="center"/>
    </xf>
    <xf numFmtId="43" fontId="23" fillId="72" borderId="17" xfId="206" applyFont="1" applyFill="1" applyBorder="1" applyAlignment="1">
      <alignment horizontal="center"/>
    </xf>
    <xf numFmtId="43" fontId="23" fillId="72" borderId="22" xfId="206" applyFont="1" applyFill="1" applyBorder="1" applyAlignment="1">
      <alignment horizontal="center"/>
    </xf>
    <xf numFmtId="43" fontId="23" fillId="72" borderId="26" xfId="206" applyFont="1" applyFill="1" applyBorder="1" applyAlignment="1">
      <alignment horizontal="center"/>
    </xf>
    <xf numFmtId="43" fontId="23" fillId="72" borderId="32" xfId="206" applyFont="1" applyFill="1" applyBorder="1" applyAlignment="1">
      <alignment horizontal="center"/>
    </xf>
    <xf numFmtId="43" fontId="23" fillId="68" borderId="32" xfId="206" applyFont="1" applyFill="1" applyBorder="1" applyAlignment="1">
      <alignment horizontal="center"/>
    </xf>
    <xf numFmtId="43" fontId="115" fillId="27" borderId="22" xfId="206" applyFont="1" applyFill="1" applyBorder="1" applyAlignment="1">
      <alignment horizontal="center" wrapText="1"/>
    </xf>
    <xf numFmtId="43" fontId="115" fillId="27" borderId="32" xfId="206" applyFont="1" applyFill="1" applyBorder="1" applyAlignment="1">
      <alignment horizontal="center" wrapText="1"/>
    </xf>
    <xf numFmtId="43" fontId="23" fillId="27" borderId="44" xfId="206" applyFont="1" applyFill="1" applyBorder="1" applyAlignment="1">
      <alignment horizontal="center"/>
    </xf>
    <xf numFmtId="43" fontId="23" fillId="27" borderId="0" xfId="206" applyFont="1" applyFill="1" applyBorder="1" applyAlignment="1">
      <alignment horizontal="center" wrapText="1"/>
    </xf>
    <xf numFmtId="43" fontId="23" fillId="68" borderId="20" xfId="206" applyFont="1" applyFill="1" applyBorder="1" applyAlignment="1">
      <alignment horizontal="center"/>
    </xf>
    <xf numFmtId="43" fontId="23" fillId="68" borderId="36" xfId="206" applyFont="1" applyFill="1" applyBorder="1" applyAlignment="1">
      <alignment horizontal="center"/>
    </xf>
    <xf numFmtId="43" fontId="23" fillId="0" borderId="12" xfId="206" applyFont="1" applyFill="1" applyBorder="1" applyAlignment="1">
      <alignment horizontal="center" wrapText="1"/>
    </xf>
    <xf numFmtId="43" fontId="24" fillId="0" borderId="22" xfId="206" applyFont="1" applyFill="1" applyBorder="1" applyAlignment="1">
      <alignment horizontal="center" wrapText="1"/>
    </xf>
    <xf numFmtId="43" fontId="24" fillId="72" borderId="17" xfId="206" applyFont="1" applyFill="1" applyBorder="1" applyAlignment="1">
      <alignment horizontal="center"/>
    </xf>
    <xf numFmtId="43" fontId="24" fillId="72" borderId="22" xfId="206" applyFont="1" applyFill="1" applyBorder="1" applyAlignment="1">
      <alignment horizontal="center"/>
    </xf>
    <xf numFmtId="43" fontId="24" fillId="72" borderId="26" xfId="206" applyFont="1" applyFill="1" applyBorder="1" applyAlignment="1">
      <alignment horizontal="center"/>
    </xf>
    <xf numFmtId="43" fontId="24" fillId="72" borderId="32" xfId="206" applyFont="1" applyFill="1" applyBorder="1" applyAlignment="1">
      <alignment horizontal="center"/>
    </xf>
    <xf numFmtId="43" fontId="23" fillId="72" borderId="15" xfId="206" applyFont="1" applyFill="1" applyBorder="1" applyAlignment="1">
      <alignment horizontal="center"/>
    </xf>
    <xf numFmtId="43" fontId="24" fillId="72" borderId="40" xfId="206" applyFont="1" applyFill="1" applyBorder="1" applyAlignment="1">
      <alignment horizontal="center"/>
    </xf>
    <xf numFmtId="43" fontId="24" fillId="72" borderId="23" xfId="206" applyFont="1" applyFill="1" applyBorder="1" applyAlignment="1">
      <alignment horizontal="center"/>
    </xf>
    <xf numFmtId="43" fontId="24" fillId="72" borderId="49" xfId="206" applyFont="1" applyFill="1" applyBorder="1" applyAlignment="1">
      <alignment horizontal="center"/>
    </xf>
    <xf numFmtId="43" fontId="23" fillId="72" borderId="34" xfId="206" applyFont="1" applyFill="1" applyBorder="1" applyAlignment="1">
      <alignment horizontal="center"/>
    </xf>
    <xf numFmtId="43" fontId="23" fillId="72" borderId="20" xfId="206" applyFont="1" applyFill="1" applyBorder="1" applyAlignment="1">
      <alignment horizontal="center"/>
    </xf>
    <xf numFmtId="43" fontId="23" fillId="72" borderId="47" xfId="206" applyFont="1" applyFill="1" applyBorder="1" applyAlignment="1">
      <alignment horizontal="center"/>
    </xf>
    <xf numFmtId="43" fontId="23" fillId="0" borderId="31" xfId="206" applyFont="1" applyBorder="1" applyAlignment="1">
      <alignment horizontal="center" wrapText="1" shrinkToFit="1"/>
    </xf>
    <xf numFmtId="43" fontId="23" fillId="0" borderId="11" xfId="206" applyFont="1" applyBorder="1" applyAlignment="1">
      <alignment horizontal="center" wrapText="1" shrinkToFit="1"/>
    </xf>
    <xf numFmtId="43" fontId="23" fillId="27" borderId="31" xfId="206" applyFont="1" applyFill="1" applyBorder="1" applyAlignment="1">
      <alignment horizontal="center" wrapText="1" shrinkToFit="1"/>
    </xf>
    <xf numFmtId="43" fontId="23" fillId="0" borderId="33" xfId="206" applyFont="1" applyFill="1" applyBorder="1" applyAlignment="1">
      <alignment horizontal="center" wrapText="1" shrinkToFit="1"/>
    </xf>
    <xf numFmtId="43" fontId="23" fillId="27" borderId="16" xfId="206" applyFont="1" applyFill="1" applyBorder="1" applyAlignment="1">
      <alignment horizontal="center" wrapText="1" shrinkToFit="1"/>
    </xf>
    <xf numFmtId="3" fontId="23" fillId="68" borderId="12" xfId="0" applyNumberFormat="1" applyFont="1" applyFill="1" applyBorder="1" applyAlignment="1">
      <alignment horizontal="center" vertical="center" wrapText="1"/>
    </xf>
    <xf numFmtId="0" fontId="23" fillId="72" borderId="47" xfId="0" applyFont="1" applyFill="1" applyBorder="1" applyAlignment="1">
      <alignment horizontal="center" vertical="center" wrapText="1"/>
    </xf>
    <xf numFmtId="43" fontId="23" fillId="72" borderId="50" xfId="206" applyFont="1" applyFill="1" applyBorder="1" applyAlignment="1">
      <alignment horizontal="center"/>
    </xf>
    <xf numFmtId="0" fontId="4" fillId="68" borderId="36" xfId="0" applyFont="1" applyFill="1" applyBorder="1" applyAlignment="1">
      <alignment horizontal="center" vertical="center" wrapText="1"/>
    </xf>
    <xf numFmtId="0" fontId="4" fillId="72" borderId="14" xfId="0" applyFont="1" applyFill="1" applyBorder="1" applyAlignment="1">
      <alignment horizontal="center" vertical="center" wrapText="1"/>
    </xf>
    <xf numFmtId="0" fontId="4" fillId="72" borderId="34" xfId="0" applyFont="1" applyFill="1" applyBorder="1" applyAlignment="1">
      <alignment horizontal="center" vertical="center" wrapText="1"/>
    </xf>
    <xf numFmtId="0" fontId="23" fillId="68" borderId="36" xfId="0" applyFont="1" applyFill="1" applyBorder="1" applyAlignment="1">
      <alignment horizontal="center" vertical="center" wrapText="1"/>
    </xf>
    <xf numFmtId="4" fontId="126" fillId="0" borderId="0" xfId="41" applyNumberFormat="1" applyFont="1" applyBorder="1" applyProtection="1">
      <alignment horizontal="right" vertical="top" shrinkToFit="1"/>
    </xf>
    <xf numFmtId="43" fontId="23" fillId="72" borderId="18" xfId="206" applyFont="1" applyFill="1" applyBorder="1" applyAlignment="1">
      <alignment horizontal="center"/>
    </xf>
    <xf numFmtId="43" fontId="115" fillId="72" borderId="49" xfId="206" applyFont="1" applyFill="1" applyBorder="1" applyAlignment="1">
      <alignment horizontal="center"/>
    </xf>
    <xf numFmtId="0" fontId="18" fillId="0" borderId="43" xfId="0" applyFont="1" applyFill="1" applyBorder="1" applyAlignment="1">
      <alignment horizontal="center"/>
    </xf>
    <xf numFmtId="43" fontId="17" fillId="0" borderId="44" xfId="206" applyNumberFormat="1" applyFont="1" applyFill="1" applyBorder="1" applyAlignment="1"/>
    <xf numFmtId="43" fontId="17" fillId="0" borderId="19" xfId="206" applyNumberFormat="1" applyFont="1" applyFill="1" applyBorder="1" applyAlignment="1"/>
    <xf numFmtId="43" fontId="25" fillId="0" borderId="43" xfId="0" applyNumberFormat="1" applyFont="1" applyFill="1" applyBorder="1"/>
    <xf numFmtId="43" fontId="25" fillId="0" borderId="44" xfId="0" applyNumberFormat="1" applyFont="1" applyFill="1" applyBorder="1"/>
    <xf numFmtId="43" fontId="17" fillId="0" borderId="47" xfId="206" applyNumberFormat="1" applyFont="1" applyFill="1" applyBorder="1" applyAlignment="1">
      <alignment horizontal="center"/>
    </xf>
    <xf numFmtId="43" fontId="17" fillId="0" borderId="15" xfId="206" applyNumberFormat="1" applyFont="1" applyFill="1" applyBorder="1" applyAlignment="1"/>
    <xf numFmtId="43" fontId="17" fillId="0" borderId="18" xfId="206" applyNumberFormat="1" applyFont="1" applyFill="1" applyBorder="1" applyAlignment="1"/>
    <xf numFmtId="43" fontId="25" fillId="0" borderId="15" xfId="0" applyNumberFormat="1" applyFont="1" applyFill="1" applyBorder="1"/>
    <xf numFmtId="43" fontId="117" fillId="0" borderId="0" xfId="0" applyNumberFormat="1" applyFont="1" applyAlignment="1">
      <alignment vertical="center"/>
    </xf>
    <xf numFmtId="0" fontId="29" fillId="0" borderId="0" xfId="0" applyFont="1" applyAlignment="1">
      <alignment vertical="center"/>
    </xf>
    <xf numFmtId="0" fontId="29" fillId="0" borderId="0" xfId="0" applyFont="1" applyAlignment="1">
      <alignment horizontal="center" vertical="center" wrapText="1"/>
    </xf>
    <xf numFmtId="0" fontId="29" fillId="0" borderId="0" xfId="0" applyFont="1" applyFill="1" applyAlignment="1">
      <alignment vertical="center"/>
    </xf>
    <xf numFmtId="43" fontId="29" fillId="0" borderId="0" xfId="0" applyNumberFormat="1" applyFont="1" applyAlignment="1">
      <alignment vertical="center"/>
    </xf>
    <xf numFmtId="0" fontId="29" fillId="0" borderId="0" xfId="0" applyFont="1" applyAlignment="1">
      <alignment horizontal="center" vertical="center"/>
    </xf>
    <xf numFmtId="43" fontId="23" fillId="0" borderId="20" xfId="206" applyFont="1" applyFill="1" applyBorder="1" applyAlignment="1">
      <alignment horizontal="center" shrinkToFit="1"/>
    </xf>
    <xf numFmtId="43" fontId="23" fillId="25" borderId="16" xfId="206" applyFont="1" applyFill="1" applyBorder="1" applyAlignment="1">
      <alignment horizontal="center" wrapText="1" shrinkToFit="1"/>
    </xf>
    <xf numFmtId="3" fontId="23" fillId="72" borderId="11" xfId="0" applyNumberFormat="1" applyFont="1" applyFill="1" applyBorder="1" applyAlignment="1">
      <alignment horizontal="center" vertical="center" wrapText="1"/>
    </xf>
    <xf numFmtId="3" fontId="23" fillId="72" borderId="12" xfId="0" applyNumberFormat="1" applyFont="1" applyFill="1" applyBorder="1" applyAlignment="1">
      <alignment horizontal="center" vertical="center" wrapText="1"/>
    </xf>
    <xf numFmtId="0" fontId="4" fillId="72" borderId="47" xfId="0" applyFont="1" applyFill="1" applyBorder="1" applyAlignment="1">
      <alignment horizontal="center" vertical="center" wrapText="1"/>
    </xf>
    <xf numFmtId="0" fontId="4" fillId="72" borderId="43" xfId="0" applyFont="1" applyFill="1" applyBorder="1" applyAlignment="1">
      <alignment horizontal="center" vertical="center" wrapText="1"/>
    </xf>
    <xf numFmtId="43" fontId="23" fillId="25" borderId="43" xfId="206" applyFont="1" applyFill="1" applyBorder="1" applyAlignment="1">
      <alignment horizontal="center" wrapText="1"/>
    </xf>
    <xf numFmtId="43" fontId="23" fillId="25" borderId="23" xfId="206" applyFont="1" applyFill="1" applyBorder="1" applyAlignment="1">
      <alignment horizontal="center" wrapText="1" shrinkToFit="1"/>
    </xf>
    <xf numFmtId="43" fontId="31" fillId="68" borderId="38" xfId="206" applyFont="1" applyFill="1" applyBorder="1" applyAlignment="1">
      <alignment vertical="center"/>
    </xf>
    <xf numFmtId="164" fontId="29" fillId="0" borderId="0" xfId="206" applyNumberFormat="1" applyFont="1" applyAlignment="1">
      <alignment vertical="center"/>
    </xf>
    <xf numFmtId="0" fontId="32" fillId="0" borderId="0" xfId="0" applyFont="1" applyAlignment="1">
      <alignment vertical="center"/>
    </xf>
    <xf numFmtId="0" fontId="32" fillId="0" borderId="0" xfId="0" applyFont="1" applyFill="1" applyAlignment="1">
      <alignment vertical="center"/>
    </xf>
    <xf numFmtId="0" fontId="32" fillId="0" borderId="41" xfId="0" applyFont="1" applyFill="1" applyBorder="1" applyAlignment="1">
      <alignment horizontal="left" vertical="center" wrapText="1"/>
    </xf>
    <xf numFmtId="0" fontId="32" fillId="0" borderId="0" xfId="0" applyFont="1" applyAlignment="1">
      <alignment horizontal="center" vertical="center"/>
    </xf>
    <xf numFmtId="164" fontId="31" fillId="0" borderId="0" xfId="206" applyNumberFormat="1" applyFont="1" applyAlignment="1">
      <alignment vertical="center"/>
    </xf>
    <xf numFmtId="43" fontId="33" fillId="0" borderId="0" xfId="0" applyNumberFormat="1" applyFont="1" applyAlignment="1">
      <alignment vertical="center"/>
    </xf>
    <xf numFmtId="4" fontId="93" fillId="0" borderId="0" xfId="107" applyNumberFormat="1" applyFill="1" applyBorder="1" applyAlignment="1" applyProtection="1">
      <alignment horizontal="right" vertical="center" shrinkToFit="1"/>
      <protection locked="0"/>
    </xf>
    <xf numFmtId="43" fontId="128" fillId="0" borderId="61" xfId="206" applyFont="1" applyBorder="1" applyAlignment="1" applyProtection="1">
      <alignment horizontal="right" vertical="center" shrinkToFit="1"/>
    </xf>
    <xf numFmtId="4" fontId="120" fillId="0" borderId="0" xfId="104" applyNumberFormat="1" applyFont="1" applyBorder="1" applyAlignment="1" applyProtection="1">
      <alignment horizontal="right" vertical="center" shrinkToFit="1"/>
    </xf>
    <xf numFmtId="4" fontId="117" fillId="0" borderId="38" xfId="39" applyNumberFormat="1" applyFont="1" applyFill="1" applyBorder="1" applyAlignment="1" applyProtection="1">
      <alignment horizontal="right" vertical="center" shrinkToFit="1"/>
    </xf>
    <xf numFmtId="168" fontId="129" fillId="0" borderId="0" xfId="0" applyNumberFormat="1" applyFont="1" applyFill="1" applyBorder="1" applyAlignment="1">
      <alignment horizontal="right" vertical="center" wrapText="1" shrinkToFit="1"/>
    </xf>
    <xf numFmtId="43" fontId="33" fillId="0" borderId="0" xfId="0" applyNumberFormat="1" applyFont="1" applyFill="1" applyBorder="1" applyAlignment="1">
      <alignment vertical="center"/>
    </xf>
    <xf numFmtId="166" fontId="31" fillId="0" borderId="38" xfId="0" applyNumberFormat="1" applyFont="1" applyBorder="1" applyAlignment="1">
      <alignment vertical="center"/>
    </xf>
    <xf numFmtId="43" fontId="117" fillId="0" borderId="38" xfId="0" applyNumberFormat="1" applyFont="1" applyBorder="1" applyAlignment="1">
      <alignment vertical="center"/>
    </xf>
    <xf numFmtId="43" fontId="31" fillId="0" borderId="38" xfId="0" applyNumberFormat="1" applyFont="1" applyBorder="1" applyAlignment="1">
      <alignment vertical="center"/>
    </xf>
    <xf numFmtId="4" fontId="32" fillId="0" borderId="0" xfId="0" applyNumberFormat="1" applyFont="1" applyAlignment="1">
      <alignment vertical="center"/>
    </xf>
    <xf numFmtId="164" fontId="29" fillId="0" borderId="0" xfId="206" applyNumberFormat="1" applyFont="1" applyFill="1" applyAlignment="1">
      <alignment vertical="center"/>
    </xf>
    <xf numFmtId="43" fontId="31" fillId="0" borderId="0" xfId="0" applyNumberFormat="1" applyFont="1" applyFill="1" applyAlignment="1">
      <alignment vertical="center"/>
    </xf>
    <xf numFmtId="0" fontId="23" fillId="69" borderId="15" xfId="0" applyFont="1" applyFill="1" applyBorder="1" applyAlignment="1">
      <alignment horizontal="center" vertical="center" wrapText="1"/>
    </xf>
    <xf numFmtId="0" fontId="23" fillId="69" borderId="11" xfId="0" applyFont="1" applyFill="1" applyBorder="1" applyAlignment="1">
      <alignment horizontal="center" vertical="center" wrapText="1"/>
    </xf>
    <xf numFmtId="43" fontId="115" fillId="69" borderId="20" xfId="206" applyFont="1" applyFill="1" applyBorder="1" applyAlignment="1">
      <alignment horizontal="center"/>
    </xf>
    <xf numFmtId="43" fontId="23" fillId="68" borderId="31" xfId="206" applyFont="1" applyFill="1" applyBorder="1" applyAlignment="1">
      <alignment horizontal="center"/>
    </xf>
    <xf numFmtId="4" fontId="120" fillId="0" borderId="61" xfId="104" applyNumberFormat="1" applyFont="1" applyBorder="1" applyAlignment="1" applyProtection="1">
      <alignment horizontal="right" vertical="top" shrinkToFit="1"/>
    </xf>
    <xf numFmtId="0" fontId="23" fillId="0" borderId="36" xfId="0" applyFont="1" applyFill="1" applyBorder="1" applyAlignment="1">
      <alignment horizontal="center" vertical="center" wrapText="1"/>
    </xf>
    <xf numFmtId="0" fontId="23" fillId="0" borderId="34" xfId="0" applyFont="1" applyFill="1" applyBorder="1" applyAlignment="1">
      <alignment horizontal="center" vertical="center" wrapText="1"/>
    </xf>
    <xf numFmtId="0" fontId="23" fillId="0" borderId="15" xfId="0" applyFont="1" applyFill="1" applyBorder="1" applyAlignment="1">
      <alignment horizontal="center" vertical="center" wrapText="1"/>
    </xf>
    <xf numFmtId="0" fontId="23" fillId="27" borderId="36" xfId="0" applyFont="1" applyFill="1" applyBorder="1" applyAlignment="1">
      <alignment horizontal="center" vertical="center" wrapText="1"/>
    </xf>
    <xf numFmtId="0" fontId="23" fillId="27" borderId="34" xfId="0" applyFont="1" applyFill="1" applyBorder="1" applyAlignment="1">
      <alignment horizontal="center" vertical="center" wrapText="1"/>
    </xf>
    <xf numFmtId="0" fontId="23" fillId="0" borderId="12" xfId="0" applyFont="1" applyFill="1" applyBorder="1" applyAlignment="1">
      <alignment horizontal="center" vertical="center" wrapText="1"/>
    </xf>
    <xf numFmtId="0" fontId="23" fillId="27" borderId="47" xfId="0" applyFont="1" applyFill="1" applyBorder="1" applyAlignment="1">
      <alignment horizontal="center" vertical="center" wrapText="1"/>
    </xf>
    <xf numFmtId="0" fontId="23" fillId="0" borderId="11" xfId="0" applyFont="1" applyFill="1" applyBorder="1" applyAlignment="1">
      <alignment horizontal="center" vertical="center" wrapText="1"/>
    </xf>
    <xf numFmtId="0" fontId="23" fillId="0" borderId="36" xfId="0" applyFont="1" applyFill="1" applyBorder="1" applyAlignment="1">
      <alignment horizontal="center" vertical="center"/>
    </xf>
    <xf numFmtId="0" fontId="23" fillId="0" borderId="34" xfId="0" applyFont="1" applyFill="1" applyBorder="1" applyAlignment="1">
      <alignment horizontal="center" vertical="center"/>
    </xf>
    <xf numFmtId="43" fontId="30" fillId="69" borderId="38" xfId="206" applyFont="1" applyFill="1" applyBorder="1" applyAlignment="1">
      <alignment horizontal="right" wrapText="1" shrinkToFit="1"/>
    </xf>
    <xf numFmtId="43" fontId="24" fillId="68" borderId="37" xfId="206" applyFont="1" applyFill="1" applyBorder="1" applyAlignment="1">
      <alignment horizontal="center" wrapText="1" shrinkToFit="1"/>
    </xf>
    <xf numFmtId="43" fontId="23" fillId="0" borderId="37" xfId="206" applyFont="1" applyFill="1" applyBorder="1" applyAlignment="1">
      <alignment horizontal="center" shrinkToFit="1"/>
    </xf>
    <xf numFmtId="43" fontId="23" fillId="0" borderId="49" xfId="206" applyFont="1" applyFill="1" applyBorder="1" applyAlignment="1">
      <alignment horizontal="center" shrinkToFit="1"/>
    </xf>
    <xf numFmtId="0" fontId="23" fillId="25" borderId="34" xfId="0" applyFont="1" applyFill="1" applyBorder="1" applyAlignment="1">
      <alignment horizontal="center" vertical="center"/>
    </xf>
    <xf numFmtId="43" fontId="24" fillId="0" borderId="13" xfId="206" applyFont="1" applyFill="1" applyBorder="1" applyAlignment="1">
      <alignment horizontal="center" wrapText="1" shrinkToFit="1"/>
    </xf>
    <xf numFmtId="43" fontId="23" fillId="0" borderId="31" xfId="206" applyFont="1" applyFill="1" applyBorder="1" applyAlignment="1">
      <alignment horizontal="center" shrinkToFit="1"/>
    </xf>
    <xf numFmtId="43" fontId="24" fillId="0" borderId="50" xfId="206" applyFont="1" applyFill="1" applyBorder="1" applyAlignment="1">
      <alignment horizontal="center"/>
    </xf>
    <xf numFmtId="43" fontId="24" fillId="68" borderId="16" xfId="206" applyFont="1" applyFill="1" applyBorder="1" applyAlignment="1">
      <alignment horizontal="center" wrapText="1" shrinkToFit="1"/>
    </xf>
    <xf numFmtId="3" fontId="23" fillId="25" borderId="11" xfId="0" applyNumberFormat="1" applyFont="1" applyFill="1" applyBorder="1" applyAlignment="1">
      <alignment horizontal="center" vertical="center"/>
    </xf>
    <xf numFmtId="43" fontId="24" fillId="68" borderId="21" xfId="206" applyFont="1" applyFill="1" applyBorder="1" applyAlignment="1">
      <alignment horizontal="center" wrapText="1" shrinkToFit="1"/>
    </xf>
    <xf numFmtId="43" fontId="24" fillId="68" borderId="25" xfId="206" applyFont="1" applyFill="1" applyBorder="1" applyAlignment="1">
      <alignment horizontal="center" wrapText="1" shrinkToFit="1"/>
    </xf>
    <xf numFmtId="43" fontId="24" fillId="68" borderId="29" xfId="206" applyFont="1" applyFill="1" applyBorder="1" applyAlignment="1">
      <alignment horizontal="center" wrapText="1" shrinkToFit="1"/>
    </xf>
    <xf numFmtId="3" fontId="23" fillId="25" borderId="15" xfId="0" applyNumberFormat="1" applyFont="1" applyFill="1" applyBorder="1" applyAlignment="1">
      <alignment horizontal="center" vertical="center"/>
    </xf>
    <xf numFmtId="43" fontId="24" fillId="68" borderId="18" xfId="206" applyFont="1" applyFill="1" applyBorder="1" applyAlignment="1">
      <alignment horizontal="center" wrapText="1" shrinkToFit="1"/>
    </xf>
    <xf numFmtId="43" fontId="24" fillId="68" borderId="20" xfId="206" applyFont="1" applyFill="1" applyBorder="1" applyAlignment="1">
      <alignment horizontal="center" wrapText="1" shrinkToFit="1"/>
    </xf>
    <xf numFmtId="43" fontId="115" fillId="0" borderId="33" xfId="206" applyFont="1" applyFill="1" applyBorder="1" applyAlignment="1">
      <alignment horizontal="center"/>
    </xf>
    <xf numFmtId="43" fontId="23" fillId="27" borderId="44" xfId="206" applyFont="1" applyFill="1" applyBorder="1" applyAlignment="1"/>
    <xf numFmtId="0" fontId="23" fillId="27" borderId="43" xfId="0" applyFont="1" applyFill="1" applyBorder="1" applyAlignment="1">
      <alignment horizontal="center" vertical="center"/>
    </xf>
    <xf numFmtId="43" fontId="24" fillId="69" borderId="16" xfId="206" applyFont="1" applyFill="1" applyBorder="1" applyAlignment="1">
      <alignment horizontal="center" wrapText="1"/>
    </xf>
    <xf numFmtId="43" fontId="23" fillId="25" borderId="17" xfId="206" applyFont="1" applyFill="1" applyBorder="1" applyAlignment="1">
      <alignment horizontal="center" wrapText="1" shrinkToFit="1"/>
    </xf>
    <xf numFmtId="43" fontId="24" fillId="69" borderId="21" xfId="206" applyFont="1" applyFill="1" applyBorder="1" applyAlignment="1">
      <alignment horizontal="center" wrapText="1"/>
    </xf>
    <xf numFmtId="43" fontId="23" fillId="72" borderId="58" xfId="206" applyFont="1" applyFill="1" applyBorder="1" applyAlignment="1">
      <alignment horizontal="center"/>
    </xf>
    <xf numFmtId="43" fontId="24" fillId="72" borderId="58" xfId="206" applyFont="1" applyFill="1" applyBorder="1" applyAlignment="1">
      <alignment horizontal="center"/>
    </xf>
    <xf numFmtId="43" fontId="115" fillId="69" borderId="37" xfId="206" applyFont="1" applyFill="1" applyBorder="1" applyAlignment="1">
      <alignment horizontal="center"/>
    </xf>
    <xf numFmtId="0" fontId="4" fillId="68" borderId="34" xfId="0" applyFont="1" applyFill="1" applyBorder="1" applyAlignment="1">
      <alignment horizontal="center" vertical="center" wrapText="1"/>
    </xf>
    <xf numFmtId="0" fontId="23" fillId="72" borderId="34" xfId="0" applyFont="1" applyFill="1" applyBorder="1" applyAlignment="1">
      <alignment horizontal="center" vertical="center" wrapText="1"/>
    </xf>
    <xf numFmtId="0" fontId="23" fillId="72" borderId="14" xfId="0" quotePrefix="1" applyFont="1" applyFill="1" applyBorder="1" applyAlignment="1">
      <alignment horizontal="center" vertical="center" wrapText="1"/>
    </xf>
    <xf numFmtId="43" fontId="24" fillId="72" borderId="37" xfId="206" applyFont="1" applyFill="1" applyBorder="1" applyAlignment="1">
      <alignment horizontal="center"/>
    </xf>
    <xf numFmtId="43" fontId="24" fillId="0" borderId="13" xfId="206" applyFont="1" applyFill="1" applyBorder="1" applyAlignment="1">
      <alignment horizontal="center"/>
    </xf>
    <xf numFmtId="43" fontId="24" fillId="68" borderId="13" xfId="206" applyFont="1" applyFill="1" applyBorder="1" applyAlignment="1">
      <alignment horizontal="center"/>
    </xf>
    <xf numFmtId="43" fontId="24" fillId="72" borderId="13" xfId="206" applyFont="1" applyFill="1" applyBorder="1" applyAlignment="1">
      <alignment horizontal="center"/>
    </xf>
    <xf numFmtId="43" fontId="24" fillId="0" borderId="31" xfId="206" applyFont="1" applyFill="1" applyBorder="1" applyAlignment="1">
      <alignment horizontal="center"/>
    </xf>
    <xf numFmtId="43" fontId="24" fillId="69" borderId="31" xfId="206" applyFont="1" applyFill="1" applyBorder="1" applyAlignment="1">
      <alignment horizontal="center"/>
    </xf>
    <xf numFmtId="43" fontId="115" fillId="68" borderId="0" xfId="206" applyFont="1" applyFill="1" applyBorder="1" applyAlignment="1">
      <alignment horizontal="center"/>
    </xf>
    <xf numFmtId="43" fontId="115" fillId="72" borderId="31" xfId="206" applyFont="1" applyFill="1" applyBorder="1" applyAlignment="1">
      <alignment horizontal="center"/>
    </xf>
    <xf numFmtId="43" fontId="24" fillId="69" borderId="0" xfId="206" applyFont="1" applyFill="1" applyBorder="1" applyAlignment="1">
      <alignment horizontal="center"/>
    </xf>
    <xf numFmtId="43" fontId="115" fillId="68" borderId="31" xfId="206" applyFont="1" applyFill="1" applyBorder="1" applyAlignment="1">
      <alignment horizontal="center"/>
    </xf>
    <xf numFmtId="43" fontId="115" fillId="72" borderId="0" xfId="206" applyFont="1" applyFill="1" applyBorder="1" applyAlignment="1">
      <alignment horizontal="center"/>
    </xf>
    <xf numFmtId="43" fontId="24" fillId="72" borderId="31" xfId="206" applyFont="1" applyFill="1" applyBorder="1" applyAlignment="1">
      <alignment horizontal="center"/>
    </xf>
    <xf numFmtId="43" fontId="24" fillId="0" borderId="0" xfId="206" applyFont="1" applyFill="1" applyBorder="1" applyAlignment="1">
      <alignment horizontal="center"/>
    </xf>
    <xf numFmtId="43" fontId="23" fillId="68" borderId="13" xfId="206" applyFont="1" applyFill="1" applyBorder="1" applyAlignment="1">
      <alignment horizontal="center"/>
    </xf>
    <xf numFmtId="43" fontId="23" fillId="68" borderId="0" xfId="206" applyFont="1" applyFill="1" applyBorder="1" applyAlignment="1">
      <alignment horizontal="center"/>
    </xf>
    <xf numFmtId="43" fontId="23" fillId="72" borderId="86" xfId="206" applyFont="1" applyFill="1" applyBorder="1" applyAlignment="1">
      <alignment horizontal="center"/>
    </xf>
    <xf numFmtId="43" fontId="24" fillId="72" borderId="0" xfId="206" applyFont="1" applyFill="1" applyBorder="1" applyAlignment="1">
      <alignment horizontal="center"/>
    </xf>
    <xf numFmtId="43" fontId="24" fillId="68" borderId="31" xfId="206" applyFont="1" applyFill="1" applyBorder="1" applyAlignment="1">
      <alignment horizontal="center"/>
    </xf>
    <xf numFmtId="43" fontId="24" fillId="72" borderId="86" xfId="206" applyFont="1" applyFill="1" applyBorder="1" applyAlignment="1">
      <alignment horizontal="center"/>
    </xf>
    <xf numFmtId="43" fontId="23" fillId="68" borderId="48" xfId="206" applyFont="1" applyFill="1" applyBorder="1" applyAlignment="1">
      <alignment horizontal="center"/>
    </xf>
    <xf numFmtId="43" fontId="115" fillId="0" borderId="31" xfId="206" applyFont="1" applyFill="1" applyBorder="1" applyAlignment="1">
      <alignment horizontal="center" wrapText="1"/>
    </xf>
    <xf numFmtId="43" fontId="115" fillId="0" borderId="0" xfId="206" applyFont="1" applyFill="1" applyBorder="1" applyAlignment="1">
      <alignment horizontal="center" wrapText="1"/>
    </xf>
    <xf numFmtId="43" fontId="115" fillId="27" borderId="50" xfId="206" applyFont="1" applyFill="1" applyBorder="1" applyAlignment="1">
      <alignment horizontal="center" wrapText="1"/>
    </xf>
    <xf numFmtId="43" fontId="115" fillId="68" borderId="35" xfId="206" applyFont="1" applyFill="1" applyBorder="1" applyAlignment="1">
      <alignment horizontal="center"/>
    </xf>
    <xf numFmtId="43" fontId="115" fillId="72" borderId="50" xfId="206" applyFont="1" applyFill="1" applyBorder="1" applyAlignment="1">
      <alignment horizontal="center"/>
    </xf>
    <xf numFmtId="43" fontId="115" fillId="72" borderId="35" xfId="206" applyFont="1" applyFill="1" applyBorder="1" applyAlignment="1">
      <alignment horizontal="center"/>
    </xf>
    <xf numFmtId="43" fontId="115" fillId="68" borderId="50" xfId="206" applyFont="1" applyFill="1" applyBorder="1" applyAlignment="1">
      <alignment horizontal="center"/>
    </xf>
    <xf numFmtId="43" fontId="115" fillId="27" borderId="31" xfId="206" applyFont="1" applyFill="1" applyBorder="1" applyAlignment="1">
      <alignment horizontal="center" wrapText="1"/>
    </xf>
    <xf numFmtId="43" fontId="115" fillId="27" borderId="0" xfId="206" applyFont="1" applyFill="1" applyBorder="1" applyAlignment="1">
      <alignment horizontal="center" wrapText="1"/>
    </xf>
    <xf numFmtId="43" fontId="24" fillId="0" borderId="35" xfId="206" applyFont="1" applyFill="1" applyBorder="1" applyAlignment="1">
      <alignment horizontal="center"/>
    </xf>
    <xf numFmtId="43" fontId="24" fillId="0" borderId="53" xfId="206" applyFont="1" applyFill="1" applyBorder="1" applyAlignment="1">
      <alignment horizontal="center"/>
    </xf>
    <xf numFmtId="43" fontId="24" fillId="27" borderId="53" xfId="206" applyFont="1" applyFill="1" applyBorder="1" applyAlignment="1">
      <alignment horizontal="center" wrapText="1"/>
    </xf>
    <xf numFmtId="43" fontId="24" fillId="27" borderId="50" xfId="206" applyFont="1" applyFill="1" applyBorder="1" applyAlignment="1">
      <alignment horizontal="center" wrapText="1"/>
    </xf>
    <xf numFmtId="43" fontId="24" fillId="27" borderId="35" xfId="206" applyFont="1" applyFill="1" applyBorder="1" applyAlignment="1">
      <alignment horizontal="center" wrapText="1"/>
    </xf>
    <xf numFmtId="43" fontId="24" fillId="25" borderId="53" xfId="206" applyFont="1" applyFill="1" applyBorder="1" applyAlignment="1">
      <alignment horizontal="center"/>
    </xf>
    <xf numFmtId="43" fontId="24" fillId="25" borderId="50" xfId="206" applyFont="1" applyFill="1" applyBorder="1" applyAlignment="1">
      <alignment horizontal="center"/>
    </xf>
    <xf numFmtId="43" fontId="24" fillId="25" borderId="35" xfId="206" applyFont="1" applyFill="1" applyBorder="1" applyAlignment="1">
      <alignment horizontal="center"/>
    </xf>
    <xf numFmtId="43" fontId="23" fillId="68" borderId="34" xfId="206" applyFont="1" applyFill="1" applyBorder="1" applyAlignment="1">
      <alignment horizontal="center"/>
    </xf>
    <xf numFmtId="43" fontId="23" fillId="27" borderId="34" xfId="206" applyFont="1" applyFill="1" applyBorder="1" applyAlignment="1">
      <alignment horizontal="center" wrapText="1"/>
    </xf>
    <xf numFmtId="43" fontId="23" fillId="0" borderId="14" xfId="206" applyFont="1" applyFill="1" applyBorder="1" applyAlignment="1">
      <alignment horizontal="center" wrapText="1"/>
    </xf>
    <xf numFmtId="43" fontId="23" fillId="27" borderId="36" xfId="206" applyFont="1" applyFill="1" applyBorder="1" applyAlignment="1">
      <alignment horizontal="center" wrapText="1"/>
    </xf>
    <xf numFmtId="43" fontId="23" fillId="27" borderId="47" xfId="206" applyFont="1" applyFill="1" applyBorder="1" applyAlignment="1">
      <alignment horizontal="center" wrapText="1"/>
    </xf>
    <xf numFmtId="43" fontId="24" fillId="72" borderId="20" xfId="206" applyFont="1" applyFill="1" applyBorder="1" applyAlignment="1">
      <alignment horizontal="center"/>
    </xf>
    <xf numFmtId="43" fontId="23" fillId="69" borderId="47" xfId="206" applyFont="1" applyFill="1" applyBorder="1" applyAlignment="1">
      <alignment horizontal="center"/>
    </xf>
    <xf numFmtId="43" fontId="23" fillId="0" borderId="43" xfId="206" applyFont="1" applyFill="1" applyBorder="1" applyAlignment="1">
      <alignment horizontal="center" wrapText="1"/>
    </xf>
    <xf numFmtId="43" fontId="23" fillId="27" borderId="43" xfId="206" applyFont="1" applyFill="1" applyBorder="1" applyAlignment="1">
      <alignment horizontal="center" wrapText="1"/>
    </xf>
    <xf numFmtId="43" fontId="23" fillId="69" borderId="15" xfId="206" applyFont="1" applyFill="1" applyBorder="1" applyAlignment="1">
      <alignment horizontal="center"/>
    </xf>
    <xf numFmtId="43" fontId="23" fillId="69" borderId="21" xfId="206" applyFont="1" applyFill="1" applyBorder="1" applyAlignment="1">
      <alignment horizontal="center"/>
    </xf>
    <xf numFmtId="43" fontId="24" fillId="72" borderId="19" xfId="206" applyFont="1" applyFill="1" applyBorder="1" applyAlignment="1">
      <alignment horizontal="center"/>
    </xf>
    <xf numFmtId="43" fontId="24" fillId="25" borderId="33" xfId="206" applyFont="1" applyFill="1" applyBorder="1" applyAlignment="1">
      <alignment horizontal="center"/>
    </xf>
    <xf numFmtId="43" fontId="24" fillId="25" borderId="49" xfId="206" applyFont="1" applyFill="1" applyBorder="1" applyAlignment="1">
      <alignment horizontal="center"/>
    </xf>
    <xf numFmtId="43" fontId="24" fillId="27" borderId="50" xfId="206" applyFont="1" applyFill="1" applyBorder="1" applyAlignment="1">
      <alignment horizontal="center"/>
    </xf>
    <xf numFmtId="43" fontId="23" fillId="25" borderId="44" xfId="206" applyFont="1" applyFill="1" applyBorder="1" applyAlignment="1">
      <alignment horizontal="center"/>
    </xf>
    <xf numFmtId="43" fontId="24" fillId="25" borderId="17" xfId="206" applyFont="1" applyFill="1" applyBorder="1" applyAlignment="1">
      <alignment horizontal="center"/>
    </xf>
    <xf numFmtId="43" fontId="24" fillId="25" borderId="32" xfId="206" applyFont="1" applyFill="1" applyBorder="1" applyAlignment="1">
      <alignment horizontal="center"/>
    </xf>
    <xf numFmtId="43" fontId="24" fillId="68" borderId="41" xfId="206" applyFont="1" applyFill="1" applyBorder="1" applyAlignment="1">
      <alignment horizontal="center"/>
    </xf>
    <xf numFmtId="3" fontId="23" fillId="68" borderId="15" xfId="0" applyNumberFormat="1" applyFont="1" applyFill="1" applyBorder="1" applyAlignment="1">
      <alignment horizontal="center" vertical="center" wrapText="1"/>
    </xf>
    <xf numFmtId="0" fontId="23" fillId="68" borderId="15" xfId="0" quotePrefix="1" applyFont="1" applyFill="1" applyBorder="1" applyAlignment="1">
      <alignment horizontal="center" vertical="center" wrapText="1"/>
    </xf>
    <xf numFmtId="43" fontId="24" fillId="72" borderId="28" xfId="206" applyFont="1" applyFill="1" applyBorder="1" applyAlignment="1">
      <alignment horizontal="center"/>
    </xf>
    <xf numFmtId="43" fontId="24" fillId="25" borderId="37" xfId="206" applyFont="1" applyFill="1" applyBorder="1" applyAlignment="1">
      <alignment horizontal="center"/>
    </xf>
    <xf numFmtId="3" fontId="23" fillId="68" borderId="43" xfId="0" applyNumberFormat="1" applyFont="1" applyFill="1" applyBorder="1" applyAlignment="1">
      <alignment horizontal="center" vertical="center" wrapText="1"/>
    </xf>
    <xf numFmtId="43" fontId="24" fillId="27" borderId="35" xfId="206" applyFont="1" applyFill="1" applyBorder="1" applyAlignment="1">
      <alignment horizontal="center"/>
    </xf>
    <xf numFmtId="0" fontId="23" fillId="68" borderId="12" xfId="0" quotePrefix="1" applyFont="1" applyFill="1" applyBorder="1" applyAlignment="1">
      <alignment horizontal="center" vertical="center" wrapText="1"/>
    </xf>
    <xf numFmtId="43" fontId="23" fillId="0" borderId="26" xfId="206" applyFont="1" applyFill="1" applyBorder="1" applyAlignment="1">
      <alignment horizontal="center" wrapText="1" shrinkToFit="1"/>
    </xf>
    <xf numFmtId="43" fontId="23" fillId="68" borderId="50" xfId="206" applyFont="1" applyFill="1" applyBorder="1" applyAlignment="1">
      <alignment horizontal="center"/>
    </xf>
    <xf numFmtId="43" fontId="23" fillId="68" borderId="53" xfId="206" applyFont="1" applyFill="1" applyBorder="1" applyAlignment="1">
      <alignment horizontal="center"/>
    </xf>
    <xf numFmtId="43" fontId="23" fillId="72" borderId="35" xfId="206" applyFont="1" applyFill="1" applyBorder="1" applyAlignment="1">
      <alignment horizontal="center"/>
    </xf>
    <xf numFmtId="43" fontId="115" fillId="25" borderId="50" xfId="206" applyFont="1" applyFill="1" applyBorder="1" applyAlignment="1">
      <alignment horizontal="center"/>
    </xf>
    <xf numFmtId="43" fontId="115" fillId="72" borderId="85" xfId="206" applyFont="1" applyFill="1" applyBorder="1" applyAlignment="1">
      <alignment horizontal="center"/>
    </xf>
    <xf numFmtId="43" fontId="23" fillId="72" borderId="53" xfId="206" applyFont="1" applyFill="1" applyBorder="1" applyAlignment="1">
      <alignment horizontal="center"/>
    </xf>
    <xf numFmtId="3" fontId="23" fillId="72" borderId="11" xfId="0" applyNumberFormat="1" applyFont="1" applyFill="1" applyBorder="1" applyAlignment="1">
      <alignment horizontal="center" vertical="center"/>
    </xf>
    <xf numFmtId="43" fontId="24" fillId="72" borderId="21" xfId="206" applyFont="1" applyFill="1" applyBorder="1" applyAlignment="1">
      <alignment horizontal="center" wrapText="1" shrinkToFit="1"/>
    </xf>
    <xf numFmtId="43" fontId="23" fillId="72" borderId="29" xfId="206" applyFont="1" applyFill="1" applyBorder="1" applyAlignment="1"/>
    <xf numFmtId="43" fontId="23" fillId="72" borderId="33" xfId="206" applyFont="1" applyFill="1" applyBorder="1" applyAlignment="1"/>
    <xf numFmtId="43" fontId="23" fillId="72" borderId="11" xfId="206" applyFont="1" applyFill="1" applyBorder="1" applyAlignment="1"/>
    <xf numFmtId="3" fontId="23" fillId="72" borderId="36" xfId="0" applyNumberFormat="1" applyFont="1" applyFill="1" applyBorder="1" applyAlignment="1">
      <alignment horizontal="center" vertical="center"/>
    </xf>
    <xf numFmtId="43" fontId="23" fillId="72" borderId="36" xfId="206" applyFont="1" applyFill="1" applyBorder="1" applyAlignment="1"/>
    <xf numFmtId="43" fontId="23" fillId="72" borderId="37" xfId="206" applyFont="1" applyFill="1" applyBorder="1" applyAlignment="1"/>
    <xf numFmtId="43" fontId="23" fillId="72" borderId="15" xfId="206" applyFont="1" applyFill="1" applyBorder="1" applyAlignment="1"/>
    <xf numFmtId="43" fontId="23" fillId="72" borderId="24" xfId="206" applyFont="1" applyFill="1" applyBorder="1" applyAlignment="1"/>
    <xf numFmtId="43" fontId="114" fillId="0" borderId="38" xfId="206" applyFont="1" applyFill="1" applyBorder="1" applyAlignment="1">
      <alignment horizontal="right" shrinkToFit="1"/>
    </xf>
    <xf numFmtId="43" fontId="29" fillId="72" borderId="38" xfId="206" applyNumberFormat="1" applyFont="1" applyFill="1" applyBorder="1" applyAlignment="1">
      <alignment vertical="center"/>
    </xf>
    <xf numFmtId="43" fontId="117" fillId="0" borderId="0" xfId="0" applyNumberFormat="1" applyFont="1" applyFill="1" applyAlignment="1">
      <alignment vertical="center"/>
    </xf>
    <xf numFmtId="43" fontId="29" fillId="0" borderId="0" xfId="206" applyFont="1" applyAlignment="1">
      <alignment vertical="center"/>
    </xf>
    <xf numFmtId="0" fontId="63" fillId="67" borderId="38" xfId="0" applyFont="1" applyFill="1" applyBorder="1" applyAlignment="1">
      <alignment horizontal="center" vertical="center" wrapText="1"/>
    </xf>
    <xf numFmtId="0" fontId="29" fillId="67" borderId="42" xfId="0" applyFont="1" applyFill="1" applyBorder="1" applyAlignment="1">
      <alignment horizontal="center" vertical="center" wrapText="1"/>
    </xf>
    <xf numFmtId="43" fontId="31" fillId="67" borderId="40" xfId="206" applyNumberFormat="1" applyFont="1" applyFill="1" applyBorder="1" applyAlignment="1">
      <alignment vertical="center" wrapText="1"/>
    </xf>
    <xf numFmtId="0" fontId="29" fillId="67" borderId="38" xfId="0" applyFont="1" applyFill="1" applyBorder="1" applyAlignment="1">
      <alignment horizontal="center" vertical="center" wrapText="1"/>
    </xf>
    <xf numFmtId="4" fontId="75" fillId="0" borderId="60" xfId="209" applyProtection="1">
      <alignment horizontal="right" vertical="top" shrinkToFit="1"/>
    </xf>
    <xf numFmtId="43" fontId="23" fillId="69" borderId="14" xfId="206" applyFont="1" applyFill="1" applyBorder="1" applyAlignment="1"/>
    <xf numFmtId="43" fontId="23" fillId="69" borderId="33" xfId="206" applyFont="1" applyFill="1" applyBorder="1" applyAlignment="1"/>
    <xf numFmtId="43" fontId="23" fillId="69" borderId="11" xfId="206" applyFont="1" applyFill="1" applyBorder="1" applyAlignment="1"/>
    <xf numFmtId="43" fontId="23" fillId="69" borderId="29" xfId="206" applyFont="1" applyFill="1" applyBorder="1" applyAlignment="1"/>
    <xf numFmtId="0" fontId="23" fillId="0" borderId="22" xfId="0" applyFont="1" applyFill="1" applyBorder="1" applyAlignment="1">
      <alignment horizontal="center" vertical="center" wrapText="1"/>
    </xf>
    <xf numFmtId="0" fontId="23" fillId="68" borderId="14" xfId="0" applyFont="1" applyFill="1" applyBorder="1" applyAlignment="1">
      <alignment horizontal="center" vertical="center"/>
    </xf>
    <xf numFmtId="43" fontId="115" fillId="27" borderId="16" xfId="206" applyFont="1" applyFill="1" applyBorder="1" applyAlignment="1">
      <alignment horizontal="center"/>
    </xf>
    <xf numFmtId="43" fontId="115" fillId="27" borderId="21" xfId="206" applyFont="1" applyFill="1" applyBorder="1" applyAlignment="1">
      <alignment horizontal="center"/>
    </xf>
    <xf numFmtId="43" fontId="115" fillId="27" borderId="25" xfId="206" applyFont="1" applyFill="1" applyBorder="1" applyAlignment="1">
      <alignment horizontal="center"/>
    </xf>
    <xf numFmtId="43" fontId="115" fillId="0" borderId="16" xfId="206" applyFont="1" applyFill="1" applyBorder="1" applyAlignment="1">
      <alignment horizontal="center"/>
    </xf>
    <xf numFmtId="43" fontId="115" fillId="0" borderId="21" xfId="206" applyFont="1" applyFill="1" applyBorder="1" applyAlignment="1">
      <alignment horizontal="center"/>
    </xf>
    <xf numFmtId="43" fontId="115" fillId="0" borderId="25" xfId="206" applyFont="1" applyFill="1" applyBorder="1" applyAlignment="1">
      <alignment horizontal="center"/>
    </xf>
    <xf numFmtId="43" fontId="115" fillId="27" borderId="18" xfId="206" applyFont="1" applyFill="1" applyBorder="1" applyAlignment="1">
      <alignment horizontal="center"/>
    </xf>
    <xf numFmtId="43" fontId="115" fillId="27" borderId="20" xfId="206" applyFont="1" applyFill="1" applyBorder="1" applyAlignment="1">
      <alignment horizontal="center"/>
    </xf>
    <xf numFmtId="43" fontId="115" fillId="27" borderId="27" xfId="206" applyFont="1" applyFill="1" applyBorder="1" applyAlignment="1">
      <alignment horizontal="center"/>
    </xf>
    <xf numFmtId="43" fontId="115" fillId="0" borderId="18" xfId="206" applyFont="1" applyFill="1" applyBorder="1" applyAlignment="1">
      <alignment horizontal="center"/>
    </xf>
    <xf numFmtId="43" fontId="115" fillId="0" borderId="20" xfId="206" applyFont="1" applyFill="1" applyBorder="1" applyAlignment="1">
      <alignment horizontal="center"/>
    </xf>
    <xf numFmtId="43" fontId="115" fillId="0" borderId="27" xfId="206" applyFont="1" applyFill="1" applyBorder="1" applyAlignment="1">
      <alignment horizontal="center"/>
    </xf>
    <xf numFmtId="4" fontId="74" fillId="49" borderId="59" xfId="40" applyProtection="1">
      <alignment horizontal="right" shrinkToFit="1"/>
    </xf>
    <xf numFmtId="4" fontId="127" fillId="0" borderId="61" xfId="104" applyNumberFormat="1" applyFont="1" applyBorder="1" applyAlignment="1" applyProtection="1">
      <alignment horizontal="right" shrinkToFit="1"/>
    </xf>
    <xf numFmtId="43" fontId="31" fillId="0" borderId="42" xfId="206" applyFont="1" applyFill="1" applyBorder="1" applyAlignment="1">
      <alignment horizontal="center" vertical="center"/>
    </xf>
    <xf numFmtId="43" fontId="23" fillId="68" borderId="16" xfId="206" applyFont="1" applyFill="1" applyBorder="1" applyAlignment="1">
      <alignment horizontal="center" wrapText="1" shrinkToFit="1"/>
    </xf>
    <xf numFmtId="43" fontId="23" fillId="72" borderId="19" xfId="206" applyFont="1" applyFill="1" applyBorder="1" applyAlignment="1">
      <alignment horizontal="center" wrapText="1" shrinkToFit="1"/>
    </xf>
    <xf numFmtId="43" fontId="23" fillId="72" borderId="23" xfId="206" applyFont="1" applyFill="1" applyBorder="1" applyAlignment="1">
      <alignment horizontal="center" wrapText="1" shrinkToFit="1"/>
    </xf>
    <xf numFmtId="43" fontId="23" fillId="72" borderId="28" xfId="206" applyFont="1" applyFill="1" applyBorder="1" applyAlignment="1">
      <alignment horizontal="center" wrapText="1" shrinkToFit="1"/>
    </xf>
    <xf numFmtId="43" fontId="23" fillId="68" borderId="21" xfId="206" applyFont="1" applyFill="1" applyBorder="1" applyAlignment="1">
      <alignment horizontal="center" wrapText="1" shrinkToFit="1"/>
    </xf>
    <xf numFmtId="43" fontId="23" fillId="68" borderId="25" xfId="206" applyFont="1" applyFill="1" applyBorder="1" applyAlignment="1">
      <alignment horizontal="center" wrapText="1" shrinkToFit="1"/>
    </xf>
    <xf numFmtId="43" fontId="23" fillId="72" borderId="44" xfId="206" applyFont="1" applyFill="1" applyBorder="1" applyAlignment="1"/>
    <xf numFmtId="43" fontId="24" fillId="72" borderId="16" xfId="206" applyFont="1" applyFill="1" applyBorder="1" applyAlignment="1">
      <alignment horizontal="center" wrapText="1" shrinkToFit="1"/>
    </xf>
    <xf numFmtId="43" fontId="24" fillId="72" borderId="25" xfId="206" applyFont="1" applyFill="1" applyBorder="1" applyAlignment="1">
      <alignment horizontal="center" wrapText="1" shrinkToFit="1"/>
    </xf>
    <xf numFmtId="43" fontId="31" fillId="0" borderId="38" xfId="0" applyNumberFormat="1" applyFont="1" applyBorder="1" applyAlignment="1">
      <alignment horizontal="center" vertical="center" wrapText="1"/>
    </xf>
    <xf numFmtId="0" fontId="32" fillId="0" borderId="38" xfId="0" applyNumberFormat="1" applyFont="1" applyBorder="1" applyAlignment="1">
      <alignment horizontal="left" vertical="center" wrapText="1"/>
    </xf>
    <xf numFmtId="43" fontId="115" fillId="0" borderId="16" xfId="206" applyFont="1" applyFill="1" applyBorder="1" applyAlignment="1">
      <alignment horizontal="center" shrinkToFit="1"/>
    </xf>
    <xf numFmtId="43" fontId="115" fillId="0" borderId="21" xfId="206" applyFont="1" applyFill="1" applyBorder="1" applyAlignment="1">
      <alignment horizontal="center" shrinkToFit="1"/>
    </xf>
    <xf numFmtId="43" fontId="115" fillId="0" borderId="25" xfId="206" applyFont="1" applyFill="1" applyBorder="1" applyAlignment="1">
      <alignment horizontal="center" shrinkToFit="1"/>
    </xf>
    <xf numFmtId="43" fontId="29" fillId="0" borderId="38" xfId="206" applyNumberFormat="1" applyFont="1" applyBorder="1" applyAlignment="1">
      <alignment horizontal="center" vertical="center" wrapText="1"/>
    </xf>
    <xf numFmtId="4" fontId="120" fillId="0" borderId="61" xfId="101" applyNumberFormat="1" applyFont="1" applyBorder="1" applyAlignment="1" applyProtection="1">
      <alignment horizontal="right" vertical="top" shrinkToFit="1"/>
    </xf>
    <xf numFmtId="43" fontId="23" fillId="68" borderId="27" xfId="206" applyFont="1" applyFill="1" applyBorder="1" applyAlignment="1">
      <alignment horizontal="center"/>
    </xf>
    <xf numFmtId="49" fontId="32" fillId="0" borderId="38" xfId="0" applyNumberFormat="1" applyFont="1" applyBorder="1" applyAlignment="1">
      <alignment horizontal="center" vertical="center" wrapText="1"/>
    </xf>
    <xf numFmtId="43" fontId="23" fillId="72" borderId="85" xfId="206" applyFont="1" applyFill="1" applyBorder="1" applyAlignment="1">
      <alignment horizontal="center"/>
    </xf>
    <xf numFmtId="43" fontId="115" fillId="25" borderId="25" xfId="206" applyFont="1" applyFill="1" applyBorder="1" applyAlignment="1">
      <alignment horizontal="center"/>
    </xf>
    <xf numFmtId="43" fontId="115" fillId="25" borderId="19" xfId="206" applyFont="1" applyFill="1" applyBorder="1" applyAlignment="1">
      <alignment horizontal="center"/>
    </xf>
    <xf numFmtId="43" fontId="115" fillId="25" borderId="23" xfId="206" applyFont="1" applyFill="1" applyBorder="1" applyAlignment="1">
      <alignment horizontal="center"/>
    </xf>
    <xf numFmtId="43" fontId="115" fillId="25" borderId="28" xfId="206" applyFont="1" applyFill="1" applyBorder="1" applyAlignment="1">
      <alignment horizontal="center"/>
    </xf>
    <xf numFmtId="43" fontId="24" fillId="69" borderId="25" xfId="206" applyFont="1" applyFill="1" applyBorder="1" applyAlignment="1">
      <alignment horizontal="center"/>
    </xf>
    <xf numFmtId="0" fontId="23" fillId="0" borderId="38" xfId="0" applyFont="1" applyFill="1" applyBorder="1" applyAlignment="1">
      <alignment horizontal="center" vertical="center"/>
    </xf>
    <xf numFmtId="43" fontId="29" fillId="0" borderId="0" xfId="206" applyFont="1" applyFill="1" applyAlignment="1">
      <alignment vertical="center"/>
    </xf>
    <xf numFmtId="43" fontId="29" fillId="0" borderId="0" xfId="0" applyNumberFormat="1" applyFont="1" applyFill="1" applyAlignment="1">
      <alignment vertical="center"/>
    </xf>
    <xf numFmtId="4" fontId="120" fillId="0" borderId="0" xfId="101" applyNumberFormat="1" applyFont="1" applyBorder="1" applyAlignment="1" applyProtection="1">
      <alignment horizontal="right" vertical="top" shrinkToFit="1"/>
    </xf>
    <xf numFmtId="4" fontId="23" fillId="26" borderId="0" xfId="190" applyNumberFormat="1" applyFont="1" applyFill="1" applyBorder="1" applyAlignment="1">
      <alignment horizontal="right" vertical="top" shrinkToFit="1"/>
    </xf>
    <xf numFmtId="4" fontId="3" fillId="28" borderId="0" xfId="191" applyNumberFormat="1" applyFont="1" applyFill="1" applyBorder="1" applyAlignment="1">
      <alignment horizontal="right" vertical="top" shrinkToFit="1"/>
    </xf>
    <xf numFmtId="4" fontId="123" fillId="0" borderId="0" xfId="125" applyNumberFormat="1" applyFont="1" applyBorder="1" applyAlignment="1" applyProtection="1">
      <alignment horizontal="right" vertical="top" shrinkToFit="1"/>
    </xf>
    <xf numFmtId="4" fontId="124" fillId="0" borderId="0" xfId="101" applyNumberFormat="1" applyFont="1" applyBorder="1" applyAlignment="1" applyProtection="1">
      <alignment horizontal="right" vertical="top" shrinkToFit="1"/>
    </xf>
    <xf numFmtId="4" fontId="121" fillId="0" borderId="0" xfId="116" applyNumberFormat="1" applyFont="1" applyBorder="1" applyAlignment="1" applyProtection="1">
      <alignment horizontal="right" vertical="top" shrinkToFit="1"/>
    </xf>
    <xf numFmtId="4" fontId="119" fillId="52" borderId="0" xfId="118" applyNumberFormat="1" applyFont="1" applyBorder="1" applyProtection="1">
      <alignment horizontal="right" vertical="top" shrinkToFit="1"/>
      <protection locked="0"/>
    </xf>
    <xf numFmtId="4" fontId="125" fillId="0" borderId="0" xfId="41" applyNumberFormat="1" applyFont="1" applyBorder="1" applyProtection="1">
      <alignment horizontal="right" vertical="top" shrinkToFit="1"/>
    </xf>
    <xf numFmtId="4" fontId="132" fillId="0" borderId="38" xfId="41" applyNumberFormat="1" applyFont="1" applyBorder="1" applyProtection="1">
      <alignment horizontal="right" vertical="top" shrinkToFit="1"/>
    </xf>
    <xf numFmtId="4" fontId="127" fillId="0" borderId="38" xfId="41" applyNumberFormat="1" applyFont="1" applyBorder="1" applyProtection="1">
      <alignment horizontal="right" vertical="top" shrinkToFit="1"/>
    </xf>
    <xf numFmtId="4" fontId="130" fillId="0" borderId="38" xfId="116" applyNumberFormat="1" applyFont="1" applyBorder="1" applyAlignment="1" applyProtection="1">
      <alignment horizontal="right" vertical="top" shrinkToFit="1"/>
    </xf>
    <xf numFmtId="4" fontId="133" fillId="52" borderId="38" xfId="118" applyNumberFormat="1" applyFont="1" applyBorder="1" applyProtection="1">
      <alignment horizontal="right" vertical="top" shrinkToFit="1"/>
      <protection locked="0"/>
    </xf>
    <xf numFmtId="4" fontId="130" fillId="0" borderId="61" xfId="116" applyNumberFormat="1" applyFont="1" applyBorder="1" applyAlignment="1" applyProtection="1">
      <alignment horizontal="right" vertical="top" shrinkToFit="1"/>
    </xf>
    <xf numFmtId="4" fontId="127" fillId="0" borderId="0" xfId="41" applyNumberFormat="1" applyFont="1" applyBorder="1" applyProtection="1">
      <alignment horizontal="right" vertical="top" shrinkToFit="1"/>
    </xf>
    <xf numFmtId="4" fontId="133" fillId="52" borderId="61" xfId="118" applyNumberFormat="1" applyFont="1" applyProtection="1">
      <alignment horizontal="right" vertical="top" shrinkToFit="1"/>
      <protection locked="0"/>
    </xf>
    <xf numFmtId="4" fontId="127" fillId="0" borderId="42" xfId="41" applyNumberFormat="1" applyFont="1" applyBorder="1" applyProtection="1">
      <alignment horizontal="right" vertical="top" shrinkToFit="1"/>
    </xf>
    <xf numFmtId="0" fontId="23" fillId="0" borderId="38" xfId="0" applyFont="1" applyFill="1" applyBorder="1" applyAlignment="1">
      <alignment horizontal="center" vertical="center" wrapText="1"/>
    </xf>
    <xf numFmtId="0" fontId="23" fillId="0" borderId="38" xfId="0" applyFont="1" applyFill="1" applyBorder="1" applyAlignment="1">
      <alignment horizontal="center" vertical="center"/>
    </xf>
    <xf numFmtId="43" fontId="24" fillId="67" borderId="0" xfId="0" applyNumberFormat="1" applyFont="1" applyFill="1" applyAlignment="1">
      <alignment vertical="center"/>
    </xf>
    <xf numFmtId="0" fontId="23" fillId="67" borderId="0" xfId="0" applyFont="1" applyFill="1" applyAlignment="1">
      <alignment vertical="center"/>
    </xf>
    <xf numFmtId="43" fontId="24" fillId="0" borderId="38" xfId="206" applyNumberFormat="1" applyFont="1" applyFill="1" applyBorder="1" applyAlignment="1">
      <alignment horizontal="center" vertical="center"/>
    </xf>
    <xf numFmtId="43" fontId="24" fillId="0" borderId="38" xfId="0" applyNumberFormat="1" applyFont="1" applyFill="1" applyBorder="1" applyAlignment="1">
      <alignment vertical="center"/>
    </xf>
    <xf numFmtId="43" fontId="24" fillId="0" borderId="38" xfId="0" applyNumberFormat="1" applyFont="1" applyFill="1" applyBorder="1" applyAlignment="1">
      <alignment horizontal="center" vertical="center"/>
    </xf>
    <xf numFmtId="0" fontId="23" fillId="0" borderId="38" xfId="0" applyFont="1" applyFill="1" applyBorder="1" applyAlignment="1">
      <alignment vertical="center"/>
    </xf>
    <xf numFmtId="0" fontId="0" fillId="0" borderId="0" xfId="0" applyAlignment="1">
      <alignment vertical="center"/>
    </xf>
    <xf numFmtId="43" fontId="24" fillId="0" borderId="0" xfId="206" applyFont="1" applyFill="1" applyBorder="1" applyAlignment="1">
      <alignment horizontal="center" vertical="center"/>
    </xf>
    <xf numFmtId="43" fontId="115" fillId="67" borderId="0" xfId="0" applyNumberFormat="1" applyFont="1" applyFill="1" applyAlignment="1">
      <alignment vertical="center"/>
    </xf>
    <xf numFmtId="43" fontId="24" fillId="69" borderId="0" xfId="0" applyNumberFormat="1" applyFont="1" applyFill="1" applyAlignment="1">
      <alignment vertical="center"/>
    </xf>
    <xf numFmtId="43" fontId="24" fillId="72" borderId="18" xfId="206" applyFont="1" applyFill="1" applyBorder="1" applyAlignment="1">
      <alignment horizontal="center"/>
    </xf>
    <xf numFmtId="43" fontId="24" fillId="72" borderId="27" xfId="206" applyFont="1" applyFill="1" applyBorder="1" applyAlignment="1">
      <alignment horizontal="center"/>
    </xf>
    <xf numFmtId="43" fontId="115" fillId="68" borderId="20" xfId="206" applyFont="1" applyFill="1" applyBorder="1" applyAlignment="1">
      <alignment horizontal="center"/>
    </xf>
    <xf numFmtId="43" fontId="5" fillId="0" borderId="0" xfId="206" applyFont="1" applyFill="1" applyAlignment="1">
      <alignment horizontal="center"/>
    </xf>
    <xf numFmtId="43" fontId="5" fillId="0" borderId="15" xfId="206" applyFont="1" applyFill="1" applyBorder="1"/>
    <xf numFmtId="165" fontId="5" fillId="0" borderId="0" xfId="206" applyNumberFormat="1" applyFont="1" applyFill="1"/>
    <xf numFmtId="43" fontId="5" fillId="0" borderId="20" xfId="206" applyFont="1" applyFill="1" applyBorder="1"/>
    <xf numFmtId="43" fontId="5" fillId="0" borderId="13" xfId="206" applyFont="1" applyFill="1" applyBorder="1"/>
    <xf numFmtId="43" fontId="5" fillId="0" borderId="24" xfId="206" applyFont="1" applyFill="1" applyBorder="1"/>
    <xf numFmtId="43" fontId="5" fillId="0" borderId="36" xfId="206" applyFont="1" applyFill="1" applyBorder="1"/>
    <xf numFmtId="43" fontId="5" fillId="0" borderId="0" xfId="206" applyFont="1" applyFill="1"/>
    <xf numFmtId="43" fontId="134" fillId="0" borderId="0" xfId="206" applyFont="1" applyFill="1"/>
    <xf numFmtId="165" fontId="134" fillId="0" borderId="0" xfId="206" applyNumberFormat="1" applyFont="1" applyFill="1"/>
    <xf numFmtId="0" fontId="135" fillId="0" borderId="0" xfId="0" applyFont="1" applyFill="1"/>
    <xf numFmtId="0" fontId="135" fillId="68" borderId="0" xfId="0" applyFont="1" applyFill="1"/>
    <xf numFmtId="165" fontId="5" fillId="68" borderId="0" xfId="206" applyNumberFormat="1" applyFont="1" applyFill="1"/>
    <xf numFmtId="0" fontId="18" fillId="0" borderId="30" xfId="0" applyFont="1" applyFill="1" applyBorder="1" applyAlignment="1">
      <alignment vertical="center" wrapText="1"/>
    </xf>
    <xf numFmtId="0" fontId="18" fillId="0" borderId="44" xfId="0" applyFont="1" applyFill="1" applyBorder="1" applyAlignment="1">
      <alignment vertical="center" wrapText="1"/>
    </xf>
    <xf numFmtId="0" fontId="23" fillId="0" borderId="15" xfId="0" applyFont="1" applyFill="1" applyBorder="1" applyAlignment="1">
      <alignment horizontal="center" vertical="center" wrapText="1"/>
    </xf>
    <xf numFmtId="0" fontId="23" fillId="0" borderId="12" xfId="0" applyFont="1" applyFill="1" applyBorder="1" applyAlignment="1">
      <alignment horizontal="center" vertical="center" wrapText="1"/>
    </xf>
    <xf numFmtId="0" fontId="23" fillId="0" borderId="11" xfId="0" applyFont="1" applyFill="1" applyBorder="1" applyAlignment="1">
      <alignment horizontal="center" vertical="center" wrapText="1"/>
    </xf>
    <xf numFmtId="43" fontId="118" fillId="72" borderId="38" xfId="206" applyFont="1" applyFill="1" applyBorder="1" applyAlignment="1">
      <alignment horizontal="center" vertical="center" wrapText="1"/>
    </xf>
    <xf numFmtId="0" fontId="122" fillId="0" borderId="0" xfId="0" applyFont="1"/>
    <xf numFmtId="0" fontId="136" fillId="0" borderId="0" xfId="0" applyFont="1"/>
    <xf numFmtId="43" fontId="24" fillId="68" borderId="19" xfId="206" applyFont="1" applyFill="1" applyBorder="1" applyAlignment="1">
      <alignment horizontal="center"/>
    </xf>
    <xf numFmtId="43" fontId="24" fillId="68" borderId="28" xfId="206" applyFont="1" applyFill="1" applyBorder="1" applyAlignment="1">
      <alignment horizontal="center"/>
    </xf>
    <xf numFmtId="43" fontId="115" fillId="69" borderId="33" xfId="206" applyFont="1" applyFill="1" applyBorder="1" applyAlignment="1">
      <alignment horizontal="center"/>
    </xf>
    <xf numFmtId="43" fontId="115" fillId="0" borderId="49" xfId="206" applyFont="1" applyFill="1" applyBorder="1" applyAlignment="1">
      <alignment horizontal="center"/>
    </xf>
    <xf numFmtId="43" fontId="115" fillId="0" borderId="19" xfId="206" applyFont="1" applyFill="1" applyBorder="1" applyAlignment="1">
      <alignment horizontal="center"/>
    </xf>
    <xf numFmtId="43" fontId="115" fillId="0" borderId="23" xfId="206" applyFont="1" applyFill="1" applyBorder="1" applyAlignment="1">
      <alignment horizontal="center"/>
    </xf>
    <xf numFmtId="43" fontId="115" fillId="0" borderId="28" xfId="206" applyFont="1" applyFill="1" applyBorder="1" applyAlignment="1">
      <alignment horizontal="center"/>
    </xf>
    <xf numFmtId="43" fontId="24" fillId="68" borderId="33" xfId="206" applyFont="1" applyFill="1" applyBorder="1" applyAlignment="1">
      <alignment horizontal="center" wrapText="1" shrinkToFit="1"/>
    </xf>
    <xf numFmtId="43" fontId="23" fillId="0" borderId="13" xfId="206" applyFont="1" applyFill="1" applyBorder="1" applyAlignment="1">
      <alignment horizontal="center" shrinkToFit="1"/>
    </xf>
    <xf numFmtId="43" fontId="23" fillId="0" borderId="48" xfId="206" applyFont="1" applyFill="1" applyBorder="1" applyAlignment="1">
      <alignment horizontal="center" shrinkToFit="1"/>
    </xf>
    <xf numFmtId="43" fontId="24" fillId="68" borderId="13" xfId="206" applyFont="1" applyFill="1" applyBorder="1" applyAlignment="1">
      <alignment horizontal="center" wrapText="1" shrinkToFit="1"/>
    </xf>
    <xf numFmtId="43" fontId="24" fillId="68" borderId="31" xfId="206" applyFont="1" applyFill="1" applyBorder="1" applyAlignment="1">
      <alignment horizontal="center" wrapText="1" shrinkToFit="1"/>
    </xf>
    <xf numFmtId="43" fontId="23" fillId="0" borderId="29" xfId="206" applyFont="1" applyFill="1" applyBorder="1" applyAlignment="1">
      <alignment horizontal="center" wrapText="1"/>
    </xf>
    <xf numFmtId="43" fontId="23" fillId="0" borderId="30" xfId="206" applyFont="1" applyFill="1" applyBorder="1" applyAlignment="1">
      <alignment horizontal="center" wrapText="1"/>
    </xf>
    <xf numFmtId="43" fontId="23" fillId="27" borderId="29" xfId="206" applyFont="1" applyFill="1" applyBorder="1" applyAlignment="1">
      <alignment horizontal="center" wrapText="1"/>
    </xf>
    <xf numFmtId="43" fontId="23" fillId="27" borderId="30" xfId="206" applyFont="1" applyFill="1" applyBorder="1" applyAlignment="1">
      <alignment horizontal="center" wrapText="1"/>
    </xf>
    <xf numFmtId="43" fontId="23" fillId="25" borderId="30" xfId="206" applyFont="1" applyFill="1" applyBorder="1" applyAlignment="1">
      <alignment horizontal="center" wrapText="1"/>
    </xf>
    <xf numFmtId="43" fontId="23" fillId="25" borderId="29" xfId="206" applyFont="1" applyFill="1" applyBorder="1" applyAlignment="1">
      <alignment horizontal="center" wrapText="1"/>
    </xf>
    <xf numFmtId="43" fontId="23" fillId="27" borderId="19" xfId="206" applyFont="1" applyFill="1" applyBorder="1" applyAlignment="1">
      <alignment horizontal="center" wrapText="1" shrinkToFit="1"/>
    </xf>
    <xf numFmtId="43" fontId="23" fillId="27" borderId="28" xfId="206" applyFont="1" applyFill="1" applyBorder="1" applyAlignment="1">
      <alignment horizontal="center" wrapText="1" shrinkToFit="1"/>
    </xf>
    <xf numFmtId="43" fontId="23" fillId="27" borderId="44" xfId="206" applyFont="1" applyFill="1" applyBorder="1" applyAlignment="1">
      <alignment horizontal="center" wrapText="1"/>
    </xf>
    <xf numFmtId="43" fontId="24" fillId="27" borderId="25" xfId="206" applyFont="1" applyFill="1" applyBorder="1" applyAlignment="1">
      <alignment horizontal="center" wrapText="1"/>
    </xf>
    <xf numFmtId="43" fontId="24" fillId="27" borderId="26" xfId="206" applyFont="1" applyFill="1" applyBorder="1" applyAlignment="1">
      <alignment horizontal="center" wrapText="1"/>
    </xf>
    <xf numFmtId="43" fontId="23" fillId="25" borderId="26" xfId="206" applyFont="1" applyFill="1" applyBorder="1" applyAlignment="1">
      <alignment horizontal="center" wrapText="1" shrinkToFit="1"/>
    </xf>
    <xf numFmtId="43" fontId="23" fillId="25" borderId="25" xfId="206" applyFont="1" applyFill="1" applyBorder="1" applyAlignment="1">
      <alignment horizontal="center" wrapText="1" shrinkToFit="1"/>
    </xf>
    <xf numFmtId="43" fontId="24" fillId="0" borderId="25" xfId="206" applyFont="1" applyFill="1" applyBorder="1" applyAlignment="1">
      <alignment horizontal="center" wrapText="1"/>
    </xf>
    <xf numFmtId="43" fontId="24" fillId="0" borderId="17" xfId="206" applyFont="1" applyFill="1" applyBorder="1" applyAlignment="1">
      <alignment horizontal="center" wrapText="1"/>
    </xf>
    <xf numFmtId="43" fontId="24" fillId="0" borderId="26" xfId="206" applyFont="1" applyFill="1" applyBorder="1" applyAlignment="1">
      <alignment horizontal="center" wrapText="1"/>
    </xf>
    <xf numFmtId="43" fontId="24" fillId="69" borderId="17" xfId="206" applyFont="1" applyFill="1" applyBorder="1" applyAlignment="1">
      <alignment horizontal="center" wrapText="1"/>
    </xf>
    <xf numFmtId="43" fontId="24" fillId="69" borderId="22" xfId="206" applyFont="1" applyFill="1" applyBorder="1" applyAlignment="1">
      <alignment horizontal="center" wrapText="1"/>
    </xf>
    <xf numFmtId="43" fontId="24" fillId="69" borderId="26" xfId="206" applyFont="1" applyFill="1" applyBorder="1" applyAlignment="1">
      <alignment horizontal="center" wrapText="1"/>
    </xf>
    <xf numFmtId="4" fontId="127" fillId="0" borderId="19" xfId="48" applyFont="1" applyBorder="1" applyAlignment="1" applyProtection="1">
      <alignment horizontal="right" wrapText="1" shrinkToFit="1"/>
    </xf>
    <xf numFmtId="4" fontId="127" fillId="0" borderId="23" xfId="48" applyFont="1" applyBorder="1" applyAlignment="1" applyProtection="1">
      <alignment horizontal="right" wrapText="1" shrinkToFit="1"/>
    </xf>
    <xf numFmtId="4" fontId="127" fillId="0" borderId="68" xfId="48" applyFont="1" applyBorder="1" applyAlignment="1" applyProtection="1">
      <alignment horizontal="right" wrapText="1" shrinkToFit="1"/>
    </xf>
    <xf numFmtId="43" fontId="24" fillId="0" borderId="18" xfId="206" applyFont="1" applyFill="1" applyBorder="1" applyAlignment="1">
      <alignment horizontal="center" wrapText="1"/>
    </xf>
    <xf numFmtId="43" fontId="24" fillId="0" borderId="20" xfId="206" applyFont="1" applyFill="1" applyBorder="1" applyAlignment="1">
      <alignment horizontal="center" wrapText="1"/>
    </xf>
    <xf numFmtId="0" fontId="23" fillId="0" borderId="47" xfId="0" applyFont="1" applyFill="1" applyBorder="1" applyAlignment="1">
      <alignment horizontal="center" vertical="center" wrapText="1"/>
    </xf>
    <xf numFmtId="0" fontId="23" fillId="0" borderId="15" xfId="0" applyFont="1" applyFill="1" applyBorder="1" applyAlignment="1">
      <alignment horizontal="center" vertical="center" wrapText="1"/>
    </xf>
    <xf numFmtId="0" fontId="23" fillId="0" borderId="11" xfId="0" applyFont="1" applyFill="1" applyBorder="1" applyAlignment="1">
      <alignment horizontal="center" vertical="center" wrapText="1"/>
    </xf>
    <xf numFmtId="0" fontId="29" fillId="0" borderId="38" xfId="0" applyFont="1" applyFill="1" applyBorder="1" applyAlignment="1">
      <alignment horizontal="center" vertical="center"/>
    </xf>
    <xf numFmtId="43" fontId="24" fillId="69" borderId="18" xfId="206" applyFont="1" applyFill="1" applyBorder="1" applyAlignment="1">
      <alignment horizontal="center"/>
    </xf>
    <xf numFmtId="43" fontId="24" fillId="69" borderId="27" xfId="206" applyFont="1" applyFill="1" applyBorder="1" applyAlignment="1">
      <alignment horizontal="center"/>
    </xf>
    <xf numFmtId="0" fontId="23" fillId="0" borderId="11" xfId="0" applyFont="1" applyFill="1" applyBorder="1" applyAlignment="1">
      <alignment horizontal="center" vertical="center" wrapText="1"/>
    </xf>
    <xf numFmtId="43" fontId="24" fillId="68" borderId="57" xfId="206" applyFont="1" applyFill="1" applyBorder="1" applyAlignment="1">
      <alignment horizontal="center"/>
    </xf>
    <xf numFmtId="43" fontId="23" fillId="27" borderId="50" xfId="206" applyFont="1" applyFill="1" applyBorder="1" applyAlignment="1">
      <alignment horizontal="center" wrapText="1" shrinkToFit="1"/>
    </xf>
    <xf numFmtId="43" fontId="23" fillId="27" borderId="26" xfId="206" applyFont="1" applyFill="1" applyBorder="1" applyAlignment="1">
      <alignment horizontal="center" wrapText="1" shrinkToFit="1"/>
    </xf>
    <xf numFmtId="43" fontId="24" fillId="0" borderId="19" xfId="206" applyFont="1" applyFill="1" applyBorder="1" applyAlignment="1">
      <alignment horizontal="center"/>
    </xf>
    <xf numFmtId="43" fontId="24" fillId="0" borderId="28" xfId="206" applyFont="1" applyFill="1" applyBorder="1" applyAlignment="1">
      <alignment horizontal="center"/>
    </xf>
    <xf numFmtId="43" fontId="24" fillId="68" borderId="18" xfId="206" applyFont="1" applyFill="1" applyBorder="1" applyAlignment="1">
      <alignment horizontal="center"/>
    </xf>
    <xf numFmtId="43" fontId="24" fillId="68" borderId="27" xfId="206" applyFont="1" applyFill="1" applyBorder="1" applyAlignment="1">
      <alignment horizontal="center"/>
    </xf>
    <xf numFmtId="43" fontId="24" fillId="25" borderId="12" xfId="206" applyFont="1" applyFill="1" applyBorder="1" applyAlignment="1">
      <alignment horizontal="center"/>
    </xf>
    <xf numFmtId="43" fontId="24" fillId="25" borderId="11" xfId="206" applyFont="1" applyFill="1" applyBorder="1" applyAlignment="1">
      <alignment horizontal="center"/>
    </xf>
    <xf numFmtId="43" fontId="24" fillId="72" borderId="11" xfId="206" applyFont="1" applyFill="1" applyBorder="1" applyAlignment="1">
      <alignment horizontal="center"/>
    </xf>
    <xf numFmtId="43" fontId="115" fillId="72" borderId="11" xfId="206" applyFont="1" applyFill="1" applyBorder="1" applyAlignment="1">
      <alignment horizontal="center"/>
    </xf>
    <xf numFmtId="43" fontId="24" fillId="72" borderId="12" xfId="206" applyFont="1" applyFill="1" applyBorder="1" applyAlignment="1">
      <alignment horizontal="center"/>
    </xf>
    <xf numFmtId="43" fontId="115" fillId="25" borderId="17" xfId="206" applyFont="1" applyFill="1" applyBorder="1" applyAlignment="1">
      <alignment horizontal="center"/>
    </xf>
    <xf numFmtId="43" fontId="115" fillId="25" borderId="22" xfId="206" applyFont="1" applyFill="1" applyBorder="1" applyAlignment="1">
      <alignment horizontal="center"/>
    </xf>
    <xf numFmtId="43" fontId="115" fillId="25" borderId="26" xfId="206" applyFont="1" applyFill="1" applyBorder="1" applyAlignment="1">
      <alignment horizontal="center"/>
    </xf>
    <xf numFmtId="0" fontId="4" fillId="68" borderId="15" xfId="0" applyFont="1" applyFill="1" applyBorder="1" applyAlignment="1">
      <alignment horizontal="center" vertical="center" wrapText="1"/>
    </xf>
    <xf numFmtId="43" fontId="24" fillId="25" borderId="29" xfId="206" applyFont="1" applyFill="1" applyBorder="1" applyAlignment="1">
      <alignment horizontal="center"/>
    </xf>
    <xf numFmtId="0" fontId="23" fillId="0" borderId="12" xfId="0" applyFont="1" applyFill="1" applyBorder="1" applyAlignment="1">
      <alignment vertical="center" wrapText="1"/>
    </xf>
    <xf numFmtId="0" fontId="23" fillId="0" borderId="43" xfId="0" applyFont="1" applyFill="1" applyBorder="1" applyAlignment="1">
      <alignment vertical="center" wrapText="1"/>
    </xf>
    <xf numFmtId="0" fontId="23" fillId="27" borderId="34" xfId="0" applyFont="1" applyFill="1" applyBorder="1" applyAlignment="1">
      <alignment vertical="center" wrapText="1"/>
    </xf>
    <xf numFmtId="0" fontId="23" fillId="0" borderId="30" xfId="0" applyFont="1" applyFill="1" applyBorder="1" applyAlignment="1">
      <alignment vertical="center" wrapText="1"/>
    </xf>
    <xf numFmtId="0" fontId="23" fillId="0" borderId="44" xfId="0" applyFont="1" applyFill="1" applyBorder="1" applyAlignment="1">
      <alignment vertical="center" wrapText="1"/>
    </xf>
    <xf numFmtId="0" fontId="23" fillId="27" borderId="47" xfId="0" applyFont="1" applyFill="1" applyBorder="1" applyAlignment="1">
      <alignment vertical="center" wrapText="1"/>
    </xf>
    <xf numFmtId="0" fontId="23" fillId="25" borderId="36" xfId="0" quotePrefix="1" applyFont="1" applyFill="1" applyBorder="1" applyAlignment="1">
      <alignment horizontal="center" vertical="center" wrapText="1"/>
    </xf>
    <xf numFmtId="4" fontId="130" fillId="0" borderId="65" xfId="116" applyNumberFormat="1" applyFont="1" applyBorder="1" applyAlignment="1" applyProtection="1">
      <alignment horizontal="right" vertical="top" shrinkToFit="1"/>
    </xf>
    <xf numFmtId="4" fontId="130" fillId="0" borderId="42" xfId="116" applyNumberFormat="1" applyFont="1" applyBorder="1" applyAlignment="1" applyProtection="1">
      <alignment horizontal="right" vertical="top" shrinkToFit="1"/>
    </xf>
    <xf numFmtId="4" fontId="130" fillId="0" borderId="83" xfId="116" applyNumberFormat="1" applyFont="1" applyBorder="1" applyAlignment="1" applyProtection="1">
      <alignment horizontal="right" vertical="top" shrinkToFit="1"/>
    </xf>
    <xf numFmtId="43" fontId="7" fillId="0" borderId="38" xfId="206" applyNumberFormat="1" applyFont="1" applyFill="1" applyBorder="1" applyAlignment="1">
      <alignment vertical="center"/>
    </xf>
    <xf numFmtId="49" fontId="32" fillId="0" borderId="38" xfId="0" applyNumberFormat="1" applyFont="1" applyBorder="1" applyAlignment="1">
      <alignment horizontal="center" vertical="center" wrapText="1"/>
    </xf>
    <xf numFmtId="43" fontId="30" fillId="0" borderId="38" xfId="206" applyFont="1" applyFill="1" applyBorder="1" applyAlignment="1">
      <alignment horizontal="center" wrapText="1" shrinkToFit="1"/>
    </xf>
    <xf numFmtId="43" fontId="20" fillId="0" borderId="38" xfId="206" applyFont="1" applyFill="1" applyBorder="1" applyAlignment="1">
      <alignment horizontal="center" shrinkToFit="1"/>
    </xf>
    <xf numFmtId="43" fontId="20" fillId="0" borderId="38" xfId="206" applyFont="1" applyBorder="1" applyAlignment="1">
      <alignment horizontal="center" wrapText="1" shrinkToFit="1"/>
    </xf>
    <xf numFmtId="43" fontId="20" fillId="0" borderId="38" xfId="206" applyFont="1" applyBorder="1" applyAlignment="1">
      <alignment horizontal="center" shrinkToFit="1"/>
    </xf>
    <xf numFmtId="43" fontId="114" fillId="0" borderId="38" xfId="206" applyFont="1" applyFill="1" applyBorder="1" applyAlignment="1">
      <alignment horizontal="center" shrinkToFit="1"/>
    </xf>
    <xf numFmtId="43" fontId="20" fillId="0" borderId="40" xfId="206" applyFont="1" applyFill="1" applyBorder="1" applyAlignment="1">
      <alignment horizontal="center"/>
    </xf>
    <xf numFmtId="43" fontId="66" fillId="0" borderId="38" xfId="206" applyFont="1" applyBorder="1" applyAlignment="1">
      <alignment horizontal="center"/>
    </xf>
    <xf numFmtId="4" fontId="127" fillId="0" borderId="61" xfId="101" applyNumberFormat="1" applyFont="1" applyBorder="1" applyAlignment="1" applyProtection="1">
      <alignment horizontal="right" shrinkToFit="1"/>
    </xf>
    <xf numFmtId="0" fontId="23" fillId="0" borderId="36" xfId="0" applyFont="1" applyFill="1" applyBorder="1" applyAlignment="1">
      <alignment horizontal="center" vertical="center" wrapText="1"/>
    </xf>
    <xf numFmtId="49" fontId="32" fillId="0" borderId="38" xfId="0" applyNumberFormat="1" applyFont="1" applyBorder="1" applyAlignment="1">
      <alignment horizontal="center" vertical="center" wrapText="1"/>
    </xf>
    <xf numFmtId="0" fontId="29" fillId="0" borderId="0" xfId="0" applyFont="1" applyAlignment="1">
      <alignment horizontal="center" vertical="center"/>
    </xf>
    <xf numFmtId="0" fontId="23" fillId="25" borderId="36" xfId="0" applyFont="1" applyFill="1" applyBorder="1" applyAlignment="1">
      <alignment horizontal="center" vertical="center" wrapText="1"/>
    </xf>
    <xf numFmtId="43" fontId="23" fillId="68" borderId="17" xfId="206" applyFont="1" applyFill="1" applyBorder="1" applyAlignment="1">
      <alignment horizontal="center" wrapText="1" shrinkToFit="1"/>
    </xf>
    <xf numFmtId="43" fontId="23" fillId="68" borderId="22" xfId="206" applyFont="1" applyFill="1" applyBorder="1" applyAlignment="1">
      <alignment horizontal="center" wrapText="1" shrinkToFit="1"/>
    </xf>
    <xf numFmtId="43" fontId="23" fillId="72" borderId="37" xfId="206" applyFont="1" applyFill="1" applyBorder="1" applyAlignment="1">
      <alignment horizontal="center"/>
    </xf>
    <xf numFmtId="3" fontId="23" fillId="25" borderId="14" xfId="0" applyNumberFormat="1" applyFont="1" applyFill="1" applyBorder="1" applyAlignment="1">
      <alignment horizontal="center" vertical="center" wrapText="1"/>
    </xf>
    <xf numFmtId="3" fontId="23" fillId="72" borderId="34" xfId="0" applyNumberFormat="1" applyFont="1" applyFill="1" applyBorder="1" applyAlignment="1">
      <alignment horizontal="center" vertical="center" wrapText="1"/>
    </xf>
    <xf numFmtId="43" fontId="31" fillId="0" borderId="40" xfId="206" applyNumberFormat="1" applyFont="1" applyFill="1" applyBorder="1" applyAlignment="1">
      <alignment horizontal="center" vertical="center"/>
    </xf>
    <xf numFmtId="49" fontId="32" fillId="0" borderId="38" xfId="0" applyNumberFormat="1" applyFont="1" applyBorder="1" applyAlignment="1">
      <alignment horizontal="center" vertical="center" wrapText="1"/>
    </xf>
    <xf numFmtId="49" fontId="32" fillId="0" borderId="38" xfId="0" applyNumberFormat="1" applyFont="1" applyBorder="1" applyAlignment="1">
      <alignment horizontal="center" vertical="center" wrapText="1"/>
    </xf>
    <xf numFmtId="0" fontId="23" fillId="27" borderId="29" xfId="0" applyFont="1" applyFill="1" applyBorder="1" applyAlignment="1">
      <alignment horizontal="center" vertical="center" wrapText="1"/>
    </xf>
    <xf numFmtId="0" fontId="4" fillId="68" borderId="29" xfId="0" applyFont="1" applyFill="1" applyBorder="1" applyAlignment="1">
      <alignment horizontal="center" vertical="center" wrapText="1"/>
    </xf>
    <xf numFmtId="0" fontId="4" fillId="72" borderId="30" xfId="0" applyFont="1" applyFill="1" applyBorder="1" applyAlignment="1">
      <alignment horizontal="center" vertical="center" wrapText="1"/>
    </xf>
    <xf numFmtId="0" fontId="4" fillId="72" borderId="29" xfId="0" applyFont="1" applyFill="1" applyBorder="1" applyAlignment="1">
      <alignment horizontal="center" vertical="center" wrapText="1"/>
    </xf>
    <xf numFmtId="0" fontId="4" fillId="72" borderId="44" xfId="0" applyFont="1" applyFill="1" applyBorder="1" applyAlignment="1">
      <alignment horizontal="center" vertical="center" wrapText="1"/>
    </xf>
    <xf numFmtId="0" fontId="23" fillId="27" borderId="44" xfId="0" applyFont="1" applyFill="1" applyBorder="1" applyAlignment="1">
      <alignment horizontal="center" vertical="center" wrapText="1"/>
    </xf>
    <xf numFmtId="43" fontId="115" fillId="68" borderId="29" xfId="206" applyFont="1" applyFill="1" applyBorder="1" applyAlignment="1">
      <alignment horizontal="center"/>
    </xf>
    <xf numFmtId="43" fontId="115" fillId="72" borderId="44" xfId="206" applyFont="1" applyFill="1" applyBorder="1" applyAlignment="1">
      <alignment horizontal="center"/>
    </xf>
    <xf numFmtId="43" fontId="115" fillId="68" borderId="18" xfId="206" applyFont="1" applyFill="1" applyBorder="1" applyAlignment="1">
      <alignment horizontal="center"/>
    </xf>
    <xf numFmtId="43" fontId="115" fillId="68" borderId="27" xfId="206" applyFont="1" applyFill="1" applyBorder="1" applyAlignment="1">
      <alignment horizontal="center"/>
    </xf>
    <xf numFmtId="43" fontId="24" fillId="72" borderId="18" xfId="206" applyFont="1" applyFill="1" applyBorder="1" applyAlignment="1">
      <alignment horizontal="center" wrapText="1" shrinkToFit="1"/>
    </xf>
    <xf numFmtId="43" fontId="24" fillId="72" borderId="20" xfId="206" applyFont="1" applyFill="1" applyBorder="1" applyAlignment="1">
      <alignment horizontal="center" wrapText="1" shrinkToFit="1"/>
    </xf>
    <xf numFmtId="43" fontId="24" fillId="72" borderId="27" xfId="206" applyFont="1" applyFill="1" applyBorder="1" applyAlignment="1">
      <alignment horizontal="center" wrapText="1" shrinkToFit="1"/>
    </xf>
    <xf numFmtId="43" fontId="24" fillId="68" borderId="17" xfId="206" applyFont="1" applyFill="1" applyBorder="1" applyAlignment="1">
      <alignment horizontal="center" wrapText="1" shrinkToFit="1"/>
    </xf>
    <xf numFmtId="43" fontId="24" fillId="68" borderId="22" xfId="206" applyFont="1" applyFill="1" applyBorder="1" applyAlignment="1">
      <alignment horizontal="center" wrapText="1" shrinkToFit="1"/>
    </xf>
    <xf numFmtId="43" fontId="24" fillId="68" borderId="26" xfId="206" applyFont="1" applyFill="1" applyBorder="1" applyAlignment="1">
      <alignment horizontal="center" wrapText="1" shrinkToFit="1"/>
    </xf>
    <xf numFmtId="43" fontId="31" fillId="0" borderId="38" xfId="0" applyNumberFormat="1" applyFont="1" applyFill="1" applyBorder="1" applyAlignment="1">
      <alignment horizontal="center" vertical="center" wrapText="1"/>
    </xf>
    <xf numFmtId="0" fontId="23" fillId="0" borderId="0" xfId="0" applyFont="1" applyFill="1" applyBorder="1" applyAlignment="1">
      <alignment horizontal="center" vertical="center" wrapText="1"/>
    </xf>
    <xf numFmtId="0" fontId="23" fillId="69" borderId="36" xfId="0" applyFont="1" applyFill="1" applyBorder="1" applyAlignment="1">
      <alignment horizontal="center" vertical="center" wrapText="1"/>
    </xf>
    <xf numFmtId="0" fontId="23" fillId="27" borderId="36" xfId="0" applyFont="1" applyFill="1" applyBorder="1" applyAlignment="1">
      <alignment horizontal="center" vertical="center" wrapText="1"/>
    </xf>
    <xf numFmtId="0" fontId="23" fillId="27" borderId="34" xfId="0" applyFont="1" applyFill="1" applyBorder="1" applyAlignment="1">
      <alignment horizontal="center" vertical="center" wrapText="1"/>
    </xf>
    <xf numFmtId="4" fontId="23" fillId="0" borderId="38" xfId="190" applyNumberFormat="1" applyFont="1" applyFill="1" applyBorder="1" applyAlignment="1">
      <alignment horizontal="right" vertical="top" shrinkToFit="1"/>
    </xf>
    <xf numFmtId="43" fontId="23" fillId="0" borderId="17" xfId="206" applyFont="1" applyFill="1" applyBorder="1" applyAlignment="1">
      <alignment horizontal="center" wrapText="1" shrinkToFit="1"/>
    </xf>
    <xf numFmtId="0" fontId="0" fillId="0" borderId="45" xfId="0" applyBorder="1"/>
    <xf numFmtId="0" fontId="17" fillId="25" borderId="14" xfId="0" applyFont="1" applyFill="1" applyBorder="1" applyAlignment="1">
      <alignment horizontal="center" vertical="center"/>
    </xf>
    <xf numFmtId="0" fontId="4" fillId="0" borderId="0" xfId="0" applyFont="1" applyFill="1"/>
    <xf numFmtId="0" fontId="17" fillId="72" borderId="14" xfId="0" applyFont="1" applyFill="1" applyBorder="1" applyAlignment="1">
      <alignment horizontal="center" vertical="center"/>
    </xf>
    <xf numFmtId="43" fontId="24" fillId="72" borderId="33" xfId="206" applyFont="1" applyFill="1" applyBorder="1" applyAlignment="1">
      <alignment horizontal="center" wrapText="1" shrinkToFit="1"/>
    </xf>
    <xf numFmtId="43" fontId="24" fillId="72" borderId="31" xfId="206" applyFont="1" applyFill="1" applyBorder="1" applyAlignment="1">
      <alignment horizontal="center" wrapText="1" shrinkToFit="1"/>
    </xf>
    <xf numFmtId="43" fontId="23" fillId="72" borderId="14" xfId="206" applyFont="1" applyFill="1" applyBorder="1" applyAlignment="1"/>
    <xf numFmtId="43" fontId="115" fillId="0" borderId="19" xfId="206" applyFont="1" applyFill="1" applyBorder="1" applyAlignment="1">
      <alignment horizontal="center" shrinkToFit="1"/>
    </xf>
    <xf numFmtId="43" fontId="115" fillId="0" borderId="23" xfId="206" applyFont="1" applyFill="1" applyBorder="1" applyAlignment="1">
      <alignment horizontal="center" shrinkToFit="1"/>
    </xf>
    <xf numFmtId="43" fontId="115" fillId="0" borderId="28" xfId="206" applyFont="1" applyFill="1" applyBorder="1" applyAlignment="1">
      <alignment horizontal="center" shrinkToFit="1"/>
    </xf>
    <xf numFmtId="49" fontId="32" fillId="0" borderId="38" xfId="0" applyNumberFormat="1" applyFont="1" applyBorder="1" applyAlignment="1">
      <alignment horizontal="center" vertical="center" wrapText="1"/>
    </xf>
    <xf numFmtId="0" fontId="23" fillId="27" borderId="15" xfId="0" applyFont="1" applyFill="1" applyBorder="1" applyAlignment="1">
      <alignment horizontal="center" vertical="center" wrapText="1"/>
    </xf>
    <xf numFmtId="0" fontId="23" fillId="0" borderId="0" xfId="0" applyFont="1" applyFill="1" applyBorder="1" applyAlignment="1">
      <alignment horizontal="center" vertical="center" wrapText="1"/>
    </xf>
    <xf numFmtId="0" fontId="23" fillId="0" borderId="36" xfId="0" applyFont="1" applyFill="1" applyBorder="1" applyAlignment="1">
      <alignment horizontal="center" vertical="center" wrapText="1"/>
    </xf>
    <xf numFmtId="49" fontId="32" fillId="0" borderId="38" xfId="0" applyNumberFormat="1" applyFont="1" applyBorder="1" applyAlignment="1">
      <alignment horizontal="center" vertical="center" wrapText="1"/>
    </xf>
    <xf numFmtId="164" fontId="12" fillId="0" borderId="0" xfId="0" applyNumberFormat="1" applyFont="1" applyAlignment="1">
      <alignment horizontal="center" vertical="center"/>
    </xf>
    <xf numFmtId="0" fontId="3" fillId="0" borderId="0" xfId="0" applyFont="1" applyAlignment="1">
      <alignment horizontal="center" vertical="center"/>
    </xf>
    <xf numFmtId="43" fontId="11" fillId="0" borderId="0" xfId="0" applyNumberFormat="1" applyFont="1" applyFill="1" applyAlignment="1">
      <alignment vertical="center"/>
    </xf>
    <xf numFmtId="49" fontId="137" fillId="72" borderId="38" xfId="0" applyNumberFormat="1" applyFont="1" applyFill="1" applyBorder="1" applyAlignment="1">
      <alignment horizontal="center" vertical="center" wrapText="1"/>
    </xf>
    <xf numFmtId="0" fontId="63" fillId="72" borderId="38" xfId="0" applyFont="1" applyFill="1" applyBorder="1" applyAlignment="1">
      <alignment horizontal="center" vertical="center" wrapText="1"/>
    </xf>
    <xf numFmtId="164" fontId="62" fillId="0" borderId="0" xfId="206" applyNumberFormat="1" applyFont="1" applyAlignment="1">
      <alignment horizontal="center" vertical="center" wrapText="1"/>
    </xf>
    <xf numFmtId="43" fontId="138" fillId="0" borderId="0" xfId="0" applyNumberFormat="1" applyFont="1" applyAlignment="1">
      <alignment vertical="center"/>
    </xf>
    <xf numFmtId="43" fontId="115" fillId="72" borderId="18" xfId="206" applyFont="1" applyFill="1" applyBorder="1" applyAlignment="1">
      <alignment horizontal="center" wrapText="1" shrinkToFit="1"/>
    </xf>
    <xf numFmtId="43" fontId="115" fillId="72" borderId="16" xfId="206" applyFont="1" applyFill="1" applyBorder="1" applyAlignment="1">
      <alignment horizontal="center" wrapText="1" shrinkToFit="1"/>
    </xf>
    <xf numFmtId="43" fontId="115" fillId="72" borderId="20" xfId="206" applyFont="1" applyFill="1" applyBorder="1" applyAlignment="1">
      <alignment horizontal="center" wrapText="1" shrinkToFit="1"/>
    </xf>
    <xf numFmtId="43" fontId="115" fillId="72" borderId="21" xfId="206" applyFont="1" applyFill="1" applyBorder="1" applyAlignment="1">
      <alignment horizontal="center" wrapText="1" shrinkToFit="1"/>
    </xf>
    <xf numFmtId="43" fontId="115" fillId="72" borderId="27" xfId="206" applyFont="1" applyFill="1" applyBorder="1" applyAlignment="1">
      <alignment horizontal="center" wrapText="1" shrinkToFit="1"/>
    </xf>
    <xf numFmtId="43" fontId="115" fillId="72" borderId="25" xfId="206" applyFont="1" applyFill="1" applyBorder="1" applyAlignment="1">
      <alignment horizontal="center" wrapText="1" shrinkToFit="1"/>
    </xf>
    <xf numFmtId="0" fontId="17" fillId="72" borderId="11" xfId="0" applyFont="1" applyFill="1" applyBorder="1" applyAlignment="1">
      <alignment horizontal="center" vertical="center"/>
    </xf>
    <xf numFmtId="0" fontId="17" fillId="72" borderId="15" xfId="0" applyFont="1" applyFill="1" applyBorder="1" applyAlignment="1">
      <alignment horizontal="center" vertical="center"/>
    </xf>
    <xf numFmtId="49" fontId="32" fillId="74" borderId="38" xfId="0" applyNumberFormat="1" applyFont="1" applyFill="1" applyBorder="1" applyAlignment="1">
      <alignment horizontal="center" vertical="center" wrapText="1"/>
    </xf>
    <xf numFmtId="49" fontId="32" fillId="0" borderId="41" xfId="0" applyNumberFormat="1" applyFont="1" applyFill="1" applyBorder="1" applyAlignment="1">
      <alignment horizontal="center" vertical="center" wrapText="1"/>
    </xf>
    <xf numFmtId="0" fontId="23" fillId="0" borderId="36" xfId="0" applyFont="1" applyFill="1" applyBorder="1" applyAlignment="1">
      <alignment horizontal="center" vertical="center" wrapText="1"/>
    </xf>
    <xf numFmtId="49" fontId="32" fillId="0" borderId="38" xfId="0" applyNumberFormat="1" applyFont="1" applyBorder="1" applyAlignment="1">
      <alignment horizontal="center" vertical="center" wrapText="1"/>
    </xf>
    <xf numFmtId="4" fontId="117" fillId="0" borderId="38" xfId="40" applyFont="1" applyFill="1" applyBorder="1" applyProtection="1">
      <alignment horizontal="right" shrinkToFit="1"/>
    </xf>
    <xf numFmtId="49" fontId="32" fillId="75" borderId="41" xfId="0" applyNumberFormat="1" applyFont="1" applyFill="1" applyBorder="1" applyAlignment="1">
      <alignment horizontal="center" vertical="center" wrapText="1"/>
    </xf>
    <xf numFmtId="49" fontId="32" fillId="75" borderId="38" xfId="0" applyNumberFormat="1" applyFont="1" applyFill="1" applyBorder="1" applyAlignment="1">
      <alignment horizontal="center" vertical="center" wrapText="1"/>
    </xf>
    <xf numFmtId="0" fontId="23" fillId="71" borderId="12" xfId="0" applyFont="1" applyFill="1" applyBorder="1" applyAlignment="1">
      <alignment horizontal="center" vertical="center" wrapText="1"/>
    </xf>
    <xf numFmtId="43" fontId="115" fillId="72" borderId="17" xfId="206" applyFont="1" applyFill="1" applyBorder="1" applyAlignment="1">
      <alignment horizontal="center"/>
    </xf>
    <xf numFmtId="43" fontId="115" fillId="72" borderId="26" xfId="206" applyFont="1" applyFill="1" applyBorder="1" applyAlignment="1">
      <alignment horizontal="center"/>
    </xf>
    <xf numFmtId="0" fontId="23" fillId="0" borderId="15" xfId="0" applyFont="1" applyFill="1" applyBorder="1" applyAlignment="1">
      <alignment horizontal="center" vertical="center" wrapText="1"/>
    </xf>
    <xf numFmtId="3" fontId="23" fillId="72" borderId="14" xfId="0" applyNumberFormat="1" applyFont="1" applyFill="1" applyBorder="1" applyAlignment="1">
      <alignment horizontal="center" vertical="center" wrapText="1"/>
    </xf>
    <xf numFmtId="49" fontId="32" fillId="74" borderId="41" xfId="0" applyNumberFormat="1" applyFont="1" applyFill="1" applyBorder="1" applyAlignment="1">
      <alignment horizontal="center" vertical="center" wrapText="1"/>
    </xf>
    <xf numFmtId="0" fontId="23" fillId="0" borderId="36" xfId="0" applyFont="1" applyFill="1" applyBorder="1" applyAlignment="1">
      <alignment horizontal="center" vertical="center" wrapText="1"/>
    </xf>
    <xf numFmtId="43" fontId="23" fillId="25" borderId="18" xfId="206" applyFont="1" applyFill="1" applyBorder="1" applyAlignment="1">
      <alignment horizontal="center"/>
    </xf>
    <xf numFmtId="43" fontId="23" fillId="25" borderId="27" xfId="206" applyFont="1" applyFill="1" applyBorder="1" applyAlignment="1">
      <alignment horizontal="center"/>
    </xf>
    <xf numFmtId="0" fontId="23" fillId="0" borderId="11" xfId="0" applyFont="1" applyFill="1" applyBorder="1" applyAlignment="1">
      <alignment horizontal="center" vertical="center" wrapText="1"/>
    </xf>
    <xf numFmtId="0" fontId="4" fillId="0" borderId="34" xfId="0" applyFont="1" applyBorder="1" applyAlignment="1"/>
    <xf numFmtId="0" fontId="4" fillId="0" borderId="47" xfId="0" applyFont="1" applyBorder="1" applyAlignment="1"/>
    <xf numFmtId="0" fontId="4" fillId="72" borderId="24" xfId="0" applyFont="1" applyFill="1" applyBorder="1" applyAlignment="1">
      <alignment horizontal="center" vertical="center" wrapText="1"/>
    </xf>
    <xf numFmtId="43" fontId="23" fillId="72" borderId="13" xfId="206" applyFont="1" applyFill="1" applyBorder="1" applyAlignment="1">
      <alignment horizontal="center"/>
    </xf>
    <xf numFmtId="43" fontId="23" fillId="0" borderId="45" xfId="0" applyNumberFormat="1" applyFont="1" applyFill="1" applyBorder="1" applyAlignment="1">
      <alignment vertical="center"/>
    </xf>
    <xf numFmtId="165" fontId="7" fillId="0" borderId="38" xfId="206" applyNumberFormat="1" applyFont="1" applyBorder="1" applyAlignment="1">
      <alignment horizontal="center" vertical="center"/>
    </xf>
    <xf numFmtId="43" fontId="128" fillId="0" borderId="61" xfId="206" applyFont="1" applyFill="1" applyBorder="1" applyAlignment="1" applyProtection="1">
      <alignment horizontal="right" vertical="center" shrinkToFit="1"/>
    </xf>
    <xf numFmtId="43" fontId="36" fillId="0" borderId="38" xfId="206" applyNumberFormat="1" applyFont="1" applyFill="1" applyBorder="1" applyAlignment="1">
      <alignment horizontal="center" vertical="center"/>
    </xf>
    <xf numFmtId="0" fontId="135" fillId="0" borderId="0" xfId="0" applyFont="1" applyFill="1" applyAlignment="1">
      <alignment horizontal="center"/>
    </xf>
    <xf numFmtId="43" fontId="122" fillId="0" borderId="0" xfId="0" applyNumberFormat="1" applyFont="1" applyFill="1" applyAlignment="1">
      <alignment horizontal="center"/>
    </xf>
    <xf numFmtId="0" fontId="5" fillId="0" borderId="38" xfId="0" applyFont="1" applyFill="1" applyBorder="1" applyAlignment="1">
      <alignment horizontal="center" vertical="center"/>
    </xf>
    <xf numFmtId="0" fontId="23" fillId="0" borderId="40" xfId="0" applyFont="1" applyFill="1" applyBorder="1" applyAlignment="1">
      <alignment vertical="center" wrapText="1"/>
    </xf>
    <xf numFmtId="43" fontId="62" fillId="72" borderId="40" xfId="206" applyFont="1" applyFill="1" applyBorder="1" applyAlignment="1">
      <alignment vertical="center"/>
    </xf>
    <xf numFmtId="49" fontId="32" fillId="0" borderId="38" xfId="0" applyNumberFormat="1" applyFont="1" applyBorder="1" applyAlignment="1">
      <alignment horizontal="center" vertical="center" wrapText="1"/>
    </xf>
    <xf numFmtId="0" fontId="23" fillId="0" borderId="0" xfId="0" applyFont="1" applyFill="1" applyBorder="1" applyAlignment="1">
      <alignment horizontal="center" vertical="center" wrapText="1"/>
    </xf>
    <xf numFmtId="0" fontId="23" fillId="0" borderId="0" xfId="0" applyFont="1" applyFill="1" applyAlignment="1">
      <alignment horizontal="center" vertical="center"/>
    </xf>
    <xf numFmtId="49" fontId="32" fillId="0" borderId="38" xfId="0" applyNumberFormat="1" applyFont="1" applyBorder="1" applyAlignment="1">
      <alignment horizontal="center" vertical="center" wrapText="1"/>
    </xf>
    <xf numFmtId="0" fontId="23" fillId="0" borderId="47" xfId="0" applyFont="1" applyFill="1" applyBorder="1" applyAlignment="1">
      <alignment vertical="center"/>
    </xf>
    <xf numFmtId="0" fontId="23" fillId="0" borderId="34" xfId="0" applyFont="1" applyFill="1" applyBorder="1" applyAlignment="1">
      <alignment vertical="center"/>
    </xf>
    <xf numFmtId="4" fontId="131" fillId="0" borderId="83" xfId="101" applyNumberFormat="1" applyFont="1" applyBorder="1" applyAlignment="1" applyProtection="1">
      <alignment horizontal="right" vertical="top" shrinkToFit="1"/>
    </xf>
    <xf numFmtId="4" fontId="120" fillId="0" borderId="83" xfId="101" applyNumberFormat="1" applyFont="1" applyBorder="1" applyAlignment="1" applyProtection="1">
      <alignment horizontal="right" vertical="top" shrinkToFit="1"/>
    </xf>
    <xf numFmtId="0" fontId="23" fillId="27" borderId="12" xfId="0" applyFont="1" applyFill="1" applyBorder="1" applyAlignment="1">
      <alignment vertical="center" wrapText="1"/>
    </xf>
    <xf numFmtId="43" fontId="24" fillId="72" borderId="15" xfId="206" applyFont="1" applyFill="1" applyBorder="1" applyAlignment="1">
      <alignment horizontal="center"/>
    </xf>
    <xf numFmtId="0" fontId="23" fillId="0" borderId="36" xfId="0" applyFont="1" applyFill="1" applyBorder="1" applyAlignment="1">
      <alignment vertical="center" wrapText="1"/>
    </xf>
    <xf numFmtId="43" fontId="23" fillId="72" borderId="27" xfId="206" applyFont="1" applyFill="1" applyBorder="1" applyAlignment="1">
      <alignment horizontal="center"/>
    </xf>
    <xf numFmtId="4" fontId="130" fillId="0" borderId="83" xfId="101" applyNumberFormat="1" applyFont="1" applyBorder="1" applyAlignment="1" applyProtection="1">
      <alignment horizontal="right" vertical="top" shrinkToFit="1"/>
    </xf>
    <xf numFmtId="170" fontId="20" fillId="0" borderId="38" xfId="0" applyNumberFormat="1" applyFont="1" applyFill="1" applyBorder="1" applyAlignment="1">
      <alignment horizontal="center"/>
    </xf>
    <xf numFmtId="170" fontId="20" fillId="0" borderId="38" xfId="206" applyNumberFormat="1" applyFont="1" applyFill="1" applyBorder="1" applyAlignment="1">
      <alignment horizontal="center"/>
    </xf>
    <xf numFmtId="0" fontId="29" fillId="0" borderId="0" xfId="0" applyFont="1" applyFill="1" applyAlignment="1">
      <alignment horizontal="right"/>
    </xf>
    <xf numFmtId="170" fontId="30" fillId="0" borderId="38" xfId="0" applyNumberFormat="1" applyFont="1" applyFill="1" applyBorder="1"/>
    <xf numFmtId="0" fontId="34" fillId="0" borderId="0" xfId="0" applyFont="1" applyFill="1"/>
    <xf numFmtId="0" fontId="23" fillId="0" borderId="0" xfId="0" applyFont="1" applyFill="1" applyAlignment="1">
      <alignment horizontal="center" vertical="center"/>
    </xf>
    <xf numFmtId="0" fontId="23" fillId="0" borderId="34" xfId="0" applyFont="1" applyFill="1" applyBorder="1" applyAlignment="1">
      <alignment vertical="center"/>
    </xf>
    <xf numFmtId="0" fontId="23" fillId="0" borderId="0" xfId="0" applyFont="1" applyFill="1" applyBorder="1" applyAlignment="1">
      <alignment horizontal="center" vertical="center" wrapText="1"/>
    </xf>
    <xf numFmtId="43" fontId="114" fillId="0" borderId="0" xfId="206" applyFont="1" applyFill="1" applyBorder="1" applyAlignment="1"/>
    <xf numFmtId="165" fontId="115" fillId="0" borderId="38" xfId="0" applyNumberFormat="1" applyFont="1" applyFill="1" applyBorder="1" applyAlignment="1">
      <alignment vertical="center"/>
    </xf>
    <xf numFmtId="171" fontId="30" fillId="68" borderId="38" xfId="0" applyNumberFormat="1" applyFont="1" applyFill="1" applyBorder="1"/>
    <xf numFmtId="171" fontId="30" fillId="0" borderId="38" xfId="206" applyNumberFormat="1" applyFont="1" applyFill="1" applyBorder="1"/>
    <xf numFmtId="171" fontId="0" fillId="0" borderId="0" xfId="0" applyNumberFormat="1" applyFill="1"/>
    <xf numFmtId="171" fontId="34" fillId="68" borderId="0" xfId="0" applyNumberFormat="1" applyFont="1" applyFill="1"/>
    <xf numFmtId="171" fontId="34" fillId="0" borderId="0" xfId="0" applyNumberFormat="1" applyFont="1" applyFill="1"/>
    <xf numFmtId="171" fontId="30" fillId="0" borderId="38" xfId="0" applyNumberFormat="1" applyFont="1" applyFill="1" applyBorder="1"/>
    <xf numFmtId="171" fontId="139" fillId="0" borderId="0" xfId="0" applyNumberFormat="1" applyFont="1" applyFill="1"/>
    <xf numFmtId="171" fontId="134" fillId="68" borderId="0" xfId="0" applyNumberFormat="1" applyFont="1" applyFill="1"/>
    <xf numFmtId="4" fontId="140" fillId="50" borderId="61" xfId="42" applyNumberFormat="1" applyFont="1" applyProtection="1">
      <alignment horizontal="right" vertical="top" wrapText="1" shrinkToFit="1"/>
    </xf>
    <xf numFmtId="4" fontId="127" fillId="0" borderId="61" xfId="48" applyNumberFormat="1" applyFont="1" applyAlignment="1" applyProtection="1">
      <alignment horizontal="right" wrapText="1" shrinkToFit="1"/>
    </xf>
    <xf numFmtId="43" fontId="23" fillId="0" borderId="47" xfId="206" applyFont="1" applyFill="1" applyBorder="1" applyAlignment="1">
      <alignment horizontal="center" wrapText="1"/>
    </xf>
    <xf numFmtId="4" fontId="127" fillId="0" borderId="84" xfId="48" applyNumberFormat="1" applyFont="1" applyBorder="1" applyAlignment="1" applyProtection="1">
      <alignment horizontal="right" wrapText="1" shrinkToFit="1"/>
    </xf>
    <xf numFmtId="4" fontId="127" fillId="0" borderId="89" xfId="48" applyNumberFormat="1" applyFont="1" applyBorder="1" applyAlignment="1" applyProtection="1">
      <alignment horizontal="right" wrapText="1" shrinkToFit="1"/>
    </xf>
    <xf numFmtId="43" fontId="24" fillId="0" borderId="53" xfId="206" applyFont="1" applyFill="1" applyBorder="1" applyAlignment="1">
      <alignment horizontal="center" wrapText="1"/>
    </xf>
    <xf numFmtId="43" fontId="24" fillId="0" borderId="50" xfId="206" applyFont="1" applyFill="1" applyBorder="1" applyAlignment="1">
      <alignment horizontal="center" wrapText="1"/>
    </xf>
    <xf numFmtId="43" fontId="24" fillId="69" borderId="50" xfId="206" applyFont="1" applyFill="1" applyBorder="1" applyAlignment="1">
      <alignment horizontal="center" wrapText="1"/>
    </xf>
    <xf numFmtId="4" fontId="127" fillId="0" borderId="85" xfId="48" applyFont="1" applyBorder="1" applyAlignment="1" applyProtection="1">
      <alignment horizontal="right" wrapText="1" shrinkToFit="1"/>
    </xf>
    <xf numFmtId="43" fontId="24" fillId="0" borderId="35" xfId="206" applyFont="1" applyFill="1" applyBorder="1" applyAlignment="1">
      <alignment horizontal="center" wrapText="1"/>
    </xf>
    <xf numFmtId="43" fontId="23" fillId="0" borderId="36" xfId="206" applyFont="1" applyFill="1" applyBorder="1" applyAlignment="1">
      <alignment horizontal="center" wrapText="1"/>
    </xf>
    <xf numFmtId="43" fontId="23" fillId="0" borderId="34" xfId="206" applyFont="1" applyFill="1" applyBorder="1" applyAlignment="1">
      <alignment horizontal="center" wrapText="1"/>
    </xf>
    <xf numFmtId="169" fontId="141" fillId="73" borderId="38" xfId="0" applyNumberFormat="1" applyFont="1" applyFill="1" applyBorder="1" applyAlignment="1">
      <alignment horizontal="center"/>
    </xf>
    <xf numFmtId="4" fontId="74" fillId="49" borderId="59" xfId="40" applyNumberFormat="1" applyProtection="1">
      <alignment horizontal="right" shrinkToFit="1"/>
    </xf>
    <xf numFmtId="4" fontId="74" fillId="49" borderId="59" xfId="210" applyNumberFormat="1" applyProtection="1">
      <alignment horizontal="right" shrinkToFit="1"/>
    </xf>
    <xf numFmtId="4" fontId="142" fillId="68" borderId="61" xfId="101" applyNumberFormat="1" applyFont="1" applyFill="1" applyBorder="1" applyAlignment="1" applyProtection="1">
      <alignment horizontal="right" vertical="top" shrinkToFit="1"/>
    </xf>
    <xf numFmtId="43" fontId="115" fillId="0" borderId="0" xfId="0" applyNumberFormat="1" applyFont="1" applyAlignment="1">
      <alignment horizontal="center" vertical="center"/>
    </xf>
    <xf numFmtId="4" fontId="127" fillId="0" borderId="90" xfId="48" applyNumberFormat="1" applyFont="1" applyBorder="1" applyAlignment="1" applyProtection="1">
      <alignment horizontal="right" wrapText="1" shrinkToFit="1"/>
    </xf>
    <xf numFmtId="4" fontId="127" fillId="0" borderId="89" xfId="104" applyNumberFormat="1" applyFont="1" applyBorder="1" applyAlignment="1" applyProtection="1">
      <alignment horizontal="right" shrinkToFit="1"/>
    </xf>
    <xf numFmtId="4" fontId="127" fillId="0" borderId="84" xfId="104" applyNumberFormat="1" applyFont="1" applyBorder="1" applyAlignment="1" applyProtection="1">
      <alignment horizontal="right" shrinkToFit="1"/>
    </xf>
    <xf numFmtId="4" fontId="127" fillId="0" borderId="90" xfId="104" applyNumberFormat="1" applyFont="1" applyBorder="1" applyAlignment="1" applyProtection="1">
      <alignment horizontal="right" shrinkToFit="1"/>
    </xf>
    <xf numFmtId="0" fontId="68" fillId="0" borderId="0" xfId="0" applyFont="1" applyFill="1" applyAlignment="1">
      <alignment vertical="center"/>
    </xf>
    <xf numFmtId="0" fontId="23" fillId="0" borderId="36" xfId="0" applyFont="1" applyFill="1" applyBorder="1" applyAlignment="1">
      <alignment horizontal="center" vertical="center"/>
    </xf>
    <xf numFmtId="0" fontId="23" fillId="0" borderId="36" xfId="0" applyFont="1" applyFill="1" applyBorder="1" applyAlignment="1">
      <alignment horizontal="center" vertical="center" wrapText="1"/>
    </xf>
    <xf numFmtId="0" fontId="23" fillId="0" borderId="15" xfId="0" applyFont="1" applyFill="1" applyBorder="1" applyAlignment="1">
      <alignment horizontal="center" vertical="center" wrapText="1"/>
    </xf>
    <xf numFmtId="0" fontId="23" fillId="0" borderId="34" xfId="0" applyFont="1" applyFill="1" applyBorder="1" applyAlignment="1">
      <alignment vertical="center"/>
    </xf>
    <xf numFmtId="0" fontId="17" fillId="0" borderId="34" xfId="0" applyFont="1" applyFill="1" applyBorder="1" applyAlignment="1">
      <alignment vertical="center" wrapText="1"/>
    </xf>
    <xf numFmtId="0" fontId="17" fillId="0" borderId="47" xfId="0" applyFont="1" applyFill="1" applyBorder="1" applyAlignment="1">
      <alignment vertical="center" wrapText="1"/>
    </xf>
    <xf numFmtId="0" fontId="23" fillId="72" borderId="15" xfId="0" applyFont="1" applyFill="1" applyBorder="1" applyAlignment="1">
      <alignment horizontal="center" vertical="center" wrapText="1"/>
    </xf>
    <xf numFmtId="43" fontId="115" fillId="68" borderId="11" xfId="206" applyFont="1" applyFill="1" applyBorder="1" applyAlignment="1">
      <alignment horizontal="center"/>
    </xf>
    <xf numFmtId="0" fontId="23" fillId="0" borderId="11" xfId="0" applyFont="1" applyFill="1" applyBorder="1" applyAlignment="1">
      <alignment horizontal="center" vertical="center" wrapText="1"/>
    </xf>
    <xf numFmtId="0" fontId="23" fillId="0" borderId="34" xfId="0" applyFont="1" applyFill="1" applyBorder="1" applyAlignment="1">
      <alignment vertical="center"/>
    </xf>
    <xf numFmtId="43" fontId="115" fillId="68" borderId="19" xfId="206" applyFont="1" applyFill="1" applyBorder="1" applyAlignment="1">
      <alignment horizontal="center"/>
    </xf>
    <xf numFmtId="43" fontId="115" fillId="68" borderId="23" xfId="206" applyFont="1" applyFill="1" applyBorder="1" applyAlignment="1">
      <alignment horizontal="center"/>
    </xf>
    <xf numFmtId="43" fontId="115" fillId="68" borderId="28" xfId="206" applyFont="1" applyFill="1" applyBorder="1" applyAlignment="1">
      <alignment horizontal="center"/>
    </xf>
    <xf numFmtId="0" fontId="23" fillId="68" borderId="11" xfId="0" applyFont="1" applyFill="1" applyBorder="1" applyAlignment="1">
      <alignment horizontal="center" vertical="center" wrapText="1"/>
    </xf>
    <xf numFmtId="43" fontId="118" fillId="72" borderId="38" xfId="206" quotePrefix="1" applyFont="1" applyFill="1" applyBorder="1" applyAlignment="1">
      <alignment horizontal="center" vertical="center"/>
    </xf>
    <xf numFmtId="0" fontId="23" fillId="0" borderId="0" xfId="0" applyFont="1" applyFill="1" applyBorder="1" applyAlignment="1">
      <alignment horizontal="center" vertical="center" wrapText="1"/>
    </xf>
    <xf numFmtId="0" fontId="23" fillId="0" borderId="34" xfId="0" applyFont="1" applyFill="1" applyBorder="1" applyAlignment="1">
      <alignment vertical="center"/>
    </xf>
    <xf numFmtId="43" fontId="29" fillId="0" borderId="38" xfId="206" quotePrefix="1" applyFont="1" applyFill="1" applyBorder="1" applyAlignment="1">
      <alignment horizontal="center" vertical="center"/>
    </xf>
    <xf numFmtId="3" fontId="23" fillId="72" borderId="15" xfId="0" applyNumberFormat="1" applyFont="1" applyFill="1" applyBorder="1" applyAlignment="1">
      <alignment horizontal="center" vertical="center"/>
    </xf>
    <xf numFmtId="43" fontId="24" fillId="68" borderId="19" xfId="206" applyFont="1" applyFill="1" applyBorder="1" applyAlignment="1">
      <alignment horizontal="center" wrapText="1" shrinkToFit="1"/>
    </xf>
    <xf numFmtId="43" fontId="24" fillId="68" borderId="23" xfId="206" applyFont="1" applyFill="1" applyBorder="1" applyAlignment="1">
      <alignment horizontal="center" wrapText="1" shrinkToFit="1"/>
    </xf>
    <xf numFmtId="43" fontId="24" fillId="68" borderId="28" xfId="206" applyFont="1" applyFill="1" applyBorder="1" applyAlignment="1">
      <alignment horizontal="center" wrapText="1" shrinkToFit="1"/>
    </xf>
    <xf numFmtId="43" fontId="115" fillId="68" borderId="21" xfId="206" applyFont="1" applyFill="1" applyBorder="1" applyAlignment="1">
      <alignment horizontal="center" wrapText="1" shrinkToFit="1"/>
    </xf>
    <xf numFmtId="43" fontId="24" fillId="68" borderId="27" xfId="206" applyFont="1" applyFill="1" applyBorder="1" applyAlignment="1">
      <alignment horizontal="center" wrapText="1" shrinkToFit="1"/>
    </xf>
    <xf numFmtId="43" fontId="115" fillId="68" borderId="19" xfId="206" applyFont="1" applyFill="1" applyBorder="1" applyAlignment="1">
      <alignment horizontal="center" wrapText="1" shrinkToFit="1"/>
    </xf>
    <xf numFmtId="43" fontId="115" fillId="68" borderId="23" xfId="206" applyFont="1" applyFill="1" applyBorder="1" applyAlignment="1">
      <alignment horizontal="center" wrapText="1" shrinkToFit="1"/>
    </xf>
    <xf numFmtId="43" fontId="115" fillId="68" borderId="28" xfId="206" applyFont="1" applyFill="1" applyBorder="1" applyAlignment="1">
      <alignment horizontal="center" wrapText="1" shrinkToFit="1"/>
    </xf>
    <xf numFmtId="43" fontId="23" fillId="68" borderId="37" xfId="206" applyFont="1" applyFill="1" applyBorder="1" applyAlignment="1"/>
    <xf numFmtId="43" fontId="23" fillId="68" borderId="15" xfId="206" applyFont="1" applyFill="1" applyBorder="1" applyAlignment="1"/>
    <xf numFmtId="4" fontId="144" fillId="50" borderId="61" xfId="42" applyNumberFormat="1" applyFont="1" applyAlignment="1" applyProtection="1">
      <alignment horizontal="right" wrapText="1" shrinkToFit="1"/>
    </xf>
    <xf numFmtId="43" fontId="23" fillId="0" borderId="38" xfId="206" applyNumberFormat="1" applyFont="1" applyFill="1" applyBorder="1" applyAlignment="1">
      <alignment horizontal="right" vertical="center" wrapText="1" shrinkToFit="1"/>
    </xf>
    <xf numFmtId="43" fontId="24" fillId="0" borderId="38" xfId="206" applyNumberFormat="1" applyFont="1" applyFill="1" applyBorder="1" applyAlignment="1">
      <alignment horizontal="right" vertical="center" wrapText="1" shrinkToFit="1"/>
    </xf>
    <xf numFmtId="4" fontId="130" fillId="0" borderId="83" xfId="101" applyNumberFormat="1" applyFont="1" applyBorder="1" applyAlignment="1" applyProtection="1">
      <alignment horizontal="right" shrinkToFit="1"/>
    </xf>
    <xf numFmtId="43" fontId="145" fillId="0" borderId="16" xfId="206" applyFont="1" applyBorder="1" applyAlignment="1" applyProtection="1">
      <alignment horizontal="center" shrinkToFit="1"/>
    </xf>
    <xf numFmtId="43" fontId="145" fillId="0" borderId="21" xfId="206" applyFont="1" applyBorder="1" applyAlignment="1" applyProtection="1">
      <alignment horizontal="center" shrinkToFit="1"/>
    </xf>
    <xf numFmtId="43" fontId="145" fillId="0" borderId="25" xfId="206" applyFont="1" applyBorder="1" applyAlignment="1" applyProtection="1">
      <alignment horizontal="center" shrinkToFit="1"/>
    </xf>
    <xf numFmtId="43" fontId="114" fillId="27" borderId="38" xfId="206" applyFont="1" applyFill="1" applyBorder="1" applyAlignment="1"/>
    <xf numFmtId="43" fontId="115" fillId="0" borderId="0" xfId="206" applyFont="1" applyFill="1" applyAlignment="1">
      <alignment vertical="center"/>
    </xf>
    <xf numFmtId="3" fontId="23" fillId="68" borderId="14" xfId="0" applyNumberFormat="1" applyFont="1" applyFill="1" applyBorder="1" applyAlignment="1">
      <alignment horizontal="center" vertical="center" wrapText="1"/>
    </xf>
    <xf numFmtId="43" fontId="115" fillId="69" borderId="16" xfId="206" applyFont="1" applyFill="1" applyBorder="1" applyAlignment="1">
      <alignment horizontal="center"/>
    </xf>
    <xf numFmtId="43" fontId="115" fillId="69" borderId="21" xfId="206" applyFont="1" applyFill="1" applyBorder="1" applyAlignment="1">
      <alignment horizontal="center"/>
    </xf>
    <xf numFmtId="43" fontId="115" fillId="69" borderId="25" xfId="206" applyFont="1" applyFill="1" applyBorder="1" applyAlignment="1">
      <alignment horizontal="center"/>
    </xf>
    <xf numFmtId="4" fontId="131" fillId="0" borderId="61" xfId="104" applyNumberFormat="1" applyFont="1" applyBorder="1" applyAlignment="1" applyProtection="1">
      <alignment horizontal="right" vertical="top" shrinkToFit="1"/>
    </xf>
    <xf numFmtId="4" fontId="120" fillId="0" borderId="61" xfId="104" applyNumberFormat="1" applyFont="1" applyFill="1" applyBorder="1" applyAlignment="1" applyProtection="1">
      <alignment horizontal="right" vertical="top" shrinkToFit="1"/>
    </xf>
    <xf numFmtId="49" fontId="32" fillId="0" borderId="38" xfId="0" applyNumberFormat="1" applyFont="1" applyBorder="1" applyAlignment="1">
      <alignment horizontal="center" vertical="center" wrapText="1"/>
    </xf>
    <xf numFmtId="0" fontId="18" fillId="0" borderId="34" xfId="0" applyFont="1" applyFill="1" applyBorder="1" applyAlignment="1">
      <alignment vertical="center" wrapText="1"/>
    </xf>
    <xf numFmtId="0" fontId="23" fillId="0" borderId="36" xfId="0" applyFont="1" applyFill="1" applyBorder="1" applyAlignment="1">
      <alignment horizontal="center" vertical="center"/>
    </xf>
    <xf numFmtId="0" fontId="23" fillId="0" borderId="34" xfId="0" applyFont="1" applyFill="1" applyBorder="1" applyAlignment="1">
      <alignment horizontal="center" vertical="center"/>
    </xf>
    <xf numFmtId="0" fontId="23" fillId="0" borderId="47" xfId="0" applyFont="1" applyFill="1" applyBorder="1" applyAlignment="1">
      <alignment horizontal="center" vertical="center"/>
    </xf>
    <xf numFmtId="0" fontId="23" fillId="0" borderId="36" xfId="0" applyFont="1" applyFill="1" applyBorder="1" applyAlignment="1">
      <alignment horizontal="center" vertical="center" wrapText="1"/>
    </xf>
    <xf numFmtId="0" fontId="23" fillId="0" borderId="34" xfId="0" applyFont="1" applyFill="1" applyBorder="1" applyAlignment="1">
      <alignment horizontal="center" vertical="center" wrapText="1"/>
    </xf>
    <xf numFmtId="0" fontId="23" fillId="0" borderId="41" xfId="0" applyFont="1" applyFill="1" applyBorder="1" applyAlignment="1">
      <alignment horizontal="center" vertical="center" wrapText="1"/>
    </xf>
    <xf numFmtId="0" fontId="23" fillId="0" borderId="22" xfId="0" applyFont="1" applyFill="1" applyBorder="1" applyAlignment="1">
      <alignment horizontal="center" vertical="center" wrapText="1"/>
    </xf>
    <xf numFmtId="0" fontId="23" fillId="27" borderId="36" xfId="0" applyFont="1" applyFill="1" applyBorder="1" applyAlignment="1">
      <alignment horizontal="center" vertical="center" wrapText="1"/>
    </xf>
    <xf numFmtId="0" fontId="23" fillId="27" borderId="34" xfId="0" applyFont="1" applyFill="1" applyBorder="1" applyAlignment="1">
      <alignment horizontal="center" vertical="center" wrapText="1"/>
    </xf>
    <xf numFmtId="0" fontId="23" fillId="0" borderId="15" xfId="0" applyFont="1" applyFill="1" applyBorder="1" applyAlignment="1">
      <alignment horizontal="center" vertical="center" wrapText="1"/>
    </xf>
    <xf numFmtId="0" fontId="23" fillId="0" borderId="12" xfId="0" applyFont="1" applyFill="1" applyBorder="1" applyAlignment="1">
      <alignment horizontal="center" vertical="center" wrapText="1"/>
    </xf>
    <xf numFmtId="0" fontId="23" fillId="0" borderId="24" xfId="0" applyFont="1" applyFill="1" applyBorder="1" applyAlignment="1">
      <alignment horizontal="center" vertical="center" wrapText="1"/>
    </xf>
    <xf numFmtId="0" fontId="23" fillId="0" borderId="30" xfId="0" applyFont="1" applyFill="1" applyBorder="1" applyAlignment="1">
      <alignment horizontal="center" vertical="center" wrapText="1"/>
    </xf>
    <xf numFmtId="0" fontId="23" fillId="0" borderId="43" xfId="0" applyFont="1" applyFill="1" applyBorder="1" applyAlignment="1">
      <alignment horizontal="center" vertical="center" wrapText="1"/>
    </xf>
    <xf numFmtId="0" fontId="23" fillId="0" borderId="47" xfId="0" applyFont="1" applyFill="1" applyBorder="1" applyAlignment="1">
      <alignment horizontal="center" vertical="center" wrapText="1"/>
    </xf>
    <xf numFmtId="0" fontId="23" fillId="0" borderId="40" xfId="0" applyFont="1" applyFill="1" applyBorder="1" applyAlignment="1">
      <alignment horizontal="center" vertical="center" wrapText="1"/>
    </xf>
    <xf numFmtId="0" fontId="23" fillId="0" borderId="38" xfId="0" applyFont="1" applyFill="1" applyBorder="1" applyAlignment="1">
      <alignment horizontal="center" vertical="center" wrapText="1"/>
    </xf>
    <xf numFmtId="0" fontId="23" fillId="0" borderId="15" xfId="189" applyFont="1" applyFill="1" applyBorder="1" applyAlignment="1">
      <alignment horizontal="center" vertical="center" wrapText="1"/>
    </xf>
    <xf numFmtId="0" fontId="23" fillId="0" borderId="12" xfId="189" applyFont="1" applyFill="1" applyBorder="1" applyAlignment="1">
      <alignment horizontal="center" vertical="center" wrapText="1"/>
    </xf>
    <xf numFmtId="0" fontId="23" fillId="0" borderId="43" xfId="189" applyFont="1" applyFill="1" applyBorder="1" applyAlignment="1">
      <alignment horizontal="center" vertical="center" wrapText="1"/>
    </xf>
    <xf numFmtId="0" fontId="23" fillId="0" borderId="24" xfId="189" applyFont="1" applyFill="1" applyBorder="1" applyAlignment="1">
      <alignment horizontal="center" vertical="center" wrapText="1"/>
    </xf>
    <xf numFmtId="0" fontId="23" fillId="0" borderId="30" xfId="189" applyFont="1" applyFill="1" applyBorder="1" applyAlignment="1">
      <alignment horizontal="center" vertical="center" wrapText="1"/>
    </xf>
    <xf numFmtId="0" fontId="23" fillId="0" borderId="44" xfId="189" applyFont="1" applyFill="1" applyBorder="1" applyAlignment="1">
      <alignment horizontal="center" vertical="center" wrapText="1"/>
    </xf>
    <xf numFmtId="0" fontId="23" fillId="27" borderId="36" xfId="0" applyFont="1" applyFill="1" applyBorder="1" applyAlignment="1">
      <alignment horizontal="center" vertical="center"/>
    </xf>
    <xf numFmtId="0" fontId="23" fillId="27" borderId="34" xfId="0" applyFont="1" applyFill="1" applyBorder="1" applyAlignment="1">
      <alignment horizontal="center" vertical="center"/>
    </xf>
    <xf numFmtId="0" fontId="23" fillId="27" borderId="47" xfId="0" applyFont="1" applyFill="1" applyBorder="1" applyAlignment="1">
      <alignment horizontal="center" vertical="center"/>
    </xf>
    <xf numFmtId="0" fontId="23" fillId="27" borderId="36" xfId="189" applyFont="1" applyFill="1" applyBorder="1" applyAlignment="1">
      <alignment horizontal="center" vertical="center" wrapText="1"/>
    </xf>
    <xf numFmtId="0" fontId="23" fillId="27" borderId="34" xfId="189" applyFont="1" applyFill="1" applyBorder="1" applyAlignment="1">
      <alignment horizontal="center" vertical="center" wrapText="1"/>
    </xf>
    <xf numFmtId="0" fontId="23" fillId="27" borderId="47" xfId="189" applyFont="1" applyFill="1" applyBorder="1" applyAlignment="1">
      <alignment horizontal="center" vertical="center" wrapText="1"/>
    </xf>
    <xf numFmtId="0" fontId="23" fillId="0" borderId="11" xfId="0" applyFont="1" applyFill="1" applyBorder="1" applyAlignment="1">
      <alignment horizontal="center" vertical="center" wrapText="1"/>
    </xf>
    <xf numFmtId="0" fontId="23" fillId="0" borderId="31" xfId="0" applyFont="1" applyFill="1" applyBorder="1" applyAlignment="1">
      <alignment horizontal="center" vertical="center" wrapText="1"/>
    </xf>
    <xf numFmtId="0" fontId="23" fillId="0" borderId="29" xfId="0" applyFont="1" applyFill="1" applyBorder="1" applyAlignment="1">
      <alignment horizontal="center" vertical="center" wrapText="1"/>
    </xf>
    <xf numFmtId="0" fontId="23" fillId="0" borderId="13" xfId="189" applyFont="1" applyFill="1" applyBorder="1" applyAlignment="1">
      <alignment horizontal="center" vertical="center" wrapText="1"/>
    </xf>
    <xf numFmtId="0" fontId="23" fillId="0" borderId="0" xfId="189" applyFont="1" applyFill="1" applyBorder="1" applyAlignment="1">
      <alignment horizontal="center" vertical="center" wrapText="1"/>
    </xf>
    <xf numFmtId="0" fontId="23" fillId="0" borderId="48" xfId="189" applyFont="1" applyFill="1" applyBorder="1" applyAlignment="1">
      <alignment horizontal="center" vertical="center" wrapText="1"/>
    </xf>
    <xf numFmtId="0" fontId="23" fillId="68" borderId="11" xfId="0" applyFont="1" applyFill="1" applyBorder="1" applyAlignment="1">
      <alignment horizontal="center" vertical="center" wrapText="1"/>
    </xf>
    <xf numFmtId="0" fontId="23" fillId="68" borderId="31" xfId="0" applyFont="1" applyFill="1" applyBorder="1" applyAlignment="1">
      <alignment horizontal="center" vertical="center" wrapText="1"/>
    </xf>
    <xf numFmtId="0" fontId="23" fillId="68" borderId="29" xfId="0" applyFont="1" applyFill="1" applyBorder="1" applyAlignment="1">
      <alignment horizontal="center" vertical="center" wrapText="1"/>
    </xf>
    <xf numFmtId="0" fontId="23" fillId="0" borderId="30" xfId="0" applyFont="1" applyFill="1" applyBorder="1" applyAlignment="1">
      <alignment vertical="center"/>
    </xf>
    <xf numFmtId="0" fontId="23" fillId="0" borderId="44" xfId="0" applyFont="1" applyFill="1" applyBorder="1" applyAlignment="1">
      <alignment horizontal="center" vertical="center" wrapText="1"/>
    </xf>
    <xf numFmtId="0" fontId="23" fillId="0" borderId="13" xfId="0" applyFont="1" applyFill="1" applyBorder="1" applyAlignment="1">
      <alignment horizontal="center" vertical="center" wrapText="1"/>
    </xf>
    <xf numFmtId="49" fontId="35" fillId="0" borderId="36" xfId="0" applyNumberFormat="1" applyFont="1" applyFill="1" applyBorder="1" applyAlignment="1">
      <alignment horizontal="center" vertical="center" wrapText="1"/>
    </xf>
    <xf numFmtId="49" fontId="35" fillId="0" borderId="34" xfId="0" applyNumberFormat="1" applyFont="1" applyFill="1" applyBorder="1" applyAlignment="1">
      <alignment horizontal="center" vertical="center" wrapText="1"/>
    </xf>
    <xf numFmtId="0" fontId="23" fillId="0" borderId="38" xfId="0" applyFont="1" applyFill="1" applyBorder="1" applyAlignment="1">
      <alignment horizontal="center" vertical="center"/>
    </xf>
    <xf numFmtId="0" fontId="23" fillId="0" borderId="36" xfId="189" applyFont="1" applyBorder="1" applyAlignment="1">
      <alignment horizontal="center" vertical="center" wrapText="1"/>
    </xf>
    <xf numFmtId="0" fontId="23" fillId="0" borderId="47" xfId="189" applyFont="1" applyBorder="1" applyAlignment="1">
      <alignment horizontal="center" vertical="center" wrapText="1"/>
    </xf>
    <xf numFmtId="0" fontId="23" fillId="0" borderId="24" xfId="189" applyFont="1" applyBorder="1" applyAlignment="1">
      <alignment horizontal="center" vertical="center" wrapText="1"/>
    </xf>
    <xf numFmtId="0" fontId="23" fillId="0" borderId="44" xfId="189" applyFont="1" applyBorder="1" applyAlignment="1">
      <alignment horizontal="center" vertical="center" wrapText="1"/>
    </xf>
    <xf numFmtId="0" fontId="23" fillId="0" borderId="41" xfId="0" applyFont="1" applyFill="1" applyBorder="1" applyAlignment="1">
      <alignment horizontal="center" vertical="center"/>
    </xf>
    <xf numFmtId="0" fontId="23" fillId="0" borderId="22" xfId="0" applyFont="1" applyFill="1" applyBorder="1" applyAlignment="1">
      <alignment horizontal="center" vertical="center"/>
    </xf>
    <xf numFmtId="0" fontId="23" fillId="0" borderId="40" xfId="0" applyFont="1" applyFill="1" applyBorder="1" applyAlignment="1">
      <alignment horizontal="center" vertical="center"/>
    </xf>
    <xf numFmtId="0" fontId="23" fillId="0" borderId="36" xfId="189" applyFont="1" applyFill="1" applyBorder="1" applyAlignment="1">
      <alignment horizontal="center" vertical="center" wrapText="1"/>
    </xf>
    <xf numFmtId="0" fontId="23" fillId="0" borderId="47" xfId="189" applyFont="1" applyFill="1" applyBorder="1" applyAlignment="1">
      <alignment horizontal="center" vertical="center" wrapText="1"/>
    </xf>
    <xf numFmtId="0" fontId="23" fillId="27" borderId="47" xfId="0" applyFont="1" applyFill="1" applyBorder="1" applyAlignment="1">
      <alignment horizontal="center" vertical="center" wrapText="1"/>
    </xf>
    <xf numFmtId="2" fontId="23" fillId="27" borderId="36" xfId="0" applyNumberFormat="1" applyFont="1" applyFill="1" applyBorder="1" applyAlignment="1">
      <alignment horizontal="center" vertical="center" wrapText="1"/>
    </xf>
    <xf numFmtId="2" fontId="23" fillId="27" borderId="34" xfId="0" applyNumberFormat="1" applyFont="1" applyFill="1" applyBorder="1" applyAlignment="1">
      <alignment horizontal="center" vertical="center" wrapText="1"/>
    </xf>
    <xf numFmtId="2" fontId="23" fillId="27" borderId="47" xfId="0" applyNumberFormat="1" applyFont="1" applyFill="1" applyBorder="1" applyAlignment="1">
      <alignment horizontal="center" vertical="center" wrapText="1"/>
    </xf>
    <xf numFmtId="0" fontId="23" fillId="69" borderId="36" xfId="0" applyFont="1" applyFill="1" applyBorder="1" applyAlignment="1">
      <alignment horizontal="center" vertical="center"/>
    </xf>
    <xf numFmtId="0" fontId="23" fillId="69" borderId="34" xfId="0" applyFont="1" applyFill="1" applyBorder="1" applyAlignment="1">
      <alignment horizontal="center" vertical="center"/>
    </xf>
    <xf numFmtId="0" fontId="23" fillId="69" borderId="47" xfId="0" applyFont="1" applyFill="1" applyBorder="1" applyAlignment="1">
      <alignment horizontal="center" vertical="center"/>
    </xf>
    <xf numFmtId="0" fontId="23" fillId="69" borderId="36" xfId="0" applyFont="1" applyFill="1" applyBorder="1" applyAlignment="1">
      <alignment horizontal="center" vertical="center" wrapText="1"/>
    </xf>
    <xf numFmtId="0" fontId="23" fillId="69" borderId="34" xfId="0" applyFont="1" applyFill="1" applyBorder="1" applyAlignment="1">
      <alignment horizontal="center" vertical="center" wrapText="1"/>
    </xf>
    <xf numFmtId="0" fontId="23" fillId="69" borderId="47" xfId="0" applyFont="1" applyFill="1" applyBorder="1" applyAlignment="1">
      <alignment horizontal="center" vertical="center" wrapText="1"/>
    </xf>
    <xf numFmtId="0" fontId="23" fillId="69" borderId="24" xfId="0" applyFont="1" applyFill="1" applyBorder="1" applyAlignment="1">
      <alignment horizontal="center" vertical="center" wrapText="1"/>
    </xf>
    <xf numFmtId="0" fontId="23" fillId="69" borderId="30" xfId="0" applyFont="1" applyFill="1" applyBorder="1" applyAlignment="1">
      <alignment horizontal="center" vertical="center" wrapText="1"/>
    </xf>
    <xf numFmtId="0" fontId="4" fillId="0" borderId="36" xfId="0" applyFont="1" applyFill="1" applyBorder="1" applyAlignment="1">
      <alignment horizontal="center" vertical="center" wrapText="1"/>
    </xf>
    <xf numFmtId="0" fontId="4" fillId="0" borderId="34" xfId="0" applyFont="1" applyFill="1" applyBorder="1" applyAlignment="1">
      <alignment horizontal="center" vertical="center" wrapText="1"/>
    </xf>
    <xf numFmtId="0" fontId="4" fillId="0" borderId="47" xfId="0" applyFont="1" applyFill="1" applyBorder="1" applyAlignment="1">
      <alignment horizontal="center" vertical="center" wrapText="1"/>
    </xf>
    <xf numFmtId="0" fontId="23" fillId="0" borderId="0" xfId="0" applyFont="1" applyFill="1" applyBorder="1" applyAlignment="1">
      <alignment horizontal="center" vertical="center" wrapText="1"/>
    </xf>
    <xf numFmtId="0" fontId="23" fillId="0" borderId="48" xfId="0" applyFont="1" applyFill="1" applyBorder="1" applyAlignment="1">
      <alignment horizontal="center" vertical="center" wrapText="1"/>
    </xf>
    <xf numFmtId="49" fontId="23" fillId="0" borderId="36" xfId="0" applyNumberFormat="1" applyFont="1" applyFill="1" applyBorder="1" applyAlignment="1">
      <alignment horizontal="center" vertical="center" wrapText="1"/>
    </xf>
    <xf numFmtId="49" fontId="23" fillId="0" borderId="34" xfId="0" applyNumberFormat="1" applyFont="1" applyFill="1" applyBorder="1" applyAlignment="1">
      <alignment horizontal="center" vertical="center" wrapText="1"/>
    </xf>
    <xf numFmtId="49" fontId="23" fillId="0" borderId="47" xfId="0" applyNumberFormat="1" applyFont="1" applyFill="1" applyBorder="1" applyAlignment="1">
      <alignment horizontal="center" vertical="center" wrapText="1"/>
    </xf>
    <xf numFmtId="49" fontId="23" fillId="0" borderId="15" xfId="0" applyNumberFormat="1" applyFont="1" applyFill="1" applyBorder="1" applyAlignment="1">
      <alignment horizontal="center" vertical="center" wrapText="1"/>
    </xf>
    <xf numFmtId="49" fontId="23" fillId="0" borderId="12" xfId="0" applyNumberFormat="1" applyFont="1" applyFill="1" applyBorder="1" applyAlignment="1">
      <alignment horizontal="center" vertical="center" wrapText="1"/>
    </xf>
    <xf numFmtId="49" fontId="23" fillId="0" borderId="43" xfId="0" applyNumberFormat="1" applyFont="1" applyFill="1" applyBorder="1" applyAlignment="1">
      <alignment horizontal="center" vertical="center" wrapText="1"/>
    </xf>
    <xf numFmtId="49" fontId="35" fillId="0" borderId="47" xfId="0" applyNumberFormat="1" applyFont="1" applyFill="1" applyBorder="1" applyAlignment="1">
      <alignment horizontal="center" vertical="center" wrapText="1"/>
    </xf>
    <xf numFmtId="49" fontId="35" fillId="0" borderId="15" xfId="0" applyNumberFormat="1" applyFont="1" applyFill="1" applyBorder="1" applyAlignment="1">
      <alignment horizontal="center" vertical="center" wrapText="1"/>
    </xf>
    <xf numFmtId="49" fontId="35" fillId="0" borderId="43" xfId="0" applyNumberFormat="1" applyFont="1" applyFill="1" applyBorder="1" applyAlignment="1">
      <alignment horizontal="center" vertical="center" wrapText="1"/>
    </xf>
    <xf numFmtId="49" fontId="35" fillId="0" borderId="24" xfId="0" applyNumberFormat="1" applyFont="1" applyFill="1" applyBorder="1" applyAlignment="1">
      <alignment horizontal="center" vertical="center" wrapText="1"/>
    </xf>
    <xf numFmtId="49" fontId="35" fillId="0" borderId="44" xfId="0" applyNumberFormat="1" applyFont="1" applyFill="1" applyBorder="1" applyAlignment="1">
      <alignment horizontal="center" vertical="center" wrapText="1"/>
    </xf>
    <xf numFmtId="49" fontId="35" fillId="27" borderId="15" xfId="0" applyNumberFormat="1" applyFont="1" applyFill="1" applyBorder="1" applyAlignment="1">
      <alignment horizontal="center" vertical="center" wrapText="1"/>
    </xf>
    <xf numFmtId="49" fontId="35" fillId="27" borderId="43" xfId="0" applyNumberFormat="1" applyFont="1" applyFill="1" applyBorder="1" applyAlignment="1">
      <alignment horizontal="center" vertical="center" wrapText="1"/>
    </xf>
    <xf numFmtId="0" fontId="23" fillId="0" borderId="34" xfId="0" applyFont="1" applyFill="1" applyBorder="1" applyAlignment="1">
      <alignment vertical="center"/>
    </xf>
    <xf numFmtId="2" fontId="23" fillId="27" borderId="15" xfId="0" applyNumberFormat="1" applyFont="1" applyFill="1" applyBorder="1" applyAlignment="1">
      <alignment horizontal="center" vertical="center" wrapText="1"/>
    </xf>
    <xf numFmtId="2" fontId="23" fillId="27" borderId="43" xfId="0" applyNumberFormat="1" applyFont="1" applyFill="1" applyBorder="1" applyAlignment="1">
      <alignment horizontal="center" vertical="center" wrapText="1"/>
    </xf>
    <xf numFmtId="49" fontId="23" fillId="0" borderId="24" xfId="0" applyNumberFormat="1" applyFont="1" applyFill="1" applyBorder="1" applyAlignment="1">
      <alignment horizontal="center" vertical="center" wrapText="1"/>
    </xf>
    <xf numFmtId="49" fontId="23" fillId="0" borderId="30" xfId="0" applyNumberFormat="1" applyFont="1" applyFill="1" applyBorder="1" applyAlignment="1">
      <alignment horizontal="center" vertical="center" wrapText="1"/>
    </xf>
    <xf numFmtId="49" fontId="23" fillId="0" borderId="44" xfId="0" applyNumberFormat="1" applyFont="1" applyFill="1" applyBorder="1" applyAlignment="1">
      <alignment horizontal="center" vertical="center" wrapText="1"/>
    </xf>
    <xf numFmtId="49" fontId="35" fillId="0" borderId="12" xfId="0" applyNumberFormat="1" applyFont="1" applyFill="1" applyBorder="1" applyAlignment="1">
      <alignment horizontal="center" vertical="center" wrapText="1"/>
    </xf>
    <xf numFmtId="0" fontId="143" fillId="0" borderId="0" xfId="0" applyFont="1" applyFill="1" applyAlignment="1">
      <alignment horizontal="center" vertical="center"/>
    </xf>
    <xf numFmtId="0" fontId="23" fillId="68" borderId="38" xfId="0" applyFont="1" applyFill="1" applyBorder="1" applyAlignment="1">
      <alignment horizontal="center" vertical="center" wrapText="1"/>
    </xf>
    <xf numFmtId="0" fontId="23" fillId="27" borderId="47" xfId="0" applyFont="1" applyFill="1" applyBorder="1" applyAlignment="1">
      <alignment vertical="center"/>
    </xf>
    <xf numFmtId="2" fontId="23" fillId="0" borderId="15" xfId="0" applyNumberFormat="1" applyFont="1" applyFill="1" applyBorder="1" applyAlignment="1">
      <alignment horizontal="center" vertical="center" wrapText="1"/>
    </xf>
    <xf numFmtId="2" fontId="23" fillId="0" borderId="43" xfId="0" applyNumberFormat="1" applyFont="1" applyFill="1" applyBorder="1" applyAlignment="1">
      <alignment horizontal="center" vertical="center" wrapText="1"/>
    </xf>
    <xf numFmtId="2" fontId="23" fillId="0" borderId="24" xfId="0" applyNumberFormat="1" applyFont="1" applyFill="1" applyBorder="1" applyAlignment="1">
      <alignment horizontal="center" vertical="center" wrapText="1"/>
    </xf>
    <xf numFmtId="2" fontId="23" fillId="0" borderId="44" xfId="0" applyNumberFormat="1" applyFont="1" applyFill="1" applyBorder="1" applyAlignment="1">
      <alignment horizontal="center" vertical="center" wrapText="1"/>
    </xf>
    <xf numFmtId="2" fontId="23" fillId="0" borderId="36" xfId="0" applyNumberFormat="1" applyFont="1" applyFill="1" applyBorder="1" applyAlignment="1">
      <alignment horizontal="center" vertical="center" wrapText="1"/>
    </xf>
    <xf numFmtId="2" fontId="23" fillId="0" borderId="34" xfId="0" applyNumberFormat="1" applyFont="1" applyFill="1" applyBorder="1" applyAlignment="1">
      <alignment horizontal="center" vertical="center" wrapText="1"/>
    </xf>
    <xf numFmtId="2" fontId="23" fillId="0" borderId="47" xfId="0" applyNumberFormat="1" applyFont="1" applyFill="1" applyBorder="1" applyAlignment="1">
      <alignment horizontal="center" vertical="center" wrapText="1"/>
    </xf>
    <xf numFmtId="49" fontId="35" fillId="27" borderId="36" xfId="0" applyNumberFormat="1" applyFont="1" applyFill="1" applyBorder="1" applyAlignment="1">
      <alignment horizontal="center" vertical="center" wrapText="1"/>
    </xf>
    <xf numFmtId="49" fontId="35" fillId="27" borderId="34" xfId="0" applyNumberFormat="1" applyFont="1" applyFill="1" applyBorder="1" applyAlignment="1">
      <alignment horizontal="center" vertical="center" wrapText="1"/>
    </xf>
    <xf numFmtId="49" fontId="35" fillId="27" borderId="47" xfId="0" applyNumberFormat="1" applyFont="1" applyFill="1" applyBorder="1" applyAlignment="1">
      <alignment horizontal="center" vertical="center" wrapText="1"/>
    </xf>
    <xf numFmtId="0" fontId="20" fillId="0" borderId="41" xfId="0" applyFont="1" applyFill="1" applyBorder="1" applyAlignment="1">
      <alignment horizontal="center" vertical="center" wrapText="1"/>
    </xf>
    <xf numFmtId="0" fontId="20" fillId="0" borderId="40" xfId="0" applyFont="1" applyFill="1" applyBorder="1" applyAlignment="1">
      <alignment horizontal="center" vertical="center" wrapText="1"/>
    </xf>
    <xf numFmtId="0" fontId="20" fillId="0" borderId="38" xfId="0" applyFont="1" applyFill="1" applyBorder="1" applyAlignment="1">
      <alignment horizontal="center" vertical="center" wrapText="1"/>
    </xf>
    <xf numFmtId="0" fontId="20" fillId="68" borderId="38" xfId="0" quotePrefix="1" applyFont="1" applyFill="1" applyBorder="1" applyAlignment="1">
      <alignment horizontal="center" vertical="center"/>
    </xf>
    <xf numFmtId="0" fontId="20" fillId="68" borderId="38" xfId="0" applyFont="1" applyFill="1" applyBorder="1" applyAlignment="1">
      <alignment horizontal="center" vertical="center"/>
    </xf>
    <xf numFmtId="0" fontId="20" fillId="68" borderId="41" xfId="0" applyFont="1" applyFill="1" applyBorder="1" applyAlignment="1">
      <alignment horizontal="center" vertical="center"/>
    </xf>
    <xf numFmtId="0" fontId="20" fillId="68" borderId="40" xfId="0" applyFont="1" applyFill="1" applyBorder="1" applyAlignment="1">
      <alignment horizontal="center" vertical="center"/>
    </xf>
    <xf numFmtId="0" fontId="20" fillId="0" borderId="39" xfId="0" applyFont="1" applyFill="1" applyBorder="1" applyAlignment="1">
      <alignment horizontal="center" vertical="center" wrapText="1"/>
    </xf>
    <xf numFmtId="0" fontId="20" fillId="0" borderId="54" xfId="0" applyFont="1" applyFill="1" applyBorder="1" applyAlignment="1">
      <alignment horizontal="center" vertical="center" wrapText="1"/>
    </xf>
    <xf numFmtId="0" fontId="20" fillId="0" borderId="42" xfId="0" applyFont="1" applyFill="1" applyBorder="1" applyAlignment="1">
      <alignment horizontal="center" vertical="center" wrapText="1"/>
    </xf>
    <xf numFmtId="0" fontId="20" fillId="68" borderId="40" xfId="0" quotePrefix="1" applyFont="1" applyFill="1" applyBorder="1" applyAlignment="1">
      <alignment horizontal="center" vertical="center"/>
    </xf>
    <xf numFmtId="0" fontId="20" fillId="0" borderId="41" xfId="0" applyNumberFormat="1" applyFont="1" applyFill="1" applyBorder="1" applyAlignment="1">
      <alignment horizontal="center" vertical="center" wrapText="1"/>
    </xf>
    <xf numFmtId="0" fontId="20" fillId="0" borderId="40" xfId="0" applyNumberFormat="1" applyFont="1" applyFill="1" applyBorder="1" applyAlignment="1">
      <alignment horizontal="center" vertical="center" wrapText="1"/>
    </xf>
    <xf numFmtId="0" fontId="20" fillId="68" borderId="41" xfId="0" quotePrefix="1" applyFont="1" applyFill="1" applyBorder="1" applyAlignment="1">
      <alignment horizontal="center" vertical="center"/>
    </xf>
    <xf numFmtId="0" fontId="18" fillId="0" borderId="39" xfId="0" applyFont="1" applyFill="1" applyBorder="1" applyAlignment="1">
      <alignment horizontal="center" vertical="center" wrapText="1"/>
    </xf>
    <xf numFmtId="0" fontId="8" fillId="0" borderId="38" xfId="0" applyFont="1" applyFill="1" applyBorder="1" applyAlignment="1">
      <alignment horizontal="center" vertical="center" wrapText="1"/>
    </xf>
    <xf numFmtId="0" fontId="8" fillId="0" borderId="55" xfId="0" applyFont="1" applyFill="1" applyBorder="1" applyAlignment="1">
      <alignment horizontal="center" vertical="center" wrapText="1"/>
    </xf>
    <xf numFmtId="0" fontId="8" fillId="0" borderId="56" xfId="0" applyFont="1" applyFill="1" applyBorder="1" applyAlignment="1">
      <alignment horizontal="center" vertical="center" wrapText="1"/>
    </xf>
    <xf numFmtId="0" fontId="8" fillId="0" borderId="57" xfId="0" applyFont="1" applyFill="1" applyBorder="1" applyAlignment="1">
      <alignment horizontal="center" vertical="center" wrapText="1"/>
    </xf>
    <xf numFmtId="0" fontId="8" fillId="0" borderId="58" xfId="0" applyFont="1" applyFill="1" applyBorder="1" applyAlignment="1">
      <alignment horizontal="center" vertical="center" wrapText="1"/>
    </xf>
    <xf numFmtId="0" fontId="8" fillId="27" borderId="55" xfId="0" applyFont="1" applyFill="1" applyBorder="1" applyAlignment="1">
      <alignment horizontal="center" vertical="center" wrapText="1"/>
    </xf>
    <xf numFmtId="0" fontId="8" fillId="27" borderId="35" xfId="0" applyFont="1" applyFill="1" applyBorder="1" applyAlignment="1">
      <alignment horizontal="center" vertical="center" wrapText="1"/>
    </xf>
    <xf numFmtId="0" fontId="8" fillId="27" borderId="57" xfId="0" applyFont="1" applyFill="1" applyBorder="1" applyAlignment="1">
      <alignment horizontal="center" vertical="center" wrapText="1"/>
    </xf>
    <xf numFmtId="0" fontId="8" fillId="27" borderId="32" xfId="0" applyFont="1" applyFill="1" applyBorder="1" applyAlignment="1">
      <alignment horizontal="center" vertical="center" wrapText="1"/>
    </xf>
    <xf numFmtId="0" fontId="8" fillId="27" borderId="38" xfId="0" applyFont="1" applyFill="1" applyBorder="1" applyAlignment="1">
      <alignment horizontal="center" vertical="center" wrapText="1"/>
    </xf>
    <xf numFmtId="0" fontId="8" fillId="27" borderId="56" xfId="0" applyFont="1" applyFill="1" applyBorder="1" applyAlignment="1">
      <alignment horizontal="center" vertical="center" wrapText="1"/>
    </xf>
    <xf numFmtId="0" fontId="8" fillId="0" borderId="39" xfId="0" applyFont="1" applyFill="1" applyBorder="1" applyAlignment="1">
      <alignment horizontal="center" vertical="center" wrapText="1"/>
    </xf>
    <xf numFmtId="0" fontId="18" fillId="68" borderId="38" xfId="0" applyFont="1" applyFill="1" applyBorder="1" applyAlignment="1">
      <alignment horizontal="center" vertical="center"/>
    </xf>
    <xf numFmtId="0" fontId="18" fillId="68" borderId="38" xfId="0" quotePrefix="1" applyFont="1" applyFill="1" applyBorder="1" applyAlignment="1">
      <alignment horizontal="center" vertical="center"/>
    </xf>
    <xf numFmtId="0" fontId="8" fillId="0" borderId="55" xfId="0" applyNumberFormat="1" applyFont="1" applyFill="1" applyBorder="1" applyAlignment="1">
      <alignment horizontal="center" vertical="center" wrapText="1"/>
    </xf>
    <xf numFmtId="0" fontId="8" fillId="0" borderId="56" xfId="0" applyNumberFormat="1" applyFont="1" applyFill="1" applyBorder="1" applyAlignment="1">
      <alignment horizontal="center" vertical="center" wrapText="1"/>
    </xf>
    <xf numFmtId="0" fontId="8" fillId="0" borderId="39" xfId="0" applyNumberFormat="1" applyFont="1" applyFill="1" applyBorder="1" applyAlignment="1">
      <alignment horizontal="center" vertical="center" wrapText="1"/>
    </xf>
    <xf numFmtId="0" fontId="29" fillId="0" borderId="41" xfId="0" applyFont="1" applyFill="1" applyBorder="1" applyAlignment="1">
      <alignment horizontal="center" vertical="center" wrapText="1"/>
    </xf>
    <xf numFmtId="0" fontId="29" fillId="0" borderId="40" xfId="0" applyFont="1" applyFill="1" applyBorder="1" applyAlignment="1">
      <alignment horizontal="center" vertical="center" wrapText="1"/>
    </xf>
    <xf numFmtId="0" fontId="20" fillId="68" borderId="22" xfId="0" quotePrefix="1" applyFont="1" applyFill="1" applyBorder="1" applyAlignment="1">
      <alignment horizontal="center" vertical="center"/>
    </xf>
    <xf numFmtId="0" fontId="23" fillId="0" borderId="38" xfId="0" applyNumberFormat="1" applyFont="1" applyFill="1" applyBorder="1" applyAlignment="1">
      <alignment horizontal="center" vertical="center" wrapText="1"/>
    </xf>
    <xf numFmtId="0" fontId="23" fillId="25" borderId="41" xfId="0" applyFont="1" applyFill="1" applyBorder="1" applyAlignment="1">
      <alignment horizontal="center" vertical="center"/>
    </xf>
    <xf numFmtId="0" fontId="23" fillId="25" borderId="22" xfId="0" applyFont="1" applyFill="1" applyBorder="1" applyAlignment="1">
      <alignment horizontal="center" vertical="center"/>
    </xf>
    <xf numFmtId="0" fontId="23" fillId="25" borderId="40" xfId="0" applyFont="1" applyFill="1" applyBorder="1" applyAlignment="1">
      <alignment horizontal="center" vertical="center"/>
    </xf>
    <xf numFmtId="0" fontId="23" fillId="70" borderId="38" xfId="0" applyNumberFormat="1" applyFont="1" applyFill="1" applyBorder="1" applyAlignment="1">
      <alignment horizontal="center" vertical="center" wrapText="1"/>
    </xf>
    <xf numFmtId="0" fontId="23" fillId="0" borderId="38" xfId="0" applyFont="1" applyBorder="1" applyAlignment="1">
      <alignment horizontal="center" vertical="center" wrapText="1"/>
    </xf>
    <xf numFmtId="0" fontId="23" fillId="0" borderId="38" xfId="0" applyNumberFormat="1" applyFont="1" applyBorder="1" applyAlignment="1">
      <alignment horizontal="center" vertical="center" wrapText="1"/>
    </xf>
    <xf numFmtId="0" fontId="23" fillId="0" borderId="41" xfId="0" applyFont="1" applyBorder="1" applyAlignment="1">
      <alignment horizontal="center" vertical="center" wrapText="1"/>
    </xf>
    <xf numFmtId="0" fontId="23" fillId="0" borderId="40" xfId="0" applyFont="1" applyBorder="1" applyAlignment="1">
      <alignment horizontal="center" vertical="center" wrapText="1"/>
    </xf>
    <xf numFmtId="0" fontId="23" fillId="70" borderId="39" xfId="0" applyFont="1" applyFill="1" applyBorder="1" applyAlignment="1">
      <alignment horizontal="center" vertical="center" wrapText="1"/>
    </xf>
    <xf numFmtId="0" fontId="23" fillId="0" borderId="0" xfId="0" applyFont="1" applyAlignment="1">
      <alignment horizontal="center" wrapText="1"/>
    </xf>
    <xf numFmtId="0" fontId="122" fillId="0" borderId="0" xfId="0" applyFont="1" applyAlignment="1">
      <alignment horizontal="center"/>
    </xf>
    <xf numFmtId="0" fontId="8" fillId="0" borderId="15" xfId="0" applyFont="1" applyFill="1" applyBorder="1" applyAlignment="1">
      <alignment horizontal="center" vertical="center" wrapText="1"/>
    </xf>
    <xf numFmtId="0" fontId="8" fillId="0" borderId="12" xfId="0" applyFont="1" applyFill="1" applyBorder="1" applyAlignment="1">
      <alignment horizontal="center" vertical="center" wrapText="1"/>
    </xf>
    <xf numFmtId="0" fontId="8" fillId="0" borderId="43" xfId="0" applyFont="1" applyFill="1" applyBorder="1" applyAlignment="1">
      <alignment horizontal="center" vertical="center" wrapText="1"/>
    </xf>
    <xf numFmtId="0" fontId="8" fillId="0" borderId="24" xfId="0" applyFont="1" applyFill="1" applyBorder="1" applyAlignment="1">
      <alignment horizontal="center" vertical="center" wrapText="1"/>
    </xf>
    <xf numFmtId="0" fontId="8" fillId="0" borderId="30" xfId="0" applyFont="1" applyFill="1" applyBorder="1" applyAlignment="1">
      <alignment horizontal="center" vertical="center" wrapText="1"/>
    </xf>
    <xf numFmtId="0" fontId="8" fillId="0" borderId="44" xfId="0" applyFont="1" applyFill="1" applyBorder="1" applyAlignment="1">
      <alignment horizontal="center" vertical="center" wrapText="1"/>
    </xf>
    <xf numFmtId="0" fontId="7" fillId="0" borderId="22" xfId="0" applyFont="1" applyBorder="1" applyAlignment="1">
      <alignment horizontal="left" wrapText="1"/>
    </xf>
    <xf numFmtId="0" fontId="8" fillId="27" borderId="36" xfId="0" applyFont="1" applyFill="1" applyBorder="1" applyAlignment="1">
      <alignment horizontal="center" vertical="center" wrapText="1"/>
    </xf>
    <xf numFmtId="0" fontId="8" fillId="27" borderId="34" xfId="0" applyFont="1" applyFill="1" applyBorder="1" applyAlignment="1">
      <alignment horizontal="center" vertical="center" wrapText="1"/>
    </xf>
    <xf numFmtId="0" fontId="8" fillId="27" borderId="47" xfId="0" applyFont="1" applyFill="1" applyBorder="1" applyAlignment="1">
      <alignment horizontal="center" vertical="center" wrapText="1"/>
    </xf>
    <xf numFmtId="0" fontId="8" fillId="0" borderId="11" xfId="0" applyFont="1" applyFill="1" applyBorder="1" applyAlignment="1">
      <alignment horizontal="center" vertical="center" wrapText="1"/>
    </xf>
    <xf numFmtId="0" fontId="8" fillId="0" borderId="31" xfId="0" applyFont="1" applyFill="1" applyBorder="1" applyAlignment="1">
      <alignment horizontal="center" vertical="center" wrapText="1"/>
    </xf>
    <xf numFmtId="0" fontId="8" fillId="27" borderId="11" xfId="0" applyFont="1" applyFill="1" applyBorder="1" applyAlignment="1">
      <alignment horizontal="center" vertical="center" wrapText="1"/>
    </xf>
    <xf numFmtId="0" fontId="8" fillId="27" borderId="31" xfId="0" applyFont="1" applyFill="1" applyBorder="1" applyAlignment="1">
      <alignment horizontal="center" vertical="center" wrapText="1"/>
    </xf>
    <xf numFmtId="0" fontId="8" fillId="0" borderId="34" xfId="0" applyFont="1" applyFill="1" applyBorder="1" applyAlignment="1">
      <alignment horizontal="center" vertical="center" wrapText="1"/>
    </xf>
    <xf numFmtId="0" fontId="8" fillId="0" borderId="47"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8" fillId="0" borderId="36" xfId="0" applyFont="1" applyFill="1" applyBorder="1" applyAlignment="1">
      <alignment horizontal="center" vertical="center" wrapText="1"/>
    </xf>
    <xf numFmtId="0" fontId="8" fillId="0" borderId="29" xfId="0" applyFont="1" applyFill="1" applyBorder="1" applyAlignment="1">
      <alignment horizontal="center" vertical="center" wrapText="1"/>
    </xf>
    <xf numFmtId="0" fontId="17" fillId="0" borderId="36" xfId="0" applyFont="1" applyFill="1" applyBorder="1" applyAlignment="1">
      <alignment horizontal="center" vertical="center" wrapText="1"/>
    </xf>
    <xf numFmtId="0" fontId="17" fillId="0" borderId="34" xfId="0" applyFont="1" applyFill="1" applyBorder="1" applyAlignment="1">
      <alignment horizontal="center" vertical="center" wrapText="1"/>
    </xf>
    <xf numFmtId="0" fontId="5" fillId="0" borderId="24" xfId="0" applyFont="1" applyFill="1" applyBorder="1" applyAlignment="1">
      <alignment horizontal="center" vertical="center" wrapText="1"/>
    </xf>
    <xf numFmtId="0" fontId="5" fillId="0" borderId="30" xfId="0" applyFont="1" applyFill="1" applyBorder="1" applyAlignment="1">
      <alignment horizontal="center" vertical="center" wrapText="1"/>
    </xf>
    <xf numFmtId="0" fontId="18" fillId="0" borderId="13" xfId="0" applyFont="1" applyFill="1" applyBorder="1" applyAlignment="1">
      <alignment horizontal="center" vertical="center" wrapText="1"/>
    </xf>
    <xf numFmtId="0" fontId="18" fillId="0" borderId="48" xfId="0" applyFont="1" applyFill="1" applyBorder="1" applyAlignment="1">
      <alignment horizontal="center" vertical="center" wrapText="1"/>
    </xf>
    <xf numFmtId="0" fontId="18" fillId="0" borderId="24" xfId="0" applyFont="1" applyFill="1" applyBorder="1" applyAlignment="1">
      <alignment horizontal="center" vertical="center" wrapText="1"/>
    </xf>
    <xf numFmtId="0" fontId="18" fillId="0" borderId="44" xfId="0" applyFont="1" applyFill="1" applyBorder="1" applyAlignment="1">
      <alignment horizontal="center" vertical="center" wrapText="1"/>
    </xf>
    <xf numFmtId="0" fontId="5" fillId="0" borderId="44" xfId="0" applyFont="1" applyFill="1" applyBorder="1" applyAlignment="1">
      <alignment horizontal="center" vertical="center" wrapText="1"/>
    </xf>
    <xf numFmtId="0" fontId="18" fillId="0" borderId="36" xfId="0" applyFont="1" applyFill="1" applyBorder="1" applyAlignment="1">
      <alignment horizontal="center" vertical="center" wrapText="1"/>
    </xf>
    <xf numFmtId="0" fontId="18" fillId="0" borderId="47" xfId="0" applyFont="1" applyFill="1" applyBorder="1" applyAlignment="1">
      <alignment horizontal="center" vertical="center" wrapText="1"/>
    </xf>
    <xf numFmtId="0" fontId="18" fillId="0" borderId="34"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5" fillId="0" borderId="34" xfId="0" applyFont="1" applyFill="1" applyBorder="1" applyAlignment="1">
      <alignment horizontal="center" vertical="center" wrapText="1"/>
    </xf>
    <xf numFmtId="0" fontId="5" fillId="0" borderId="47" xfId="0" applyFont="1" applyFill="1" applyBorder="1" applyAlignment="1">
      <alignment horizontal="center" vertical="center" wrapText="1"/>
    </xf>
    <xf numFmtId="0" fontId="18" fillId="0" borderId="30" xfId="0" applyFont="1" applyFill="1" applyBorder="1" applyAlignment="1">
      <alignment horizontal="center" vertical="center" wrapText="1"/>
    </xf>
    <xf numFmtId="0" fontId="18" fillId="0" borderId="15" xfId="0" applyFont="1" applyFill="1" applyBorder="1" applyAlignment="1">
      <alignment horizontal="center" vertical="center" wrapText="1"/>
    </xf>
    <xf numFmtId="0" fontId="18" fillId="0" borderId="43" xfId="0" applyFont="1" applyFill="1" applyBorder="1" applyAlignment="1">
      <alignment horizontal="center" vertical="center" wrapText="1"/>
    </xf>
    <xf numFmtId="0" fontId="4" fillId="0" borderId="41" xfId="0" applyFont="1" applyFill="1" applyBorder="1" applyAlignment="1">
      <alignment horizontal="center" vertical="center" wrapText="1"/>
    </xf>
    <xf numFmtId="0" fontId="4" fillId="0" borderId="40" xfId="0" applyFont="1" applyFill="1" applyBorder="1" applyAlignment="1">
      <alignment horizontal="center" vertical="center" wrapText="1"/>
    </xf>
    <xf numFmtId="0" fontId="0" fillId="0" borderId="38" xfId="0" applyFill="1" applyBorder="1" applyAlignment="1">
      <alignment horizontal="center"/>
    </xf>
    <xf numFmtId="0" fontId="1" fillId="0" borderId="38" xfId="0" applyFont="1" applyFill="1" applyBorder="1" applyAlignment="1">
      <alignment horizontal="center"/>
    </xf>
    <xf numFmtId="0" fontId="17" fillId="0" borderId="41" xfId="0" applyFont="1" applyFill="1" applyBorder="1" applyAlignment="1">
      <alignment horizontal="center" vertical="center" wrapText="1"/>
    </xf>
    <xf numFmtId="0" fontId="17" fillId="0" borderId="40" xfId="0" applyFont="1" applyFill="1" applyBorder="1" applyAlignment="1">
      <alignment horizontal="center" vertical="center" wrapText="1"/>
    </xf>
    <xf numFmtId="0" fontId="20" fillId="0" borderId="15" xfId="0" applyFont="1" applyFill="1" applyBorder="1" applyAlignment="1">
      <alignment horizontal="center" vertical="center" wrapText="1"/>
    </xf>
    <xf numFmtId="0" fontId="20" fillId="0" borderId="43" xfId="0" applyFont="1" applyFill="1" applyBorder="1" applyAlignment="1">
      <alignment horizontal="center" vertical="center" wrapText="1"/>
    </xf>
    <xf numFmtId="0" fontId="20" fillId="0" borderId="24" xfId="0" applyFont="1" applyFill="1" applyBorder="1" applyAlignment="1">
      <alignment horizontal="center" vertical="center" wrapText="1"/>
    </xf>
    <xf numFmtId="0" fontId="20" fillId="0" borderId="44" xfId="0" applyFont="1" applyFill="1" applyBorder="1" applyAlignment="1">
      <alignment horizontal="center" vertical="center" wrapText="1"/>
    </xf>
    <xf numFmtId="0" fontId="18" fillId="0" borderId="31"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43" xfId="0" applyFont="1" applyFill="1" applyBorder="1" applyAlignment="1">
      <alignment horizontal="center" vertical="center" wrapText="1"/>
    </xf>
    <xf numFmtId="0" fontId="18" fillId="0" borderId="11" xfId="0" applyFont="1" applyFill="1" applyBorder="1" applyAlignment="1">
      <alignment horizontal="center" vertical="center" wrapText="1"/>
    </xf>
    <xf numFmtId="0" fontId="18" fillId="0" borderId="29" xfId="0" applyFont="1" applyFill="1" applyBorder="1" applyAlignment="1">
      <alignment horizontal="center" vertical="center" wrapText="1"/>
    </xf>
    <xf numFmtId="0" fontId="17" fillId="0" borderId="15" xfId="0" applyFont="1" applyFill="1" applyBorder="1" applyAlignment="1">
      <alignment horizontal="center" vertical="center" wrapText="1"/>
    </xf>
    <xf numFmtId="0" fontId="17" fillId="0" borderId="43" xfId="0" applyFont="1" applyFill="1" applyBorder="1" applyAlignment="1">
      <alignment horizontal="center" vertical="center" wrapText="1"/>
    </xf>
    <xf numFmtId="0" fontId="17" fillId="0" borderId="13"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48" xfId="0" applyFont="1" applyFill="1" applyBorder="1" applyAlignment="1">
      <alignment horizontal="center" vertical="center" wrapText="1"/>
    </xf>
    <xf numFmtId="0" fontId="17" fillId="0" borderId="24" xfId="0" applyFont="1" applyFill="1" applyBorder="1" applyAlignment="1">
      <alignment horizontal="center" vertical="center" wrapText="1"/>
    </xf>
    <xf numFmtId="0" fontId="17" fillId="0" borderId="44" xfId="0" applyFont="1" applyFill="1" applyBorder="1" applyAlignment="1">
      <alignment horizontal="center" vertical="center" wrapText="1"/>
    </xf>
    <xf numFmtId="0" fontId="5" fillId="0" borderId="36" xfId="0" applyFont="1" applyFill="1" applyBorder="1" applyAlignment="1">
      <alignment horizontal="center" vertical="center"/>
    </xf>
    <xf numFmtId="0" fontId="0" fillId="0" borderId="34" xfId="0" applyBorder="1"/>
    <xf numFmtId="0" fontId="0" fillId="0" borderId="47" xfId="0" applyBorder="1"/>
    <xf numFmtId="0" fontId="4" fillId="0" borderId="36" xfId="0" applyFont="1" applyFill="1" applyBorder="1" applyAlignment="1">
      <alignment horizontal="center" vertical="center"/>
    </xf>
    <xf numFmtId="0" fontId="4" fillId="0" borderId="34" xfId="0" applyFont="1" applyFill="1" applyBorder="1" applyAlignment="1">
      <alignment horizontal="center" vertical="center"/>
    </xf>
    <xf numFmtId="0" fontId="4" fillId="0" borderId="47" xfId="0" applyFont="1" applyFill="1" applyBorder="1" applyAlignment="1">
      <alignment horizontal="center" vertical="center"/>
    </xf>
    <xf numFmtId="0" fontId="17" fillId="0" borderId="47" xfId="0" applyFont="1" applyFill="1" applyBorder="1" applyAlignment="1">
      <alignment horizontal="center" vertical="center" wrapText="1"/>
    </xf>
    <xf numFmtId="0" fontId="7" fillId="0" borderId="0" xfId="0" applyFont="1" applyFill="1" applyAlignment="1">
      <alignment horizontal="center" vertical="center"/>
    </xf>
    <xf numFmtId="0" fontId="12" fillId="0" borderId="0" xfId="0" applyFont="1" applyFill="1" applyAlignment="1">
      <alignment horizontal="center"/>
    </xf>
    <xf numFmtId="0" fontId="3" fillId="0" borderId="41" xfId="0" applyFont="1" applyBorder="1" applyAlignment="1">
      <alignment horizontal="center" vertical="center"/>
    </xf>
    <xf numFmtId="0" fontId="3" fillId="0" borderId="22" xfId="0" applyFont="1" applyBorder="1" applyAlignment="1">
      <alignment horizontal="center" vertical="center"/>
    </xf>
    <xf numFmtId="0" fontId="3" fillId="0" borderId="40" xfId="0" applyFont="1" applyBorder="1" applyAlignment="1">
      <alignment horizontal="center" vertical="center"/>
    </xf>
    <xf numFmtId="0" fontId="3" fillId="0" borderId="38" xfId="0" applyFont="1" applyBorder="1" applyAlignment="1">
      <alignment horizontal="center" vertical="center" wrapText="1"/>
    </xf>
    <xf numFmtId="0" fontId="5" fillId="0" borderId="0" xfId="0" applyFont="1" applyAlignment="1">
      <alignment horizontal="center" vertical="center"/>
    </xf>
    <xf numFmtId="0" fontId="27" fillId="0" borderId="0" xfId="0" applyFont="1" applyAlignment="1">
      <alignment horizontal="center" vertical="center"/>
    </xf>
    <xf numFmtId="0" fontId="3" fillId="0" borderId="38" xfId="0" applyFont="1" applyBorder="1" applyAlignment="1">
      <alignment horizontal="center" vertical="center"/>
    </xf>
    <xf numFmtId="0" fontId="3" fillId="0" borderId="39" xfId="0" applyFont="1" applyBorder="1" applyAlignment="1">
      <alignment horizontal="center" vertical="center" wrapText="1"/>
    </xf>
    <xf numFmtId="0" fontId="3" fillId="0" borderId="42" xfId="0" applyFont="1" applyBorder="1" applyAlignment="1">
      <alignment horizontal="center" vertical="center" wrapText="1"/>
    </xf>
    <xf numFmtId="0" fontId="7" fillId="0" borderId="0" xfId="0" applyFont="1" applyAlignment="1">
      <alignment horizontal="center"/>
    </xf>
    <xf numFmtId="0" fontId="12" fillId="0" borderId="0" xfId="0" applyFont="1" applyAlignment="1">
      <alignment horizontal="center"/>
    </xf>
    <xf numFmtId="0" fontId="7" fillId="29" borderId="0" xfId="0" applyFont="1" applyFill="1" applyAlignment="1">
      <alignment horizontal="center"/>
    </xf>
    <xf numFmtId="49" fontId="32" fillId="0" borderId="38" xfId="0" applyNumberFormat="1" applyFont="1" applyBorder="1" applyAlignment="1">
      <alignment horizontal="center" vertical="center" wrapText="1"/>
    </xf>
    <xf numFmtId="164" fontId="29" fillId="0" borderId="0" xfId="206" applyNumberFormat="1" applyFont="1" applyAlignment="1">
      <alignment horizontal="center" vertical="center"/>
    </xf>
    <xf numFmtId="0" fontId="29" fillId="0" borderId="0" xfId="0" applyFont="1" applyAlignment="1">
      <alignment horizontal="center" vertical="center"/>
    </xf>
    <xf numFmtId="0" fontId="31" fillId="0" borderId="0" xfId="0" applyFont="1" applyAlignment="1">
      <alignment horizontal="center" vertical="center"/>
    </xf>
    <xf numFmtId="0" fontId="5" fillId="29" borderId="0" xfId="0" applyFont="1" applyFill="1" applyAlignment="1">
      <alignment horizontal="center" vertical="center" wrapText="1"/>
    </xf>
    <xf numFmtId="43" fontId="29" fillId="0" borderId="38" xfId="206" applyFont="1" applyBorder="1" applyAlignment="1">
      <alignment horizontal="center" vertical="center"/>
    </xf>
    <xf numFmtId="43" fontId="29" fillId="0" borderId="41" xfId="206" applyFont="1" applyBorder="1" applyAlignment="1">
      <alignment horizontal="center" vertical="center"/>
    </xf>
    <xf numFmtId="43" fontId="29" fillId="0" borderId="40" xfId="206" applyFont="1" applyBorder="1" applyAlignment="1">
      <alignment horizontal="center" vertical="center"/>
    </xf>
    <xf numFmtId="43" fontId="29" fillId="0" borderId="87" xfId="206" applyFont="1" applyBorder="1" applyAlignment="1">
      <alignment horizontal="center" vertical="center" wrapText="1"/>
    </xf>
    <xf numFmtId="43" fontId="29" fillId="0" borderId="88" xfId="206" applyFont="1" applyBorder="1" applyAlignment="1">
      <alignment horizontal="center" vertical="center" wrapText="1"/>
    </xf>
    <xf numFmtId="43" fontId="29" fillId="0" borderId="35" xfId="206" applyFont="1" applyBorder="1" applyAlignment="1">
      <alignment horizontal="center" vertical="center"/>
    </xf>
    <xf numFmtId="0" fontId="7" fillId="0" borderId="38" xfId="0" applyFont="1" applyBorder="1" applyAlignment="1">
      <alignment horizontal="center" vertical="center"/>
    </xf>
    <xf numFmtId="0" fontId="5" fillId="29" borderId="0" xfId="0" applyFont="1" applyFill="1" applyAlignment="1">
      <alignment horizontal="center" vertical="center"/>
    </xf>
  </cellXfs>
  <cellStyles count="211">
    <cellStyle name="20% - Акцент1" xfId="1" builtinId="30" customBuiltin="1"/>
    <cellStyle name="20% - Акцент1 2" xfId="2"/>
    <cellStyle name="20% - Акцент2" xfId="3" builtinId="34" customBuiltin="1"/>
    <cellStyle name="20% - Акцент2 2" xfId="4"/>
    <cellStyle name="20% - Акцент3" xfId="5" builtinId="38" customBuiltin="1"/>
    <cellStyle name="20% - Акцент3 2" xfId="6"/>
    <cellStyle name="20% - Акцент4" xfId="7" builtinId="42" customBuiltin="1"/>
    <cellStyle name="20% - Акцент4 2" xfId="8"/>
    <cellStyle name="20% - Акцент5" xfId="9" builtinId="46" customBuiltin="1"/>
    <cellStyle name="20% - Акцент5 2" xfId="10"/>
    <cellStyle name="20% - Акцент6" xfId="11" builtinId="50" customBuiltin="1"/>
    <cellStyle name="20% - Акцент6 2" xfId="12"/>
    <cellStyle name="40% - Акцент1" xfId="13" builtinId="31" customBuiltin="1"/>
    <cellStyle name="40% - Акцент1 2" xfId="14"/>
    <cellStyle name="40% - Акцент2" xfId="15" builtinId="35" customBuiltin="1"/>
    <cellStyle name="40% - Акцент2 2" xfId="16"/>
    <cellStyle name="40% - Акцент3" xfId="17" builtinId="39" customBuiltin="1"/>
    <cellStyle name="40% - Акцент3 2" xfId="18"/>
    <cellStyle name="40% - Акцент4" xfId="19" builtinId="43" customBuiltin="1"/>
    <cellStyle name="40% - Акцент4 2" xfId="20"/>
    <cellStyle name="40% - Акцент5" xfId="21" builtinId="47" customBuiltin="1"/>
    <cellStyle name="40% - Акцент5 2" xfId="22"/>
    <cellStyle name="40% - Акцент6" xfId="23" builtinId="51" customBuiltin="1"/>
    <cellStyle name="40% - Акцент6 2" xfId="24"/>
    <cellStyle name="60% - Акцент1" xfId="25" builtinId="32" customBuiltin="1"/>
    <cellStyle name="60% - Акцент1 2" xfId="26"/>
    <cellStyle name="60% - Акцент2" xfId="27" builtinId="36" customBuiltin="1"/>
    <cellStyle name="60% - Акцент2 2" xfId="28"/>
    <cellStyle name="60% - Акцент3" xfId="29" builtinId="40" customBuiltin="1"/>
    <cellStyle name="60% - Акцент3 2" xfId="30"/>
    <cellStyle name="60% - Акцент4" xfId="31" builtinId="44" customBuiltin="1"/>
    <cellStyle name="60% - Акцент4 2" xfId="32"/>
    <cellStyle name="60% - Акцент5" xfId="33" builtinId="48" customBuiltin="1"/>
    <cellStyle name="60% - Акцент5 2" xfId="34"/>
    <cellStyle name="60% - Акцент6" xfId="35" builtinId="52" customBuiltin="1"/>
    <cellStyle name="60% - Акцент6 2" xfId="36"/>
    <cellStyle name="br" xfId="37"/>
    <cellStyle name="col" xfId="38"/>
    <cellStyle name="ex57" xfId="39"/>
    <cellStyle name="ex58" xfId="210"/>
    <cellStyle name="ex59" xfId="40"/>
    <cellStyle name="ex66" xfId="41"/>
    <cellStyle name="ex68" xfId="209"/>
    <cellStyle name="st35" xfId="42"/>
    <cellStyle name="st36" xfId="43"/>
    <cellStyle name="st37" xfId="44"/>
    <cellStyle name="st38" xfId="45"/>
    <cellStyle name="st39" xfId="46"/>
    <cellStyle name="st39 2" xfId="47"/>
    <cellStyle name="st40" xfId="48"/>
    <cellStyle name="style0" xfId="49"/>
    <cellStyle name="td" xfId="50"/>
    <cellStyle name="tr" xfId="51"/>
    <cellStyle name="xl21" xfId="52"/>
    <cellStyle name="xl21 2" xfId="53"/>
    <cellStyle name="xl22" xfId="54"/>
    <cellStyle name="xl22 2" xfId="55"/>
    <cellStyle name="xl23" xfId="56"/>
    <cellStyle name="xl23 2" xfId="57"/>
    <cellStyle name="xl24" xfId="58"/>
    <cellStyle name="xl24 2" xfId="59"/>
    <cellStyle name="xl25" xfId="60"/>
    <cellStyle name="xl25 2" xfId="61"/>
    <cellStyle name="xl25 3" xfId="62"/>
    <cellStyle name="xl26" xfId="63"/>
    <cellStyle name="xl26 2" xfId="64"/>
    <cellStyle name="xl27" xfId="65"/>
    <cellStyle name="xl27 2" xfId="66"/>
    <cellStyle name="xl27 3" xfId="67"/>
    <cellStyle name="xl28" xfId="68"/>
    <cellStyle name="xl28 2" xfId="69"/>
    <cellStyle name="xl28 3" xfId="70"/>
    <cellStyle name="xl29" xfId="71"/>
    <cellStyle name="xl29 2" xfId="72"/>
    <cellStyle name="xl29 3" xfId="73"/>
    <cellStyle name="xl30" xfId="74"/>
    <cellStyle name="xl30 2" xfId="75"/>
    <cellStyle name="xl30 3" xfId="76"/>
    <cellStyle name="xl31" xfId="77"/>
    <cellStyle name="xl31 2" xfId="78"/>
    <cellStyle name="xl31 3" xfId="79"/>
    <cellStyle name="xl31 4" xfId="80"/>
    <cellStyle name="xl32" xfId="81"/>
    <cellStyle name="xl32 2" xfId="82"/>
    <cellStyle name="xl32 3" xfId="83"/>
    <cellStyle name="xl33" xfId="84"/>
    <cellStyle name="xl33 2" xfId="85"/>
    <cellStyle name="xl33 3" xfId="86"/>
    <cellStyle name="xl33 4" xfId="87"/>
    <cellStyle name="xl34" xfId="88"/>
    <cellStyle name="xl34 2" xfId="89"/>
    <cellStyle name="xl34 3" xfId="90"/>
    <cellStyle name="xl34 4" xfId="91"/>
    <cellStyle name="xl35" xfId="92"/>
    <cellStyle name="xl35 2" xfId="93"/>
    <cellStyle name="xl35 3" xfId="94"/>
    <cellStyle name="xl36" xfId="95"/>
    <cellStyle name="xl36 2" xfId="96"/>
    <cellStyle name="xl36 3" xfId="97"/>
    <cellStyle name="xl37" xfId="98"/>
    <cellStyle name="xl37 2" xfId="99"/>
    <cellStyle name="xl37 3" xfId="100"/>
    <cellStyle name="xl38" xfId="101"/>
    <cellStyle name="xl38 2" xfId="102"/>
    <cellStyle name="xl38 3" xfId="103"/>
    <cellStyle name="xl39" xfId="104"/>
    <cellStyle name="xl39 2" xfId="105"/>
    <cellStyle name="xl39 3" xfId="106"/>
    <cellStyle name="xl39 4" xfId="107"/>
    <cellStyle name="xl40" xfId="108"/>
    <cellStyle name="xl40 2" xfId="109"/>
    <cellStyle name="xl40 3" xfId="110"/>
    <cellStyle name="xl40 4" xfId="111"/>
    <cellStyle name="xl41" xfId="112"/>
    <cellStyle name="xl41 2" xfId="113"/>
    <cellStyle name="xl41 3" xfId="114"/>
    <cellStyle name="xl41 4" xfId="115"/>
    <cellStyle name="xl42" xfId="116"/>
    <cellStyle name="xl42 2" xfId="117"/>
    <cellStyle name="xl42 3" xfId="118"/>
    <cellStyle name="xl42 4" xfId="119"/>
    <cellStyle name="xl42 9" xfId="120"/>
    <cellStyle name="xl43" xfId="121"/>
    <cellStyle name="xl43 2" xfId="122"/>
    <cellStyle name="xl43 3" xfId="123"/>
    <cellStyle name="xl43 4" xfId="124"/>
    <cellStyle name="xl44" xfId="125"/>
    <cellStyle name="xl44 2" xfId="126"/>
    <cellStyle name="xl44 3" xfId="127"/>
    <cellStyle name="xl44 4" xfId="128"/>
    <cellStyle name="xl45" xfId="129"/>
    <cellStyle name="xl45 2" xfId="130"/>
    <cellStyle name="xl45 3" xfId="131"/>
    <cellStyle name="xl46" xfId="132"/>
    <cellStyle name="xl46 2" xfId="133"/>
    <cellStyle name="xl46 3" xfId="134"/>
    <cellStyle name="xl47" xfId="135"/>
    <cellStyle name="xl47 2" xfId="136"/>
    <cellStyle name="xl47 3" xfId="137"/>
    <cellStyle name="xl48" xfId="138"/>
    <cellStyle name="xl48 2" xfId="139"/>
    <cellStyle name="xl48 3" xfId="140"/>
    <cellStyle name="xl49" xfId="141"/>
    <cellStyle name="xl49 2" xfId="142"/>
    <cellStyle name="xl50" xfId="143"/>
    <cellStyle name="xl50 2" xfId="144"/>
    <cellStyle name="xl51" xfId="145"/>
    <cellStyle name="xl52" xfId="146"/>
    <cellStyle name="xl53" xfId="147"/>
    <cellStyle name="xl54" xfId="148"/>
    <cellStyle name="Акцент1" xfId="149" builtinId="29" customBuiltin="1"/>
    <cellStyle name="Акцент1 2" xfId="150"/>
    <cellStyle name="Акцент2" xfId="151" builtinId="33" customBuiltin="1"/>
    <cellStyle name="Акцент2 2" xfId="152"/>
    <cellStyle name="Акцент3" xfId="153" builtinId="37" customBuiltin="1"/>
    <cellStyle name="Акцент3 2" xfId="154"/>
    <cellStyle name="Акцент4" xfId="155" builtinId="41" customBuiltin="1"/>
    <cellStyle name="Акцент4 2" xfId="156"/>
    <cellStyle name="Акцент5" xfId="157" builtinId="45" customBuiltin="1"/>
    <cellStyle name="Акцент5 2" xfId="158"/>
    <cellStyle name="Акцент6" xfId="159" builtinId="49" customBuiltin="1"/>
    <cellStyle name="Акцент6 2" xfId="160"/>
    <cellStyle name="Ввод " xfId="161" builtinId="20" customBuiltin="1"/>
    <cellStyle name="Ввод  2" xfId="162"/>
    <cellStyle name="Вывод" xfId="163" builtinId="21" customBuiltin="1"/>
    <cellStyle name="Вывод 2" xfId="164"/>
    <cellStyle name="Вычисление" xfId="165" builtinId="22" customBuiltin="1"/>
    <cellStyle name="Вычисление 2" xfId="166"/>
    <cellStyle name="Заголовок 1" xfId="167" builtinId="16" customBuiltin="1"/>
    <cellStyle name="Заголовок 1 2" xfId="168"/>
    <cellStyle name="Заголовок 2" xfId="169" builtinId="17" customBuiltin="1"/>
    <cellStyle name="Заголовок 2 2" xfId="170"/>
    <cellStyle name="Заголовок 3" xfId="171" builtinId="18" customBuiltin="1"/>
    <cellStyle name="Заголовок 3 2" xfId="172"/>
    <cellStyle name="Заголовок 4" xfId="173" builtinId="19" customBuiltin="1"/>
    <cellStyle name="Заголовок 4 2" xfId="174"/>
    <cellStyle name="Итог" xfId="175" builtinId="25" customBuiltin="1"/>
    <cellStyle name="Итог 2" xfId="176"/>
    <cellStyle name="Контрольная ячейка" xfId="177" builtinId="23" customBuiltin="1"/>
    <cellStyle name="Контрольная ячейка 2" xfId="178"/>
    <cellStyle name="Название" xfId="179" builtinId="15" customBuiltin="1"/>
    <cellStyle name="Название 2" xfId="180"/>
    <cellStyle name="Нейтральный" xfId="181" builtinId="28" customBuiltin="1"/>
    <cellStyle name="Нейтральный 2" xfId="182"/>
    <cellStyle name="Обычный" xfId="0" builtinId="0"/>
    <cellStyle name="Обычный 2" xfId="183"/>
    <cellStyle name="Обычный 3" xfId="184"/>
    <cellStyle name="Обычный 4" xfId="185"/>
    <cellStyle name="Обычный 5" xfId="186"/>
    <cellStyle name="Обычный_Нераспределенная  субсидия" xfId="187"/>
    <cellStyle name="Обычный_Нераспределенные  иные  МБТ" xfId="188"/>
    <cellStyle name="Обычный_Проверочная  таблица  к  отчету" xfId="189"/>
    <cellStyle name="Обычный_Проверочная  таблица  к  отчету_1" xfId="190"/>
    <cellStyle name="Обычный_Проверочная  таблица  к  отчету_2" xfId="191"/>
    <cellStyle name="Обычный_Прочая  субсидия_МР  и  ГО" xfId="192"/>
    <cellStyle name="Обычный_Прочая  субсидия_МР  и  ГО_факт" xfId="193"/>
    <cellStyle name="Обычный_Субвенция  на  полномочия" xfId="194"/>
    <cellStyle name="Обычный_Субвенция  на  полномочия_факт" xfId="195"/>
    <cellStyle name="Плохой" xfId="196" builtinId="27" customBuiltin="1"/>
    <cellStyle name="Плохой 2" xfId="197"/>
    <cellStyle name="Пояснение" xfId="198" builtinId="53" customBuiltin="1"/>
    <cellStyle name="Пояснение 2" xfId="199"/>
    <cellStyle name="Примечание" xfId="200" builtinId="10" customBuiltin="1"/>
    <cellStyle name="Примечание 2" xfId="201"/>
    <cellStyle name="Связанная ячейка" xfId="202" builtinId="24" customBuiltin="1"/>
    <cellStyle name="Связанная ячейка 2" xfId="203"/>
    <cellStyle name="Текст предупреждения" xfId="204" builtinId="11" customBuiltin="1"/>
    <cellStyle name="Текст предупреждения 2" xfId="205"/>
    <cellStyle name="Финансовый" xfId="206" builtinId="3"/>
    <cellStyle name="Хороший" xfId="207" builtinId="26" customBuiltin="1"/>
    <cellStyle name="Хороший 2" xfId="208"/>
  </cellStyles>
  <dxfs count="0"/>
  <tableStyles count="0"/>
  <colors>
    <mruColors>
      <color rgb="FFCCFFFF"/>
      <color rgb="FFCC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052;&#1077;&#1078;&#1073;&#1102;&#1076;&#1078;&#1077;&#1090;&#1085;&#1099;&#1077;%20%20&#1090;&#1088;&#1072;&#1085;&#1089;&#1092;&#1077;&#1088;&#1090;&#1099;%20%202019_&#1095;&#1072;&#1089;&#1090;&#1100;%20%20I.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1052;&#1077;&#1078;&#1073;&#1102;&#1076;&#1078;&#1077;&#1090;&#1085;&#1099;&#1077;%20%20&#1090;&#1088;&#1072;&#1085;&#1089;&#1092;&#1077;&#1088;&#1090;&#1099;%20%202019_&#1095;&#1072;&#1089;&#1090;&#1100;%20II.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Raygroup/2018%20%20&#1043;&#1054;&#1044;/&#1055;&#1088;&#1086;&#1074;&#1077;&#1088;&#1086;&#1095;&#1085;&#1072;&#1103;%20%20&#1090;&#1072;&#1073;&#1083;&#1080;&#1094;&#1072;%20%202018.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иные МБТ_Хранилище"/>
      <sheetName val="доля  иных  МБТ_план"/>
      <sheetName val="доля  иных  МБТ_факт"/>
      <sheetName val="Сравнение  ФП"/>
      <sheetName val="Финансовая  помощь  (план)"/>
      <sheetName val="Финансовая  помощь  (факт)"/>
      <sheetName val="Расходы  без  учета  МБТ (план)"/>
      <sheetName val="Расходы  за  счет  МБТ  (план)"/>
      <sheetName val="Итого расходов по отраслям_план"/>
      <sheetName val="Расходы  по отраслям_точно_план"/>
      <sheetName val="Доходы  3  года"/>
      <sheetName val="Проект  бюджета"/>
      <sheetName val="Регулирование  МР  и  ГО"/>
      <sheetName val="Регулирование  БП"/>
      <sheetName val="Регулирование  КБ"/>
      <sheetName val="Доходы  МР  и  ГО  на  3  года"/>
      <sheetName val="Доходы  МР и  ГО  на  3  года_1"/>
      <sheetName val="Доходы  МР и  ГО  на 3 года_3 "/>
      <sheetName val="Расходы  МР  и  ГО  на  3  года"/>
      <sheetName val="Бюджет  МР  и  ГО"/>
      <sheetName val="Бюджет  поселений"/>
      <sheetName val="Консолидированный  бюджет  МО"/>
      <sheetName val="Приложен. по нормативам МР и ГО"/>
      <sheetName val="Приложение по нормативам_акцизы"/>
      <sheetName val="Прилож. по дотации_ФФПМР_план"/>
      <sheetName val="Прилож. по дотации_ФФПМР_факт "/>
      <sheetName val="Приложение по дотации_ФФПП_план"/>
      <sheetName val="Приложение по дотации_ФФПП_факт"/>
      <sheetName val="Дотация  из  ФСМБ_БП_план"/>
      <sheetName val="Дотация  из  ФСМБ_БП_факт"/>
      <sheetName val="Приложение по субвенции_МР_план"/>
      <sheetName val="Вставка  в  закон"/>
      <sheetName val="Приложение по субвенции_МР_факт"/>
      <sheetName val="Приложение по субвении_БП_план"/>
      <sheetName val="Приложение по субвении_БП_факт"/>
      <sheetName val="Дотация  из ФСМБ_МР  и  ГО_план"/>
      <sheetName val="Дотация  из  ФСМБ_МР и  ГО_факт"/>
      <sheetName val="Прил. по дотации на гранты_СП"/>
      <sheetName val="Прил. по дотации на гранты_ГП"/>
      <sheetName val="Прил. по дотации на гранты_кач."/>
      <sheetName val="Прил. по дотации на гранты_нал."/>
      <sheetName val="Прил. по дотации на гранты_ОМС"/>
      <sheetName val="Приложен. по субвенции_МР_план"/>
      <sheetName val="Приложен. по субвенции_МР_факт"/>
      <sheetName val="Прилож. субвенция_МР_20-21 план"/>
      <sheetName val="Прилож. субвенция_МР_20-21 факт"/>
      <sheetName val="План по субвенции_МР_2019-2021"/>
      <sheetName val="Субвенция,  иные  МБТ_2019-2021"/>
      <sheetName val="Дотация  2019 - 2021"/>
      <sheetName val="Дотация  поселениям_2019 - 2021"/>
      <sheetName val="Дотация  из  ОБ_план"/>
      <sheetName val="Дотация  из  ОБ_факт"/>
      <sheetName val="Субвенция_план"/>
      <sheetName val="Субвенция_факт"/>
      <sheetName val="Субвенция  ВУС_Хранилище"/>
      <sheetName val="Субвенция  ВУС_для  ограничений"/>
      <sheetName val="Субсидия_2019-2021_план"/>
      <sheetName val="Субсидия_2019-2021_факт"/>
      <sheetName val="Субсидия_факт"/>
      <sheetName val="Капвложения по отраслям_факт"/>
      <sheetName val="Иные межбюджетные трансферты"/>
      <sheetName val="МБТ  2018 - 2019"/>
      <sheetName val="Дотация  ОМС"/>
      <sheetName val="Фонды 2019-2021_для закона_план"/>
      <sheetName val="Фонды 2019-2021_для закона_ (2)"/>
      <sheetName val="Фонды 2018-2021_для закона_факт"/>
      <sheetName val="Утвержденный  объем  МБТ"/>
      <sheetName val="Утвержденный  объем  МБТ (2)"/>
      <sheetName val="ПНО_2019-2021_план"/>
      <sheetName val="Факт  средств  из  ОБ_год "/>
      <sheetName val="Отклонение руб.коп. от тыс.руб."/>
      <sheetName val="Сводная  таблица"/>
    </sheetNames>
    <sheetDataSet>
      <sheetData sheetId="0"/>
      <sheetData sheetId="1"/>
      <sheetData sheetId="2"/>
      <sheetData sheetId="3"/>
      <sheetData sheetId="4"/>
      <sheetData sheetId="5">
        <row r="57">
          <cell r="M57">
            <v>465200</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row r="8">
          <cell r="I8">
            <v>0</v>
          </cell>
          <cell r="K8">
            <v>27284500</v>
          </cell>
          <cell r="O8">
            <v>0</v>
          </cell>
          <cell r="Q8">
            <v>20091400</v>
          </cell>
          <cell r="U8">
            <v>3400000</v>
          </cell>
          <cell r="W8">
            <v>20480600</v>
          </cell>
          <cell r="AA8">
            <v>0</v>
          </cell>
        </row>
        <row r="9">
          <cell r="I9">
            <v>0</v>
          </cell>
          <cell r="K9">
            <v>104102700</v>
          </cell>
          <cell r="O9">
            <v>59989000</v>
          </cell>
          <cell r="Q9">
            <v>14889400</v>
          </cell>
          <cell r="U9">
            <v>0</v>
          </cell>
          <cell r="W9">
            <v>23888900</v>
          </cell>
          <cell r="AA9">
            <v>1161400</v>
          </cell>
        </row>
        <row r="10">
          <cell r="I10">
            <v>0</v>
          </cell>
          <cell r="K10">
            <v>16379700</v>
          </cell>
          <cell r="O10">
            <v>5460800</v>
          </cell>
          <cell r="Q10">
            <v>31399900</v>
          </cell>
          <cell r="U10">
            <v>9500000</v>
          </cell>
          <cell r="W10">
            <v>35400800</v>
          </cell>
          <cell r="AA10">
            <v>9744100</v>
          </cell>
        </row>
        <row r="11">
          <cell r="I11">
            <v>0</v>
          </cell>
          <cell r="K11">
            <v>42975200</v>
          </cell>
          <cell r="O11">
            <v>0</v>
          </cell>
          <cell r="Q11">
            <v>11369500</v>
          </cell>
          <cell r="U11">
            <v>0</v>
          </cell>
          <cell r="W11">
            <v>20431900</v>
          </cell>
          <cell r="AA11">
            <v>0</v>
          </cell>
        </row>
        <row r="12">
          <cell r="I12">
            <v>0</v>
          </cell>
          <cell r="K12">
            <v>25236400</v>
          </cell>
          <cell r="O12">
            <v>0</v>
          </cell>
          <cell r="Q12">
            <v>39063200</v>
          </cell>
          <cell r="U12">
            <v>33000000</v>
          </cell>
          <cell r="W12">
            <v>35263700</v>
          </cell>
          <cell r="AA12">
            <v>0</v>
          </cell>
        </row>
        <row r="13">
          <cell r="I13">
            <v>0</v>
          </cell>
          <cell r="K13">
            <v>22844700</v>
          </cell>
          <cell r="O13">
            <v>0</v>
          </cell>
          <cell r="Q13">
            <v>17628200</v>
          </cell>
          <cell r="U13">
            <v>0</v>
          </cell>
          <cell r="W13">
            <v>16650300</v>
          </cell>
          <cell r="AA13">
            <v>0</v>
          </cell>
        </row>
        <row r="14">
          <cell r="I14">
            <v>0</v>
          </cell>
          <cell r="K14">
            <v>33836700</v>
          </cell>
          <cell r="O14">
            <v>0</v>
          </cell>
          <cell r="Q14">
            <v>35011900</v>
          </cell>
          <cell r="U14">
            <v>15600000</v>
          </cell>
          <cell r="W14">
            <v>26315600</v>
          </cell>
          <cell r="AA14">
            <v>0</v>
          </cell>
        </row>
        <row r="15">
          <cell r="I15">
            <v>0</v>
          </cell>
          <cell r="K15">
            <v>37265600</v>
          </cell>
          <cell r="O15">
            <v>4649600</v>
          </cell>
          <cell r="Q15">
            <v>39350100</v>
          </cell>
          <cell r="U15">
            <v>0</v>
          </cell>
          <cell r="W15">
            <v>26535000</v>
          </cell>
          <cell r="AA15">
            <v>7002100</v>
          </cell>
        </row>
        <row r="16">
          <cell r="I16">
            <v>0</v>
          </cell>
          <cell r="K16">
            <v>20561500</v>
          </cell>
          <cell r="O16">
            <v>0</v>
          </cell>
          <cell r="Q16">
            <v>51810000</v>
          </cell>
          <cell r="U16">
            <v>19600000</v>
          </cell>
          <cell r="W16">
            <v>19882000</v>
          </cell>
          <cell r="AA16">
            <v>0</v>
          </cell>
        </row>
        <row r="17">
          <cell r="I17">
            <v>0</v>
          </cell>
          <cell r="K17">
            <v>5427500</v>
          </cell>
          <cell r="O17">
            <v>0</v>
          </cell>
          <cell r="Q17">
            <v>16366400</v>
          </cell>
          <cell r="U17">
            <v>22400000</v>
          </cell>
          <cell r="W17">
            <v>16084400</v>
          </cell>
          <cell r="AA17">
            <v>0</v>
          </cell>
        </row>
        <row r="18">
          <cell r="I18">
            <v>0</v>
          </cell>
          <cell r="K18">
            <v>58893000</v>
          </cell>
          <cell r="O18">
            <v>32701400</v>
          </cell>
          <cell r="Q18">
            <v>40013300</v>
          </cell>
          <cell r="U18">
            <v>14300000</v>
          </cell>
          <cell r="W18">
            <v>33929400</v>
          </cell>
          <cell r="AA18">
            <v>11669800</v>
          </cell>
        </row>
        <row r="19">
          <cell r="I19">
            <v>0</v>
          </cell>
          <cell r="K19">
            <v>12987700</v>
          </cell>
          <cell r="O19">
            <v>0</v>
          </cell>
          <cell r="Q19">
            <v>23141000</v>
          </cell>
          <cell r="U19">
            <v>25500000</v>
          </cell>
          <cell r="W19">
            <v>9773300</v>
          </cell>
          <cell r="AA19">
            <v>0</v>
          </cell>
        </row>
        <row r="20">
          <cell r="I20">
            <v>0</v>
          </cell>
          <cell r="K20">
            <v>14719300</v>
          </cell>
          <cell r="O20">
            <v>0</v>
          </cell>
          <cell r="Q20">
            <v>7337800</v>
          </cell>
          <cell r="U20">
            <v>0</v>
          </cell>
          <cell r="W20">
            <v>13382500</v>
          </cell>
          <cell r="AA20">
            <v>0</v>
          </cell>
        </row>
        <row r="21">
          <cell r="I21">
            <v>0</v>
          </cell>
          <cell r="K21">
            <v>21074200</v>
          </cell>
          <cell r="O21">
            <v>0</v>
          </cell>
          <cell r="Q21">
            <v>35842600</v>
          </cell>
          <cell r="U21">
            <v>25000000</v>
          </cell>
          <cell r="W21">
            <v>18464700</v>
          </cell>
          <cell r="AA21">
            <v>0</v>
          </cell>
        </row>
        <row r="22">
          <cell r="I22">
            <v>0</v>
          </cell>
          <cell r="K22">
            <v>25953700</v>
          </cell>
          <cell r="O22">
            <v>0</v>
          </cell>
          <cell r="Q22">
            <v>27840300</v>
          </cell>
          <cell r="U22">
            <v>0</v>
          </cell>
          <cell r="W22">
            <v>8549100</v>
          </cell>
          <cell r="AA22">
            <v>0</v>
          </cell>
        </row>
        <row r="23">
          <cell r="I23">
            <v>0</v>
          </cell>
          <cell r="K23">
            <v>93266400</v>
          </cell>
          <cell r="O23">
            <v>28705600</v>
          </cell>
          <cell r="Q23">
            <v>58823200</v>
          </cell>
          <cell r="U23">
            <v>14900000</v>
          </cell>
          <cell r="W23">
            <v>17534500</v>
          </cell>
          <cell r="AA23">
            <v>380400</v>
          </cell>
        </row>
        <row r="24">
          <cell r="I24">
            <v>0</v>
          </cell>
          <cell r="K24">
            <v>26291500</v>
          </cell>
          <cell r="O24">
            <v>0</v>
          </cell>
          <cell r="Q24">
            <v>32300900</v>
          </cell>
          <cell r="U24">
            <v>6800000</v>
          </cell>
          <cell r="W24">
            <v>9735300</v>
          </cell>
          <cell r="AA24">
            <v>0</v>
          </cell>
        </row>
        <row r="25">
          <cell r="I25">
            <v>0</v>
          </cell>
          <cell r="K25">
            <v>36631700</v>
          </cell>
          <cell r="O25">
            <v>440300</v>
          </cell>
          <cell r="Q25">
            <v>48506100</v>
          </cell>
          <cell r="U25">
            <v>0</v>
          </cell>
          <cell r="W25">
            <v>15572100</v>
          </cell>
          <cell r="AA25">
            <v>786400</v>
          </cell>
        </row>
        <row r="28">
          <cell r="I28">
            <v>0</v>
          </cell>
          <cell r="Q28">
            <v>211781600</v>
          </cell>
          <cell r="U28">
            <v>10000000</v>
          </cell>
        </row>
        <row r="29">
          <cell r="I29">
            <v>0</v>
          </cell>
          <cell r="Q29">
            <v>402188100</v>
          </cell>
          <cell r="U29">
            <v>215000000</v>
          </cell>
        </row>
        <row r="37">
          <cell r="F37">
            <v>33198000</v>
          </cell>
        </row>
        <row r="38">
          <cell r="F38">
            <v>6000000</v>
          </cell>
        </row>
        <row r="39">
          <cell r="F39">
            <v>6000000</v>
          </cell>
        </row>
        <row r="40">
          <cell r="F40">
            <v>6000000</v>
          </cell>
        </row>
        <row r="41">
          <cell r="F41">
            <v>6000000</v>
          </cell>
        </row>
        <row r="42">
          <cell r="F42">
            <v>6000000</v>
          </cell>
        </row>
        <row r="43">
          <cell r="F43">
            <v>2573361000</v>
          </cell>
        </row>
      </sheetData>
      <sheetData sheetId="52"/>
      <sheetData sheetId="53">
        <row r="9">
          <cell r="E9">
            <v>3609.1560000000004</v>
          </cell>
          <cell r="F9">
            <v>0</v>
          </cell>
          <cell r="G9">
            <v>0</v>
          </cell>
          <cell r="J9">
            <v>1304</v>
          </cell>
          <cell r="K9">
            <v>775</v>
          </cell>
          <cell r="L9">
            <v>5006</v>
          </cell>
          <cell r="M9">
            <v>937.85</v>
          </cell>
          <cell r="N9">
            <v>584.20000000000005</v>
          </cell>
          <cell r="O9">
            <v>50.25</v>
          </cell>
          <cell r="P9">
            <v>5255</v>
          </cell>
          <cell r="Q9">
            <v>193</v>
          </cell>
          <cell r="R9">
            <v>1833.9</v>
          </cell>
          <cell r="S9">
            <v>477</v>
          </cell>
          <cell r="T9">
            <v>21900</v>
          </cell>
          <cell r="U9">
            <v>115087</v>
          </cell>
          <cell r="V9">
            <v>0</v>
          </cell>
          <cell r="W9">
            <v>1.5</v>
          </cell>
          <cell r="X9">
            <v>1592</v>
          </cell>
          <cell r="Z9">
            <v>592.79999999999995</v>
          </cell>
          <cell r="AA9">
            <v>212.2</v>
          </cell>
          <cell r="AB9">
            <v>1360</v>
          </cell>
          <cell r="AC9">
            <v>683</v>
          </cell>
          <cell r="AD9">
            <v>1401.9</v>
          </cell>
          <cell r="AE9">
            <v>3</v>
          </cell>
          <cell r="AF9">
            <v>770</v>
          </cell>
        </row>
        <row r="10">
          <cell r="E10">
            <v>0</v>
          </cell>
          <cell r="F10">
            <v>0</v>
          </cell>
          <cell r="G10">
            <v>0</v>
          </cell>
          <cell r="J10">
            <v>1540</v>
          </cell>
          <cell r="K10">
            <v>1780</v>
          </cell>
          <cell r="L10">
            <v>30469</v>
          </cell>
          <cell r="M10">
            <v>5627.5</v>
          </cell>
          <cell r="N10">
            <v>1056.2</v>
          </cell>
          <cell r="O10">
            <v>251.3</v>
          </cell>
          <cell r="P10">
            <v>19963</v>
          </cell>
          <cell r="Q10">
            <v>2026.1</v>
          </cell>
          <cell r="R10">
            <v>5948.4</v>
          </cell>
          <cell r="S10">
            <v>481.3</v>
          </cell>
          <cell r="T10">
            <v>146936</v>
          </cell>
          <cell r="U10">
            <v>361003</v>
          </cell>
          <cell r="V10">
            <v>0</v>
          </cell>
          <cell r="W10">
            <v>9</v>
          </cell>
          <cell r="X10">
            <v>2238</v>
          </cell>
          <cell r="Z10">
            <v>1130.7</v>
          </cell>
          <cell r="AA10">
            <v>311.3</v>
          </cell>
          <cell r="AB10">
            <v>2900</v>
          </cell>
          <cell r="AC10">
            <v>1420</v>
          </cell>
          <cell r="AD10">
            <v>1954.8</v>
          </cell>
          <cell r="AE10">
            <v>0</v>
          </cell>
          <cell r="AF10">
            <v>824.5</v>
          </cell>
        </row>
        <row r="11">
          <cell r="E11">
            <v>0</v>
          </cell>
          <cell r="F11">
            <v>0</v>
          </cell>
          <cell r="G11">
            <v>0</v>
          </cell>
          <cell r="J11">
            <v>1060</v>
          </cell>
          <cell r="K11">
            <v>2909</v>
          </cell>
          <cell r="L11">
            <v>13387</v>
          </cell>
          <cell r="M11">
            <v>1964.87</v>
          </cell>
          <cell r="N11">
            <v>1061.5999999999999</v>
          </cell>
          <cell r="O11">
            <v>251.25</v>
          </cell>
          <cell r="P11">
            <v>15850</v>
          </cell>
          <cell r="Q11">
            <v>482.4</v>
          </cell>
          <cell r="R11">
            <v>2414.6999999999998</v>
          </cell>
          <cell r="S11">
            <v>477.5</v>
          </cell>
          <cell r="T11">
            <v>106504</v>
          </cell>
          <cell r="U11">
            <v>183804</v>
          </cell>
          <cell r="V11">
            <v>0</v>
          </cell>
          <cell r="W11">
            <v>4.5</v>
          </cell>
          <cell r="X11">
            <v>2387</v>
          </cell>
          <cell r="Z11">
            <v>592.6</v>
          </cell>
          <cell r="AA11">
            <v>509.3</v>
          </cell>
          <cell r="AB11">
            <v>2300</v>
          </cell>
          <cell r="AC11">
            <v>1293</v>
          </cell>
          <cell r="AD11">
            <v>1195.4000000000001</v>
          </cell>
          <cell r="AE11">
            <v>5</v>
          </cell>
          <cell r="AF11">
            <v>882</v>
          </cell>
        </row>
        <row r="12">
          <cell r="E12">
            <v>1203.0520000000001</v>
          </cell>
          <cell r="F12">
            <v>0</v>
          </cell>
          <cell r="G12">
            <v>0</v>
          </cell>
          <cell r="J12">
            <v>2543</v>
          </cell>
          <cell r="K12">
            <v>2966</v>
          </cell>
          <cell r="L12">
            <v>13109</v>
          </cell>
          <cell r="M12">
            <v>2974.24</v>
          </cell>
          <cell r="N12">
            <v>1087.2</v>
          </cell>
          <cell r="O12">
            <v>251.25</v>
          </cell>
          <cell r="P12">
            <v>13903</v>
          </cell>
          <cell r="Q12">
            <v>96.5</v>
          </cell>
          <cell r="R12">
            <v>3018.8</v>
          </cell>
          <cell r="S12">
            <v>498.7</v>
          </cell>
          <cell r="T12">
            <v>35754</v>
          </cell>
          <cell r="U12">
            <v>268493</v>
          </cell>
          <cell r="V12">
            <v>0</v>
          </cell>
          <cell r="W12">
            <v>12.5</v>
          </cell>
          <cell r="X12">
            <v>1843</v>
          </cell>
          <cell r="Z12">
            <v>606.79999999999995</v>
          </cell>
          <cell r="AA12">
            <v>254.7</v>
          </cell>
          <cell r="AB12">
            <v>1800</v>
          </cell>
          <cell r="AC12">
            <v>842</v>
          </cell>
          <cell r="AD12">
            <v>1721.1</v>
          </cell>
          <cell r="AE12">
            <v>0</v>
          </cell>
          <cell r="AF12">
            <v>853.3</v>
          </cell>
        </row>
        <row r="13">
          <cell r="E13">
            <v>0</v>
          </cell>
          <cell r="F13">
            <v>0</v>
          </cell>
          <cell r="G13">
            <v>0</v>
          </cell>
          <cell r="J13">
            <v>2258</v>
          </cell>
          <cell r="K13">
            <v>3129</v>
          </cell>
          <cell r="L13">
            <v>9801</v>
          </cell>
          <cell r="M13">
            <v>1451.22</v>
          </cell>
          <cell r="N13">
            <v>1248.5</v>
          </cell>
          <cell r="O13">
            <v>201</v>
          </cell>
          <cell r="P13">
            <v>15392</v>
          </cell>
          <cell r="Q13">
            <v>289.39999999999998</v>
          </cell>
          <cell r="R13">
            <v>2414.6999999999998</v>
          </cell>
          <cell r="S13">
            <v>473.8</v>
          </cell>
          <cell r="T13">
            <v>72440</v>
          </cell>
          <cell r="U13">
            <v>205424</v>
          </cell>
          <cell r="V13">
            <v>0</v>
          </cell>
          <cell r="W13">
            <v>5</v>
          </cell>
          <cell r="X13">
            <v>1720</v>
          </cell>
          <cell r="Z13">
            <v>597.79999999999995</v>
          </cell>
          <cell r="AA13">
            <v>169.8</v>
          </cell>
          <cell r="AB13">
            <v>1550</v>
          </cell>
          <cell r="AC13">
            <v>862</v>
          </cell>
          <cell r="AD13">
            <v>1594.8</v>
          </cell>
          <cell r="AE13">
            <v>4</v>
          </cell>
          <cell r="AF13">
            <v>834.1</v>
          </cell>
        </row>
        <row r="14">
          <cell r="E14">
            <v>0</v>
          </cell>
          <cell r="F14">
            <v>0</v>
          </cell>
          <cell r="G14">
            <v>0</v>
          </cell>
          <cell r="J14">
            <v>1771</v>
          </cell>
          <cell r="K14">
            <v>1210</v>
          </cell>
          <cell r="L14">
            <v>7053</v>
          </cell>
          <cell r="M14">
            <v>1384.15</v>
          </cell>
          <cell r="N14">
            <v>588</v>
          </cell>
          <cell r="O14">
            <v>50.25</v>
          </cell>
          <cell r="P14">
            <v>11210</v>
          </cell>
          <cell r="Q14">
            <v>289.39999999999998</v>
          </cell>
          <cell r="R14">
            <v>1810.7</v>
          </cell>
          <cell r="S14">
            <v>546</v>
          </cell>
          <cell r="T14">
            <v>29070</v>
          </cell>
          <cell r="U14">
            <v>157565</v>
          </cell>
          <cell r="V14">
            <v>0</v>
          </cell>
          <cell r="W14">
            <v>3</v>
          </cell>
          <cell r="X14">
            <v>1935</v>
          </cell>
          <cell r="Z14">
            <v>551</v>
          </cell>
          <cell r="AA14">
            <v>184</v>
          </cell>
          <cell r="AB14">
            <v>1450</v>
          </cell>
          <cell r="AC14">
            <v>662</v>
          </cell>
          <cell r="AD14">
            <v>1004.3</v>
          </cell>
          <cell r="AE14">
            <v>5</v>
          </cell>
          <cell r="AF14">
            <v>781.2</v>
          </cell>
        </row>
        <row r="15">
          <cell r="E15">
            <v>0</v>
          </cell>
          <cell r="F15">
            <v>1223.9179999999999</v>
          </cell>
          <cell r="G15">
            <v>0</v>
          </cell>
          <cell r="J15">
            <v>2010</v>
          </cell>
          <cell r="K15">
            <v>2810</v>
          </cell>
          <cell r="L15">
            <v>9965</v>
          </cell>
          <cell r="M15">
            <v>1842.46</v>
          </cell>
          <cell r="N15">
            <v>1106.9000000000001</v>
          </cell>
          <cell r="O15">
            <v>251.25</v>
          </cell>
          <cell r="P15">
            <v>10261</v>
          </cell>
          <cell r="Q15">
            <v>385.9</v>
          </cell>
          <cell r="R15">
            <v>3018.8</v>
          </cell>
          <cell r="S15">
            <v>474.5</v>
          </cell>
          <cell r="T15">
            <v>72838</v>
          </cell>
          <cell r="U15">
            <v>202449</v>
          </cell>
          <cell r="V15">
            <v>0</v>
          </cell>
          <cell r="W15">
            <v>2</v>
          </cell>
          <cell r="X15">
            <v>1600</v>
          </cell>
          <cell r="Z15">
            <v>567.9</v>
          </cell>
          <cell r="AA15">
            <v>353.7</v>
          </cell>
          <cell r="AB15">
            <v>1850</v>
          </cell>
          <cell r="AC15">
            <v>1292</v>
          </cell>
          <cell r="AD15">
            <v>1622.3</v>
          </cell>
          <cell r="AE15">
            <v>5</v>
          </cell>
          <cell r="AF15">
            <v>770</v>
          </cell>
        </row>
        <row r="16">
          <cell r="E16">
            <v>1203.0520000000001</v>
          </cell>
          <cell r="F16">
            <v>0</v>
          </cell>
          <cell r="G16">
            <v>0</v>
          </cell>
          <cell r="J16">
            <v>824</v>
          </cell>
          <cell r="K16">
            <v>2777</v>
          </cell>
          <cell r="L16">
            <v>12440</v>
          </cell>
          <cell r="M16">
            <v>2550</v>
          </cell>
          <cell r="N16">
            <v>1272.5</v>
          </cell>
          <cell r="O16">
            <v>150.75</v>
          </cell>
          <cell r="P16">
            <v>10470</v>
          </cell>
          <cell r="Q16">
            <v>193</v>
          </cell>
          <cell r="R16">
            <v>2414.6999999999998</v>
          </cell>
          <cell r="S16">
            <v>481.3</v>
          </cell>
          <cell r="T16">
            <v>61802</v>
          </cell>
          <cell r="U16">
            <v>166718</v>
          </cell>
          <cell r="V16">
            <v>0</v>
          </cell>
          <cell r="W16">
            <v>4</v>
          </cell>
          <cell r="X16">
            <v>1629</v>
          </cell>
          <cell r="Z16">
            <v>579.70000000000005</v>
          </cell>
          <cell r="AA16">
            <v>184</v>
          </cell>
          <cell r="AB16">
            <v>2350</v>
          </cell>
          <cell r="AC16">
            <v>1192</v>
          </cell>
          <cell r="AD16">
            <v>1675</v>
          </cell>
          <cell r="AE16">
            <v>3.2</v>
          </cell>
          <cell r="AF16">
            <v>834</v>
          </cell>
        </row>
        <row r="17">
          <cell r="E17">
            <v>0</v>
          </cell>
          <cell r="F17">
            <v>0</v>
          </cell>
          <cell r="G17">
            <v>0</v>
          </cell>
          <cell r="J17">
            <v>1700</v>
          </cell>
          <cell r="K17">
            <v>1221</v>
          </cell>
          <cell r="L17">
            <v>6707</v>
          </cell>
          <cell r="M17">
            <v>1628.18</v>
          </cell>
          <cell r="N17">
            <v>581.9</v>
          </cell>
          <cell r="O17">
            <v>50.25</v>
          </cell>
          <cell r="P17">
            <v>13246</v>
          </cell>
          <cell r="Q17">
            <v>0</v>
          </cell>
          <cell r="R17">
            <v>1810.7</v>
          </cell>
          <cell r="S17">
            <v>635.6</v>
          </cell>
          <cell r="T17">
            <v>28373</v>
          </cell>
          <cell r="U17">
            <v>141126</v>
          </cell>
          <cell r="V17">
            <v>0</v>
          </cell>
          <cell r="W17">
            <v>2</v>
          </cell>
          <cell r="X17">
            <v>1839</v>
          </cell>
          <cell r="Z17">
            <v>575.20000000000005</v>
          </cell>
          <cell r="AA17">
            <v>70.7</v>
          </cell>
          <cell r="AB17">
            <v>1600</v>
          </cell>
          <cell r="AC17">
            <v>932.9</v>
          </cell>
          <cell r="AD17">
            <v>1166.5999999999999</v>
          </cell>
          <cell r="AE17">
            <v>0</v>
          </cell>
          <cell r="AF17">
            <v>771.6</v>
          </cell>
        </row>
        <row r="18">
          <cell r="E18">
            <v>2406.1040000000003</v>
          </cell>
          <cell r="F18">
            <v>0</v>
          </cell>
          <cell r="G18">
            <v>0</v>
          </cell>
          <cell r="J18">
            <v>1310</v>
          </cell>
          <cell r="K18">
            <v>1260</v>
          </cell>
          <cell r="L18">
            <v>5699</v>
          </cell>
          <cell r="M18">
            <v>1158.1500000000001</v>
          </cell>
          <cell r="N18">
            <v>689</v>
          </cell>
          <cell r="O18">
            <v>100.5</v>
          </cell>
          <cell r="P18">
            <v>7579</v>
          </cell>
          <cell r="Q18">
            <v>868.3</v>
          </cell>
          <cell r="R18">
            <v>1810.7</v>
          </cell>
          <cell r="S18">
            <v>622.4</v>
          </cell>
          <cell r="T18">
            <v>41397</v>
          </cell>
          <cell r="U18">
            <v>100373</v>
          </cell>
          <cell r="V18">
            <v>0</v>
          </cell>
          <cell r="W18">
            <v>2.5</v>
          </cell>
          <cell r="X18">
            <v>1920</v>
          </cell>
          <cell r="Z18">
            <v>582.6</v>
          </cell>
          <cell r="AA18">
            <v>169.8</v>
          </cell>
          <cell r="AB18">
            <v>1300</v>
          </cell>
          <cell r="AC18">
            <v>743</v>
          </cell>
          <cell r="AD18">
            <v>654.1</v>
          </cell>
          <cell r="AE18">
            <v>2</v>
          </cell>
          <cell r="AF18">
            <v>742.8</v>
          </cell>
        </row>
        <row r="19">
          <cell r="E19">
            <v>1203.0520000000001</v>
          </cell>
          <cell r="F19">
            <v>0</v>
          </cell>
          <cell r="G19">
            <v>611.86500000000001</v>
          </cell>
          <cell r="J19">
            <v>1970</v>
          </cell>
          <cell r="K19">
            <v>2790</v>
          </cell>
          <cell r="L19">
            <v>17322</v>
          </cell>
          <cell r="M19">
            <v>2986.1</v>
          </cell>
          <cell r="N19">
            <v>1102.3</v>
          </cell>
          <cell r="O19">
            <v>251.25</v>
          </cell>
          <cell r="P19">
            <v>12896</v>
          </cell>
          <cell r="Q19">
            <v>289.39999999999998</v>
          </cell>
          <cell r="R19">
            <v>3018.8</v>
          </cell>
          <cell r="S19">
            <v>460.3</v>
          </cell>
          <cell r="T19">
            <v>110007</v>
          </cell>
          <cell r="U19">
            <v>228327</v>
          </cell>
          <cell r="V19">
            <v>0</v>
          </cell>
          <cell r="W19">
            <v>14.5</v>
          </cell>
          <cell r="X19">
            <v>2027</v>
          </cell>
          <cell r="Z19">
            <v>585.9</v>
          </cell>
          <cell r="AA19">
            <v>141.5</v>
          </cell>
          <cell r="AB19">
            <v>2350</v>
          </cell>
          <cell r="AC19">
            <v>970</v>
          </cell>
          <cell r="AD19">
            <v>1765.9</v>
          </cell>
          <cell r="AE19">
            <v>4</v>
          </cell>
          <cell r="AF19">
            <v>824.4</v>
          </cell>
        </row>
        <row r="20">
          <cell r="E20">
            <v>1203.0520000000001</v>
          </cell>
          <cell r="F20">
            <v>0</v>
          </cell>
          <cell r="G20">
            <v>0</v>
          </cell>
          <cell r="J20">
            <v>1675</v>
          </cell>
          <cell r="K20">
            <v>1929</v>
          </cell>
          <cell r="L20">
            <v>7197</v>
          </cell>
          <cell r="M20">
            <v>1654.41</v>
          </cell>
          <cell r="N20">
            <v>585.4</v>
          </cell>
          <cell r="O20">
            <v>100.5</v>
          </cell>
          <cell r="P20">
            <v>8344</v>
          </cell>
          <cell r="Q20">
            <v>193</v>
          </cell>
          <cell r="R20">
            <v>1810.7</v>
          </cell>
          <cell r="S20">
            <v>517</v>
          </cell>
          <cell r="T20">
            <v>43955</v>
          </cell>
          <cell r="U20">
            <v>165686</v>
          </cell>
          <cell r="V20">
            <v>0</v>
          </cell>
          <cell r="W20">
            <v>10</v>
          </cell>
          <cell r="X20">
            <v>2050</v>
          </cell>
          <cell r="Z20">
            <v>591.5</v>
          </cell>
          <cell r="AA20">
            <v>99</v>
          </cell>
          <cell r="AB20">
            <v>1300</v>
          </cell>
          <cell r="AC20">
            <v>743</v>
          </cell>
          <cell r="AD20">
            <v>685.7</v>
          </cell>
          <cell r="AE20">
            <v>0</v>
          </cell>
          <cell r="AF20">
            <v>742.8</v>
          </cell>
        </row>
        <row r="21">
          <cell r="E21">
            <v>0</v>
          </cell>
          <cell r="F21">
            <v>0</v>
          </cell>
          <cell r="G21">
            <v>1223.73</v>
          </cell>
          <cell r="H21">
            <v>0</v>
          </cell>
          <cell r="I21">
            <v>0</v>
          </cell>
          <cell r="J21">
            <v>3170</v>
          </cell>
          <cell r="K21">
            <v>4204</v>
          </cell>
          <cell r="L21">
            <v>19055</v>
          </cell>
          <cell r="M21">
            <v>3289.01</v>
          </cell>
          <cell r="N21">
            <v>1098.3</v>
          </cell>
          <cell r="O21">
            <v>251.25</v>
          </cell>
          <cell r="P21">
            <v>17267</v>
          </cell>
          <cell r="Q21">
            <v>964.8</v>
          </cell>
          <cell r="R21">
            <v>4832.8</v>
          </cell>
          <cell r="S21">
            <v>509.9</v>
          </cell>
          <cell r="T21">
            <v>83553</v>
          </cell>
          <cell r="U21">
            <v>387754</v>
          </cell>
          <cell r="V21">
            <v>0</v>
          </cell>
          <cell r="W21">
            <v>15.5</v>
          </cell>
          <cell r="X21">
            <v>1770</v>
          </cell>
          <cell r="Y21">
            <v>0</v>
          </cell>
          <cell r="Z21">
            <v>564.4</v>
          </cell>
          <cell r="AA21">
            <v>594.20000000000005</v>
          </cell>
          <cell r="AB21">
            <v>2200</v>
          </cell>
          <cell r="AC21">
            <v>965</v>
          </cell>
          <cell r="AD21">
            <v>2907.3</v>
          </cell>
          <cell r="AE21">
            <v>7</v>
          </cell>
          <cell r="AF21">
            <v>872.5</v>
          </cell>
        </row>
        <row r="22">
          <cell r="E22">
            <v>1203.0520000000001</v>
          </cell>
          <cell r="F22">
            <v>0</v>
          </cell>
          <cell r="G22">
            <v>0</v>
          </cell>
          <cell r="H22">
            <v>0</v>
          </cell>
          <cell r="I22">
            <v>0</v>
          </cell>
          <cell r="J22">
            <v>1350</v>
          </cell>
          <cell r="K22">
            <v>1696</v>
          </cell>
          <cell r="L22">
            <v>6900</v>
          </cell>
          <cell r="M22">
            <v>1510.09</v>
          </cell>
          <cell r="N22">
            <v>544.79999999999995</v>
          </cell>
          <cell r="O22">
            <v>50.25</v>
          </cell>
          <cell r="P22">
            <v>5448</v>
          </cell>
          <cell r="Q22">
            <v>96.5</v>
          </cell>
          <cell r="R22">
            <v>1810.7</v>
          </cell>
          <cell r="S22">
            <v>578.1</v>
          </cell>
          <cell r="T22">
            <v>42145</v>
          </cell>
          <cell r="U22">
            <v>138122</v>
          </cell>
          <cell r="V22">
            <v>0</v>
          </cell>
          <cell r="W22">
            <v>1</v>
          </cell>
          <cell r="X22">
            <v>1814</v>
          </cell>
          <cell r="Y22">
            <v>0</v>
          </cell>
          <cell r="Z22">
            <v>596.5</v>
          </cell>
          <cell r="AA22">
            <v>212.2</v>
          </cell>
          <cell r="AB22">
            <v>1500</v>
          </cell>
          <cell r="AC22">
            <v>922</v>
          </cell>
          <cell r="AD22">
            <v>1321.3</v>
          </cell>
          <cell r="AE22">
            <v>2</v>
          </cell>
          <cell r="AF22">
            <v>843.7</v>
          </cell>
        </row>
        <row r="23">
          <cell r="E23">
            <v>2406.1040000000003</v>
          </cell>
          <cell r="F23">
            <v>0</v>
          </cell>
          <cell r="G23">
            <v>0</v>
          </cell>
          <cell r="J23">
            <v>2200</v>
          </cell>
          <cell r="K23">
            <v>1885</v>
          </cell>
          <cell r="L23">
            <v>8953</v>
          </cell>
          <cell r="M23">
            <v>2253.25</v>
          </cell>
          <cell r="N23">
            <v>1127.5999999999999</v>
          </cell>
          <cell r="O23">
            <v>50.25</v>
          </cell>
          <cell r="P23">
            <v>4346</v>
          </cell>
          <cell r="Q23">
            <v>96.5</v>
          </cell>
          <cell r="R23">
            <v>1810.7</v>
          </cell>
          <cell r="S23">
            <v>480.7</v>
          </cell>
          <cell r="T23">
            <v>40158</v>
          </cell>
          <cell r="U23">
            <v>199293</v>
          </cell>
          <cell r="V23">
            <v>0</v>
          </cell>
          <cell r="W23">
            <v>3</v>
          </cell>
          <cell r="X23">
            <v>2254</v>
          </cell>
          <cell r="Z23">
            <v>596.70000000000005</v>
          </cell>
          <cell r="AA23">
            <v>268.8</v>
          </cell>
          <cell r="AB23">
            <v>1550</v>
          </cell>
          <cell r="AC23">
            <v>792</v>
          </cell>
          <cell r="AD23">
            <v>1223.5999999999999</v>
          </cell>
          <cell r="AE23">
            <v>4</v>
          </cell>
          <cell r="AF23">
            <v>770</v>
          </cell>
        </row>
        <row r="24">
          <cell r="E24">
            <v>0</v>
          </cell>
          <cell r="F24">
            <v>0</v>
          </cell>
          <cell r="G24">
            <v>0</v>
          </cell>
          <cell r="J24">
            <v>1690</v>
          </cell>
          <cell r="K24">
            <v>4094</v>
          </cell>
          <cell r="L24">
            <v>18960</v>
          </cell>
          <cell r="M24">
            <v>4033.91</v>
          </cell>
          <cell r="N24">
            <v>1117</v>
          </cell>
          <cell r="O24">
            <v>251.25</v>
          </cell>
          <cell r="P24">
            <v>17486</v>
          </cell>
          <cell r="Q24">
            <v>675.4</v>
          </cell>
          <cell r="R24">
            <v>3599.8</v>
          </cell>
          <cell r="S24">
            <v>465.6</v>
          </cell>
          <cell r="T24">
            <v>102668</v>
          </cell>
          <cell r="U24">
            <v>251988</v>
          </cell>
          <cell r="V24">
            <v>857</v>
          </cell>
          <cell r="W24">
            <v>10.5</v>
          </cell>
          <cell r="X24">
            <v>1848</v>
          </cell>
          <cell r="Z24">
            <v>1183</v>
          </cell>
          <cell r="AA24">
            <v>240.5</v>
          </cell>
          <cell r="AB24">
            <v>2450</v>
          </cell>
          <cell r="AC24">
            <v>1220</v>
          </cell>
          <cell r="AD24">
            <v>2343.1</v>
          </cell>
          <cell r="AE24">
            <v>6</v>
          </cell>
          <cell r="AF24">
            <v>901.3</v>
          </cell>
        </row>
        <row r="25">
          <cell r="E25">
            <v>0</v>
          </cell>
          <cell r="F25">
            <v>0</v>
          </cell>
          <cell r="G25">
            <v>611.86500000000001</v>
          </cell>
          <cell r="J25">
            <v>1950</v>
          </cell>
          <cell r="K25">
            <v>1745</v>
          </cell>
          <cell r="L25">
            <v>7791</v>
          </cell>
          <cell r="M25">
            <v>1635.67</v>
          </cell>
          <cell r="N25">
            <v>576</v>
          </cell>
          <cell r="O25">
            <v>100.5</v>
          </cell>
          <cell r="P25">
            <v>7643</v>
          </cell>
          <cell r="Q25">
            <v>385.9</v>
          </cell>
          <cell r="R25">
            <v>1810.7</v>
          </cell>
          <cell r="S25">
            <v>448.8</v>
          </cell>
          <cell r="T25">
            <v>28272</v>
          </cell>
          <cell r="U25">
            <v>148349</v>
          </cell>
          <cell r="V25">
            <v>0</v>
          </cell>
          <cell r="W25">
            <v>4</v>
          </cell>
          <cell r="X25">
            <v>3535</v>
          </cell>
          <cell r="Z25">
            <v>569.20000000000005</v>
          </cell>
          <cell r="AA25">
            <v>141.5</v>
          </cell>
          <cell r="AB25">
            <v>1400</v>
          </cell>
          <cell r="AC25">
            <v>664.3</v>
          </cell>
          <cell r="AD25">
            <v>1305.4000000000001</v>
          </cell>
          <cell r="AE25">
            <v>0</v>
          </cell>
          <cell r="AF25">
            <v>770</v>
          </cell>
        </row>
        <row r="26">
          <cell r="E26">
            <v>1203.0519999999999</v>
          </cell>
          <cell r="F26">
            <v>0</v>
          </cell>
          <cell r="G26">
            <v>0</v>
          </cell>
          <cell r="J26">
            <v>1341</v>
          </cell>
          <cell r="K26">
            <v>1634</v>
          </cell>
          <cell r="L26">
            <v>13018</v>
          </cell>
          <cell r="M26">
            <v>3588.01</v>
          </cell>
          <cell r="N26">
            <v>1149.7</v>
          </cell>
          <cell r="O26">
            <v>100.5</v>
          </cell>
          <cell r="P26">
            <v>8874</v>
          </cell>
          <cell r="Q26">
            <v>482.4</v>
          </cell>
          <cell r="R26">
            <v>2414.6999999999998</v>
          </cell>
          <cell r="S26">
            <v>461.3</v>
          </cell>
          <cell r="T26">
            <v>65838</v>
          </cell>
          <cell r="U26">
            <v>208549</v>
          </cell>
          <cell r="V26">
            <v>0</v>
          </cell>
          <cell r="W26">
            <v>13.5</v>
          </cell>
          <cell r="X26">
            <v>2260</v>
          </cell>
          <cell r="Z26">
            <v>706.2</v>
          </cell>
          <cell r="AA26">
            <v>255</v>
          </cell>
          <cell r="AB26">
            <v>2050</v>
          </cell>
          <cell r="AC26">
            <v>1120</v>
          </cell>
          <cell r="AD26">
            <v>1820.6</v>
          </cell>
          <cell r="AE26">
            <v>2</v>
          </cell>
          <cell r="AF26">
            <v>882.8</v>
          </cell>
        </row>
        <row r="29">
          <cell r="E29">
            <v>3609.1559999999999</v>
          </cell>
          <cell r="F29">
            <v>611.96199999999999</v>
          </cell>
          <cell r="G29">
            <v>1223.73</v>
          </cell>
          <cell r="I29">
            <v>1000</v>
          </cell>
          <cell r="J29">
            <v>0</v>
          </cell>
          <cell r="K29">
            <v>9207</v>
          </cell>
          <cell r="L29">
            <v>40909</v>
          </cell>
          <cell r="M29">
            <v>4965.13</v>
          </cell>
          <cell r="N29">
            <v>1225.7</v>
          </cell>
          <cell r="O29">
            <v>502.5</v>
          </cell>
          <cell r="P29">
            <v>30496</v>
          </cell>
          <cell r="Q29">
            <v>1254.2</v>
          </cell>
          <cell r="R29">
            <v>4832.1000000000004</v>
          </cell>
          <cell r="S29">
            <v>952.6</v>
          </cell>
          <cell r="T29">
            <v>324539</v>
          </cell>
          <cell r="U29">
            <v>333545</v>
          </cell>
          <cell r="V29">
            <v>10836</v>
          </cell>
          <cell r="W29">
            <v>25</v>
          </cell>
          <cell r="X29">
            <v>4093</v>
          </cell>
          <cell r="Y29">
            <v>3000</v>
          </cell>
          <cell r="Z29">
            <v>1212.7</v>
          </cell>
          <cell r="AA29">
            <v>933.8</v>
          </cell>
          <cell r="AB29">
            <v>2900</v>
          </cell>
          <cell r="AC29">
            <v>2380</v>
          </cell>
          <cell r="AE29">
            <v>17</v>
          </cell>
        </row>
        <row r="30">
          <cell r="E30">
            <v>3609.1679999999997</v>
          </cell>
          <cell r="F30">
            <v>6119.62</v>
          </cell>
          <cell r="G30">
            <v>10401.709999999999</v>
          </cell>
          <cell r="I30">
            <v>3329.3</v>
          </cell>
          <cell r="J30">
            <v>0</v>
          </cell>
          <cell r="K30">
            <v>58150</v>
          </cell>
          <cell r="L30">
            <v>211688</v>
          </cell>
          <cell r="M30">
            <v>23820</v>
          </cell>
          <cell r="N30">
            <v>5851.8</v>
          </cell>
          <cell r="O30">
            <v>1005</v>
          </cell>
          <cell r="P30">
            <v>99040.4</v>
          </cell>
          <cell r="Q30">
            <v>6753.7</v>
          </cell>
          <cell r="R30">
            <v>23705.3</v>
          </cell>
          <cell r="S30">
            <v>1009.1</v>
          </cell>
          <cell r="T30">
            <v>1690583</v>
          </cell>
          <cell r="U30">
            <v>1892583.6</v>
          </cell>
          <cell r="V30">
            <v>24605</v>
          </cell>
          <cell r="W30">
            <v>102</v>
          </cell>
          <cell r="X30">
            <v>8356</v>
          </cell>
          <cell r="Y30">
            <v>7000</v>
          </cell>
          <cell r="Z30">
            <v>5594.4</v>
          </cell>
          <cell r="AA30">
            <v>6194</v>
          </cell>
          <cell r="AB30">
            <v>19000</v>
          </cell>
          <cell r="AC30">
            <v>10310</v>
          </cell>
          <cell r="AE30">
            <v>70</v>
          </cell>
        </row>
        <row r="37">
          <cell r="D37">
            <v>10449483700</v>
          </cell>
        </row>
      </sheetData>
      <sheetData sheetId="54"/>
      <sheetData sheetId="55"/>
      <sheetData sheetId="56"/>
      <sheetData sheetId="57"/>
      <sheetData sheetId="58">
        <row r="10">
          <cell r="AS10">
            <v>44315.02</v>
          </cell>
          <cell r="CE10">
            <v>6174.65</v>
          </cell>
          <cell r="CG10">
            <v>27785.85</v>
          </cell>
          <cell r="CQ10">
            <v>54347.83</v>
          </cell>
          <cell r="CS10">
            <v>0</v>
          </cell>
          <cell r="CU10">
            <v>0</v>
          </cell>
          <cell r="CW10">
            <v>6204.71</v>
          </cell>
          <cell r="CY10">
            <v>0</v>
          </cell>
          <cell r="DA10">
            <v>0</v>
          </cell>
          <cell r="DQ10">
            <v>377507.09</v>
          </cell>
          <cell r="DW10">
            <v>970725.91</v>
          </cell>
          <cell r="FO10">
            <v>7040835</v>
          </cell>
          <cell r="KO10">
            <v>167247.13</v>
          </cell>
          <cell r="KW10">
            <v>16881300</v>
          </cell>
          <cell r="ME10">
            <v>3150000</v>
          </cell>
          <cell r="NC10">
            <v>235161.52</v>
          </cell>
          <cell r="NE10">
            <v>274682.63</v>
          </cell>
          <cell r="OQ10">
            <v>9424101.8000000007</v>
          </cell>
        </row>
        <row r="11">
          <cell r="AS11">
            <v>100658.39</v>
          </cell>
          <cell r="BU11">
            <v>5763733.3300000001</v>
          </cell>
          <cell r="CA11">
            <v>14819600</v>
          </cell>
          <cell r="CE11">
            <v>16883.75</v>
          </cell>
          <cell r="CM11">
            <v>24000000</v>
          </cell>
          <cell r="CQ11">
            <v>115217.39</v>
          </cell>
          <cell r="CS11">
            <v>0</v>
          </cell>
          <cell r="CU11">
            <v>0</v>
          </cell>
          <cell r="CW11">
            <v>13153.99</v>
          </cell>
          <cell r="CY11">
            <v>0</v>
          </cell>
          <cell r="DA11">
            <v>0</v>
          </cell>
          <cell r="DQ11">
            <v>560002.74</v>
          </cell>
          <cell r="DW11">
            <v>1439997.26</v>
          </cell>
          <cell r="KO11">
            <v>194262.73</v>
          </cell>
          <cell r="KW11">
            <v>18350844</v>
          </cell>
          <cell r="ME11">
            <v>9450000</v>
          </cell>
          <cell r="MG11">
            <v>14184000</v>
          </cell>
          <cell r="MI11">
            <v>14184000</v>
          </cell>
          <cell r="NC11">
            <v>186450.88</v>
          </cell>
          <cell r="NE11">
            <v>785620.80999999994</v>
          </cell>
          <cell r="NG11">
            <v>150269.32</v>
          </cell>
          <cell r="OQ11">
            <v>0</v>
          </cell>
        </row>
        <row r="12">
          <cell r="AM12">
            <v>62825.599999999999</v>
          </cell>
          <cell r="AS12">
            <v>58242.59</v>
          </cell>
          <cell r="CE12">
            <v>4823.92</v>
          </cell>
          <cell r="CG12">
            <v>8924.35</v>
          </cell>
          <cell r="CI12">
            <v>3859.15</v>
          </cell>
          <cell r="CQ12">
            <v>36231.89</v>
          </cell>
          <cell r="CS12">
            <v>0</v>
          </cell>
          <cell r="CU12">
            <v>0</v>
          </cell>
          <cell r="CW12">
            <v>4136.47</v>
          </cell>
          <cell r="CY12">
            <v>0</v>
          </cell>
          <cell r="DA12">
            <v>0</v>
          </cell>
          <cell r="DC12">
            <v>32258.06</v>
          </cell>
          <cell r="DE12">
            <v>38709.68</v>
          </cell>
          <cell r="DG12">
            <v>19354.84</v>
          </cell>
          <cell r="DI12">
            <v>38854.839999999997</v>
          </cell>
          <cell r="DK12">
            <v>46625.8</v>
          </cell>
          <cell r="DM12">
            <v>23312.9</v>
          </cell>
          <cell r="DO12">
            <v>84000.41</v>
          </cell>
          <cell r="DQ12">
            <v>392001.92</v>
          </cell>
          <cell r="DU12">
            <v>215999.59</v>
          </cell>
          <cell r="DW12">
            <v>1007998.08</v>
          </cell>
          <cell r="FI12">
            <v>8966727</v>
          </cell>
          <cell r="KO12">
            <v>398927.72</v>
          </cell>
          <cell r="KW12">
            <v>17823437.600000001</v>
          </cell>
          <cell r="KY12">
            <v>15862287</v>
          </cell>
          <cell r="ME12">
            <v>9675000</v>
          </cell>
          <cell r="MG12">
            <v>3420000</v>
          </cell>
          <cell r="MI12">
            <v>3420000</v>
          </cell>
          <cell r="NC12">
            <v>345085.77</v>
          </cell>
          <cell r="NE12">
            <v>372279.43999999994</v>
          </cell>
          <cell r="NG12">
            <v>138796.39000000001</v>
          </cell>
          <cell r="OQ12">
            <v>29616946.27</v>
          </cell>
        </row>
        <row r="13">
          <cell r="Q13">
            <v>210937.5</v>
          </cell>
          <cell r="AS13">
            <v>87996.96</v>
          </cell>
          <cell r="CE13">
            <v>7235.9</v>
          </cell>
          <cell r="CQ13">
            <v>185507.25</v>
          </cell>
          <cell r="CS13">
            <v>0</v>
          </cell>
          <cell r="CU13">
            <v>0</v>
          </cell>
          <cell r="CW13">
            <v>21178.74</v>
          </cell>
          <cell r="CY13">
            <v>0</v>
          </cell>
          <cell r="DA13">
            <v>0</v>
          </cell>
          <cell r="DO13">
            <v>377507.37</v>
          </cell>
          <cell r="DU13">
            <v>970726.63</v>
          </cell>
          <cell r="FI13">
            <v>16152489</v>
          </cell>
          <cell r="FO13">
            <v>2580813</v>
          </cell>
          <cell r="KO13">
            <v>216489.22999999998</v>
          </cell>
          <cell r="KW13">
            <v>19165917</v>
          </cell>
          <cell r="ME13">
            <v>9450000</v>
          </cell>
          <cell r="NC13">
            <v>253246.43</v>
          </cell>
          <cell r="NE13">
            <v>288917.37000000005</v>
          </cell>
          <cell r="OQ13">
            <v>0</v>
          </cell>
        </row>
        <row r="14">
          <cell r="AS14">
            <v>67738.67</v>
          </cell>
          <cell r="CE14">
            <v>3859.2</v>
          </cell>
          <cell r="CQ14">
            <v>108695.65</v>
          </cell>
          <cell r="CS14">
            <v>0</v>
          </cell>
          <cell r="CU14">
            <v>0</v>
          </cell>
          <cell r="CW14">
            <v>12409.42</v>
          </cell>
          <cell r="CY14">
            <v>0</v>
          </cell>
          <cell r="DA14">
            <v>0</v>
          </cell>
          <cell r="DO14">
            <v>377507.09</v>
          </cell>
          <cell r="DU14">
            <v>970725.91</v>
          </cell>
          <cell r="FI14">
            <v>10145709</v>
          </cell>
          <cell r="KO14">
            <v>67124.600000000006</v>
          </cell>
          <cell r="KW14">
            <v>25793492</v>
          </cell>
          <cell r="ME14">
            <v>3150000</v>
          </cell>
          <cell r="NC14">
            <v>299485.84999999998</v>
          </cell>
          <cell r="NE14">
            <v>516497.4</v>
          </cell>
          <cell r="OQ14">
            <v>20469150.960000001</v>
          </cell>
        </row>
        <row r="15">
          <cell r="AS15">
            <v>71537.100000000006</v>
          </cell>
          <cell r="CE15">
            <v>12059.8</v>
          </cell>
          <cell r="CQ15">
            <v>7246.38</v>
          </cell>
          <cell r="CS15">
            <v>0</v>
          </cell>
          <cell r="CU15">
            <v>0</v>
          </cell>
          <cell r="CW15">
            <v>827.29</v>
          </cell>
          <cell r="CY15">
            <v>0</v>
          </cell>
          <cell r="DA15">
            <v>0</v>
          </cell>
          <cell r="DO15">
            <v>377507.37</v>
          </cell>
          <cell r="DU15">
            <v>970726.63</v>
          </cell>
          <cell r="FI15">
            <v>17650857.600000001</v>
          </cell>
          <cell r="JK15">
            <v>9006039</v>
          </cell>
          <cell r="JQ15">
            <v>12452144</v>
          </cell>
          <cell r="KO15">
            <v>75106.13</v>
          </cell>
          <cell r="KW15">
            <v>23930145</v>
          </cell>
          <cell r="ME15">
            <v>3150000</v>
          </cell>
          <cell r="NC15">
            <v>221922.66</v>
          </cell>
          <cell r="NE15">
            <v>450820.89</v>
          </cell>
          <cell r="OQ15">
            <v>16348720.59</v>
          </cell>
        </row>
        <row r="16">
          <cell r="AM16">
            <v>907381.19</v>
          </cell>
          <cell r="AS16">
            <v>104456.82</v>
          </cell>
          <cell r="BU16">
            <v>5763733.3399999999</v>
          </cell>
          <cell r="CA16">
            <v>14819600</v>
          </cell>
          <cell r="CE16">
            <v>16400.400000000001</v>
          </cell>
          <cell r="CQ16">
            <v>21739.13</v>
          </cell>
          <cell r="CS16">
            <v>0</v>
          </cell>
          <cell r="CU16">
            <v>0</v>
          </cell>
          <cell r="CW16">
            <v>2481.8799999999997</v>
          </cell>
          <cell r="CY16">
            <v>0</v>
          </cell>
          <cell r="DA16">
            <v>0</v>
          </cell>
          <cell r="DO16">
            <v>377507.09</v>
          </cell>
          <cell r="DU16">
            <v>970725.91</v>
          </cell>
          <cell r="KO16">
            <v>79467.11</v>
          </cell>
          <cell r="KW16">
            <v>28574559</v>
          </cell>
          <cell r="ME16">
            <v>0</v>
          </cell>
          <cell r="NC16">
            <v>300388.69</v>
          </cell>
          <cell r="NE16">
            <v>468592.41</v>
          </cell>
          <cell r="OQ16">
            <v>28405212.260000002</v>
          </cell>
        </row>
        <row r="17">
          <cell r="AM17">
            <v>80237.27</v>
          </cell>
          <cell r="AS17">
            <v>43681.94</v>
          </cell>
          <cell r="CE17">
            <v>4823.95</v>
          </cell>
          <cell r="CG17">
            <v>7718.3</v>
          </cell>
          <cell r="CI17">
            <v>4823.95</v>
          </cell>
          <cell r="CQ17">
            <v>0</v>
          </cell>
          <cell r="CS17">
            <v>72463.760000000009</v>
          </cell>
          <cell r="CU17">
            <v>72463.760000000009</v>
          </cell>
          <cell r="CW17">
            <v>0</v>
          </cell>
          <cell r="CY17">
            <v>8272.9499999999989</v>
          </cell>
          <cell r="DA17">
            <v>8272.9499999999989</v>
          </cell>
          <cell r="DO17">
            <v>42000.21</v>
          </cell>
          <cell r="DQ17">
            <v>378001.9</v>
          </cell>
          <cell r="DS17">
            <v>378001.9</v>
          </cell>
          <cell r="DU17">
            <v>107999.79</v>
          </cell>
          <cell r="DW17">
            <v>971998.1</v>
          </cell>
          <cell r="DY17">
            <v>971998.1</v>
          </cell>
          <cell r="FI17">
            <v>6743537</v>
          </cell>
          <cell r="KO17">
            <v>210113.84</v>
          </cell>
          <cell r="KW17">
            <v>32378950</v>
          </cell>
          <cell r="ME17">
            <v>3150000</v>
          </cell>
          <cell r="NC17">
            <v>93496.23</v>
          </cell>
          <cell r="NE17">
            <v>544803.48</v>
          </cell>
          <cell r="NG17">
            <v>81231.5</v>
          </cell>
          <cell r="OQ17">
            <v>26587859.530000001</v>
          </cell>
        </row>
        <row r="18">
          <cell r="AS18">
            <v>82932.39</v>
          </cell>
          <cell r="CE18">
            <v>7235.95</v>
          </cell>
          <cell r="CQ18">
            <v>362318.83999999997</v>
          </cell>
          <cell r="CS18">
            <v>0</v>
          </cell>
          <cell r="CU18">
            <v>0</v>
          </cell>
          <cell r="CW18">
            <v>41364.730000000003</v>
          </cell>
          <cell r="CY18">
            <v>0</v>
          </cell>
          <cell r="DA18">
            <v>0</v>
          </cell>
          <cell r="DC18">
            <v>129032.26</v>
          </cell>
          <cell r="DI18">
            <v>155419.35999999999</v>
          </cell>
          <cell r="DO18">
            <v>377507.09</v>
          </cell>
          <cell r="DU18">
            <v>970725.91</v>
          </cell>
          <cell r="FI18">
            <v>2214072</v>
          </cell>
          <cell r="KO18">
            <v>57109.59</v>
          </cell>
          <cell r="KW18">
            <v>19859951</v>
          </cell>
          <cell r="ME18">
            <v>3150000</v>
          </cell>
          <cell r="NC18">
            <v>159114.54999999999</v>
          </cell>
          <cell r="NE18">
            <v>538531.48</v>
          </cell>
          <cell r="OQ18">
            <v>14116452.800000001</v>
          </cell>
        </row>
        <row r="19">
          <cell r="AM19">
            <v>1136844.22</v>
          </cell>
          <cell r="AS19">
            <v>30387.439999999999</v>
          </cell>
          <cell r="CE19">
            <v>4823.95</v>
          </cell>
          <cell r="CG19">
            <v>4824</v>
          </cell>
          <cell r="CQ19">
            <v>7246.38</v>
          </cell>
          <cell r="CS19">
            <v>0</v>
          </cell>
          <cell r="CU19">
            <v>0</v>
          </cell>
          <cell r="CW19">
            <v>827.29</v>
          </cell>
          <cell r="CY19">
            <v>0</v>
          </cell>
          <cell r="DA19">
            <v>0</v>
          </cell>
          <cell r="DO19">
            <v>280001.38</v>
          </cell>
          <cell r="DQ19">
            <v>97506</v>
          </cell>
          <cell r="DU19">
            <v>719998.62</v>
          </cell>
          <cell r="DW19">
            <v>250728</v>
          </cell>
          <cell r="FG19">
            <v>20314851</v>
          </cell>
          <cell r="KO19">
            <v>119515.26000000001</v>
          </cell>
          <cell r="KW19">
            <v>14816681</v>
          </cell>
          <cell r="ME19">
            <v>3420000</v>
          </cell>
          <cell r="NC19">
            <v>276353.65999999997</v>
          </cell>
          <cell r="NE19">
            <v>435300.61000000004</v>
          </cell>
          <cell r="OQ19">
            <v>11103439.68</v>
          </cell>
        </row>
        <row r="20">
          <cell r="S20">
            <v>421875</v>
          </cell>
          <cell r="U20">
            <v>421875</v>
          </cell>
          <cell r="AM20">
            <v>1768424</v>
          </cell>
          <cell r="AS20">
            <v>72170.17</v>
          </cell>
          <cell r="BU20">
            <v>5763733.3300000001</v>
          </cell>
          <cell r="CA20">
            <v>14819600</v>
          </cell>
          <cell r="CE20">
            <v>43415.34</v>
          </cell>
          <cell r="CG20">
            <v>4341.55</v>
          </cell>
          <cell r="CI20">
            <v>4341.55</v>
          </cell>
          <cell r="CQ20">
            <v>217391.3</v>
          </cell>
          <cell r="CS20">
            <v>0</v>
          </cell>
          <cell r="CU20">
            <v>0</v>
          </cell>
          <cell r="CW20">
            <v>24818.84</v>
          </cell>
          <cell r="CY20">
            <v>0</v>
          </cell>
          <cell r="DA20">
            <v>0</v>
          </cell>
          <cell r="DO20">
            <v>420002.06</v>
          </cell>
          <cell r="DU20">
            <v>1079997.94</v>
          </cell>
          <cell r="FG20">
            <v>49960365</v>
          </cell>
          <cell r="KO20">
            <v>181398.24</v>
          </cell>
          <cell r="KW20">
            <v>19557654</v>
          </cell>
          <cell r="KY20">
            <v>11223670</v>
          </cell>
          <cell r="LE20">
            <v>26596207</v>
          </cell>
          <cell r="LG20">
            <v>26596207</v>
          </cell>
          <cell r="ME20">
            <v>6840000</v>
          </cell>
          <cell r="MG20">
            <v>6840000</v>
          </cell>
          <cell r="MI20">
            <v>6840000</v>
          </cell>
          <cell r="NC20">
            <v>218321.75</v>
          </cell>
          <cell r="NE20">
            <v>661890.66</v>
          </cell>
          <cell r="NG20">
            <v>133902.54</v>
          </cell>
          <cell r="OQ20">
            <v>25716989.870000001</v>
          </cell>
        </row>
        <row r="21">
          <cell r="AS21">
            <v>56343.38</v>
          </cell>
          <cell r="CE21">
            <v>4824</v>
          </cell>
          <cell r="CQ21">
            <v>94202.9</v>
          </cell>
          <cell r="CS21">
            <v>0</v>
          </cell>
          <cell r="CU21">
            <v>0</v>
          </cell>
          <cell r="CW21">
            <v>10754.83</v>
          </cell>
          <cell r="CY21">
            <v>0</v>
          </cell>
          <cell r="DA21">
            <v>0</v>
          </cell>
          <cell r="DO21">
            <v>377507.09</v>
          </cell>
          <cell r="DU21">
            <v>970725.91</v>
          </cell>
          <cell r="KO21">
            <v>108819.12</v>
          </cell>
          <cell r="KW21">
            <v>14230666</v>
          </cell>
          <cell r="ME21">
            <v>3420000</v>
          </cell>
          <cell r="NC21">
            <v>166726.32</v>
          </cell>
          <cell r="NE21">
            <v>440645.29</v>
          </cell>
          <cell r="OQ21">
            <v>15388719.6</v>
          </cell>
        </row>
        <row r="22">
          <cell r="AS22">
            <v>97493.04</v>
          </cell>
          <cell r="CE22">
            <v>4341.55</v>
          </cell>
          <cell r="CM22">
            <v>64386939.619999997</v>
          </cell>
          <cell r="CQ22">
            <v>86956.520000000019</v>
          </cell>
          <cell r="CS22">
            <v>0</v>
          </cell>
          <cell r="CU22">
            <v>0</v>
          </cell>
          <cell r="CW22">
            <v>9927.5400000000009</v>
          </cell>
          <cell r="CY22">
            <v>0</v>
          </cell>
          <cell r="DA22">
            <v>0</v>
          </cell>
          <cell r="DQ22">
            <v>377507.09</v>
          </cell>
          <cell r="DW22">
            <v>970725.91</v>
          </cell>
          <cell r="FG22">
            <v>31274999</v>
          </cell>
          <cell r="FO22">
            <v>35700000</v>
          </cell>
          <cell r="KO22">
            <v>66337.17</v>
          </cell>
          <cell r="KW22">
            <v>47290415</v>
          </cell>
          <cell r="ME22">
            <v>0</v>
          </cell>
          <cell r="NC22">
            <v>268514.62</v>
          </cell>
          <cell r="NE22">
            <v>602249.47</v>
          </cell>
          <cell r="OQ22">
            <v>0</v>
          </cell>
        </row>
        <row r="23">
          <cell r="AS23">
            <v>43681.94</v>
          </cell>
          <cell r="CE23">
            <v>4341.6499999999996</v>
          </cell>
          <cell r="CQ23">
            <v>72463.760000000009</v>
          </cell>
          <cell r="CS23">
            <v>0</v>
          </cell>
          <cell r="CU23">
            <v>0</v>
          </cell>
          <cell r="CW23">
            <v>8272.9499999999989</v>
          </cell>
          <cell r="CY23">
            <v>0</v>
          </cell>
          <cell r="DA23">
            <v>0</v>
          </cell>
          <cell r="DQ23">
            <v>377507.38</v>
          </cell>
          <cell r="DW23">
            <v>970726.62</v>
          </cell>
          <cell r="FI23">
            <v>61050078</v>
          </cell>
          <cell r="HW23">
            <v>1761500</v>
          </cell>
          <cell r="KO23">
            <v>108931.33</v>
          </cell>
          <cell r="KW23">
            <v>19784458</v>
          </cell>
          <cell r="ME23">
            <v>3150000</v>
          </cell>
          <cell r="NC23">
            <v>311150.3</v>
          </cell>
          <cell r="NE23">
            <v>382884.09</v>
          </cell>
          <cell r="OQ23">
            <v>15328227.279999999</v>
          </cell>
        </row>
        <row r="24">
          <cell r="Q24">
            <v>253125</v>
          </cell>
          <cell r="AM24">
            <v>492632.49</v>
          </cell>
          <cell r="AS24">
            <v>55710.31</v>
          </cell>
          <cell r="CE24">
            <v>4823.92</v>
          </cell>
          <cell r="CQ24">
            <v>108695.65</v>
          </cell>
          <cell r="CS24">
            <v>0</v>
          </cell>
          <cell r="CU24">
            <v>0</v>
          </cell>
          <cell r="CW24">
            <v>12409.42</v>
          </cell>
          <cell r="CY24">
            <v>0</v>
          </cell>
          <cell r="DA24">
            <v>0</v>
          </cell>
          <cell r="DO24">
            <v>293226.68</v>
          </cell>
          <cell r="DQ24">
            <v>84280.41</v>
          </cell>
          <cell r="DU24">
            <v>754006.32</v>
          </cell>
          <cell r="DW24">
            <v>216719.59</v>
          </cell>
          <cell r="FO24">
            <v>24860223</v>
          </cell>
          <cell r="KO24">
            <v>129435.01</v>
          </cell>
          <cell r="KW24">
            <v>23341729</v>
          </cell>
          <cell r="ME24">
            <v>3150000</v>
          </cell>
          <cell r="NC24">
            <v>297706.02</v>
          </cell>
          <cell r="NE24">
            <v>309495.17999999993</v>
          </cell>
          <cell r="OQ24">
            <v>14074762.060000001</v>
          </cell>
        </row>
        <row r="25">
          <cell r="Q25">
            <v>351562.5</v>
          </cell>
          <cell r="AS25">
            <v>118384.4</v>
          </cell>
          <cell r="AY25">
            <v>60804000</v>
          </cell>
          <cell r="BA25">
            <v>156353100</v>
          </cell>
          <cell r="CE25">
            <v>7235.92</v>
          </cell>
          <cell r="CG25">
            <v>2412</v>
          </cell>
          <cell r="CI25">
            <v>2412</v>
          </cell>
          <cell r="CQ25">
            <v>43478.260000000009</v>
          </cell>
          <cell r="CS25">
            <v>32608.689999999995</v>
          </cell>
          <cell r="CU25">
            <v>32608.689999999995</v>
          </cell>
          <cell r="CW25">
            <v>4963.7700000000004</v>
          </cell>
          <cell r="CY25">
            <v>3722.83</v>
          </cell>
          <cell r="DA25">
            <v>3722.83</v>
          </cell>
          <cell r="DQ25">
            <v>448002.2</v>
          </cell>
          <cell r="DW25">
            <v>1151997.8</v>
          </cell>
          <cell r="FG25">
            <v>27199683</v>
          </cell>
          <cell r="FO25">
            <v>32000000</v>
          </cell>
          <cell r="FQ25">
            <v>32000000</v>
          </cell>
          <cell r="KO25">
            <v>907110.64999999991</v>
          </cell>
          <cell r="KW25">
            <v>15218215.119999999</v>
          </cell>
          <cell r="KY25">
            <v>53327230.039999999</v>
          </cell>
          <cell r="ME25">
            <v>12870000</v>
          </cell>
          <cell r="NC25">
            <v>205409.48</v>
          </cell>
          <cell r="NE25">
            <v>799023.46</v>
          </cell>
          <cell r="NG25">
            <v>92636.45</v>
          </cell>
          <cell r="OQ25">
            <v>36643637.850000001</v>
          </cell>
        </row>
        <row r="26">
          <cell r="Q26">
            <v>281250</v>
          </cell>
          <cell r="AM26">
            <v>329403.59999999998</v>
          </cell>
          <cell r="AS26">
            <v>75968.600000000006</v>
          </cell>
          <cell r="CE26">
            <v>4824</v>
          </cell>
          <cell r="CQ26">
            <v>21739.13</v>
          </cell>
          <cell r="CS26">
            <v>0</v>
          </cell>
          <cell r="CU26">
            <v>0</v>
          </cell>
          <cell r="CW26">
            <v>2481.8799999999997</v>
          </cell>
          <cell r="CY26">
            <v>0</v>
          </cell>
          <cell r="DA26">
            <v>0</v>
          </cell>
          <cell r="DO26">
            <v>377507.09</v>
          </cell>
          <cell r="DU26">
            <v>970725.91</v>
          </cell>
          <cell r="FG26">
            <v>74647287</v>
          </cell>
          <cell r="FI26">
            <v>11223798.6</v>
          </cell>
          <cell r="JK26">
            <v>17220181</v>
          </cell>
          <cell r="JQ26">
            <v>23809556</v>
          </cell>
          <cell r="KO26">
            <v>125229.93000000001</v>
          </cell>
          <cell r="KW26">
            <v>19781627</v>
          </cell>
          <cell r="ME26">
            <v>3150000</v>
          </cell>
          <cell r="NC26">
            <v>333621.45</v>
          </cell>
          <cell r="NE26">
            <v>726716.40000000014</v>
          </cell>
          <cell r="OQ26">
            <v>15437331.34</v>
          </cell>
        </row>
        <row r="27">
          <cell r="Q27">
            <v>281250</v>
          </cell>
          <cell r="AM27">
            <v>403878.87</v>
          </cell>
          <cell r="AS27">
            <v>73436.31</v>
          </cell>
          <cell r="CE27">
            <v>8683.1</v>
          </cell>
          <cell r="CQ27">
            <v>36231.89</v>
          </cell>
          <cell r="CS27">
            <v>0</v>
          </cell>
          <cell r="CU27">
            <v>0</v>
          </cell>
          <cell r="CW27">
            <v>4136.47</v>
          </cell>
          <cell r="CY27">
            <v>0</v>
          </cell>
          <cell r="DA27">
            <v>0</v>
          </cell>
          <cell r="DQ27">
            <v>476002.34</v>
          </cell>
          <cell r="DW27">
            <v>1223997.6599999999</v>
          </cell>
          <cell r="KO27">
            <v>161112.64000000001</v>
          </cell>
          <cell r="KW27">
            <v>31088992</v>
          </cell>
          <cell r="ME27">
            <v>3420000</v>
          </cell>
          <cell r="NC27">
            <v>186960.41</v>
          </cell>
          <cell r="NE27">
            <v>494285.55999999994</v>
          </cell>
          <cell r="NG27">
            <v>134613.97</v>
          </cell>
          <cell r="OQ27">
            <v>21338448.109999999</v>
          </cell>
        </row>
        <row r="30">
          <cell r="AM30">
            <v>2330829.81</v>
          </cell>
          <cell r="AS30">
            <v>177260.07</v>
          </cell>
          <cell r="CE30">
            <v>38591.5</v>
          </cell>
          <cell r="CQ30">
            <v>228260.87000000002</v>
          </cell>
          <cell r="CW30">
            <v>26059.78</v>
          </cell>
          <cell r="EA30">
            <v>1703000</v>
          </cell>
          <cell r="EC30">
            <v>4379100</v>
          </cell>
          <cell r="FG30">
            <v>114764085</v>
          </cell>
          <cell r="KQ30">
            <v>80000000</v>
          </cell>
          <cell r="ME30">
            <v>134299999.91999999</v>
          </cell>
          <cell r="NC30">
            <v>496719.49</v>
          </cell>
        </row>
        <row r="31">
          <cell r="AM31">
            <v>4487542.95</v>
          </cell>
          <cell r="AS31">
            <v>1037604.46</v>
          </cell>
          <cell r="AY31">
            <v>49214600</v>
          </cell>
          <cell r="BA31">
            <v>126551900</v>
          </cell>
          <cell r="BC31">
            <v>16290767.699999999</v>
          </cell>
          <cell r="BE31">
            <v>41890500</v>
          </cell>
          <cell r="CE31">
            <v>38591.5</v>
          </cell>
          <cell r="CQ31">
            <v>1086956.54</v>
          </cell>
          <cell r="CW31">
            <v>124094.21</v>
          </cell>
          <cell r="FG31">
            <v>53000000</v>
          </cell>
          <cell r="KQ31">
            <v>242668000</v>
          </cell>
          <cell r="LC31">
            <v>75254789.590000004</v>
          </cell>
          <cell r="MC31">
            <v>40425000</v>
          </cell>
          <cell r="ME31">
            <v>368500000.10000002</v>
          </cell>
          <cell r="NC31">
            <v>1414927.29</v>
          </cell>
        </row>
        <row r="35">
          <cell r="C35">
            <v>3208578890.3200002</v>
          </cell>
        </row>
        <row r="36">
          <cell r="C36">
            <v>6736758.3170000007</v>
          </cell>
        </row>
      </sheetData>
      <sheetData sheetId="59"/>
      <sheetData sheetId="60">
        <row r="31">
          <cell r="I31">
            <v>35620396.289999999</v>
          </cell>
          <cell r="K31">
            <v>91595400</v>
          </cell>
          <cell r="M31">
            <v>12370582.76</v>
          </cell>
          <cell r="O31">
            <v>78807712</v>
          </cell>
          <cell r="Q31">
            <v>202648400</v>
          </cell>
          <cell r="S31">
            <v>140000000</v>
          </cell>
        </row>
        <row r="35">
          <cell r="B35">
            <v>561042491.04999995</v>
          </cell>
        </row>
        <row r="37">
          <cell r="B37">
            <v>591400</v>
          </cell>
        </row>
        <row r="39">
          <cell r="B39">
            <v>1152442491.05</v>
          </cell>
        </row>
      </sheetData>
      <sheetData sheetId="61"/>
      <sheetData sheetId="62"/>
      <sheetData sheetId="63"/>
      <sheetData sheetId="64"/>
      <sheetData sheetId="65"/>
      <sheetData sheetId="66"/>
      <sheetData sheetId="67"/>
      <sheetData sheetId="68"/>
      <sheetData sheetId="69">
        <row r="4">
          <cell r="D4" t="str">
            <v>ПО  СОСТОЯНИЮ  НА  1  АПРЕЛЯ  2019  ГОДА</v>
          </cell>
        </row>
      </sheetData>
      <sheetData sheetId="70"/>
      <sheetData sheetId="71">
        <row r="9">
          <cell r="D9">
            <v>71256500</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Исполнение  по  дотации"/>
      <sheetName val="Исполнение  по  субсидии"/>
      <sheetName val="Исполнение  по  субвенции"/>
      <sheetName val="Исполнение  по  иным  МБТ"/>
      <sheetName val="Исполнение  по  МБТ  всего"/>
      <sheetName val="Дотация  на  выравнивание  БП"/>
      <sheetName val="Дотация  на  выравнивание  МР"/>
      <sheetName val="Дотация  на  сбалансированность"/>
      <sheetName val="Субсидия_ФСР"/>
      <sheetName val="Субсидия  из  ОБ"/>
      <sheetName val="Расчет  погашения  кредита"/>
      <sheetName val="Уточнения по МБТ в  феврале"/>
      <sheetName val="Уточнения  по  МБТ  в  мае"/>
      <sheetName val="Уточнения  по  субсидии"/>
      <sheetName val="Уточнения  по  субвенции"/>
      <sheetName val="Уточнение  по  МБТ  за  год"/>
      <sheetName val="Годовые  поправки  по МБТ_всего"/>
      <sheetName val="Уточнения  по  уровням  бюджета"/>
    </sheetNames>
    <sheetDataSet>
      <sheetData sheetId="0">
        <row r="38">
          <cell r="B38">
            <v>2573361</v>
          </cell>
          <cell r="E38">
            <v>891667.44</v>
          </cell>
        </row>
        <row r="40">
          <cell r="B40">
            <v>2573361</v>
          </cell>
          <cell r="E40">
            <v>891667.44</v>
          </cell>
        </row>
        <row r="41">
          <cell r="B41">
            <v>0</v>
          </cell>
          <cell r="E41">
            <v>0</v>
          </cell>
        </row>
      </sheetData>
      <sheetData sheetId="1">
        <row r="39">
          <cell r="B39">
            <v>3208578.8903200002</v>
          </cell>
          <cell r="C39">
            <v>1072539.02944</v>
          </cell>
        </row>
        <row r="41">
          <cell r="B41">
            <v>429327.19998999994</v>
          </cell>
          <cell r="C41">
            <v>0</v>
          </cell>
        </row>
        <row r="44">
          <cell r="B44">
            <v>2908578.8903200002</v>
          </cell>
          <cell r="C44">
            <v>772539.02943999995</v>
          </cell>
        </row>
        <row r="45">
          <cell r="B45">
            <v>300000</v>
          </cell>
          <cell r="C45">
            <v>300000</v>
          </cell>
        </row>
      </sheetData>
      <sheetData sheetId="2">
        <row r="39">
          <cell r="B39">
            <v>10449483.699999999</v>
          </cell>
          <cell r="G39">
            <v>2724972.3842500001</v>
          </cell>
        </row>
        <row r="41">
          <cell r="B41">
            <v>127548.8</v>
          </cell>
          <cell r="G41">
            <v>30507.06509</v>
          </cell>
        </row>
        <row r="44">
          <cell r="B44">
            <v>10322142.1</v>
          </cell>
          <cell r="G44">
            <v>2693702.45316</v>
          </cell>
        </row>
        <row r="45">
          <cell r="B45">
            <v>127341.6</v>
          </cell>
          <cell r="G45">
            <v>31269.931090000005</v>
          </cell>
        </row>
      </sheetData>
      <sheetData sheetId="3">
        <row r="37">
          <cell r="B37">
            <v>561042.49105000007</v>
          </cell>
          <cell r="G37">
            <v>0</v>
          </cell>
        </row>
        <row r="39">
          <cell r="B39">
            <v>294243.8</v>
          </cell>
          <cell r="G39">
            <v>0</v>
          </cell>
        </row>
        <row r="42">
          <cell r="B42">
            <v>561042.49105000007</v>
          </cell>
          <cell r="G42">
            <v>0</v>
          </cell>
        </row>
        <row r="43">
          <cell r="B43">
            <v>0</v>
          </cell>
          <cell r="G43">
            <v>0</v>
          </cell>
        </row>
      </sheetData>
      <sheetData sheetId="4">
        <row r="33">
          <cell r="B33">
            <v>16792466.08137</v>
          </cell>
          <cell r="E33">
            <v>4689178.8536900003</v>
          </cell>
        </row>
      </sheetData>
      <sheetData sheetId="5"/>
      <sheetData sheetId="6"/>
      <sheetData sheetId="7"/>
      <sheetData sheetId="8"/>
      <sheetData sheetId="9"/>
      <sheetData sheetId="10"/>
      <sheetData sheetId="11"/>
      <sheetData sheetId="12"/>
      <sheetData sheetId="13"/>
      <sheetData sheetId="14"/>
      <sheetData sheetId="15"/>
      <sheetData sheetId="16">
        <row r="10">
          <cell r="C10">
            <v>3400</v>
          </cell>
        </row>
      </sheetData>
      <sheetData sheetId="17"/>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Проверочная  таблица"/>
      <sheetName val="Прочая  субсидия_МР  и  ГО"/>
      <sheetName val="Прочая  субсидия_БП"/>
      <sheetName val="Субвенция  на  полномочия"/>
      <sheetName val="Район  и  поселения"/>
      <sheetName val="Федеральные  средства  по  МО"/>
      <sheetName val="Федеральные  средства"/>
      <sheetName val="МБТ  по  программам"/>
      <sheetName val="МБТ  по  видам  расходов"/>
      <sheetName val="Нераспределенная  дотация"/>
      <sheetName val="Нераспределенная  субсидия"/>
      <sheetName val="Нераспределенные  иные  МБТ"/>
      <sheetName val="Субсидии  по  сел. хоз."/>
    </sheetNames>
    <sheetDataSet>
      <sheetData sheetId="0">
        <row r="30">
          <cell r="T30">
            <v>15020000</v>
          </cell>
        </row>
        <row r="37">
          <cell r="L37">
            <v>132564300</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codeName="Лист7"/>
  <dimension ref="A2:UO61"/>
  <sheetViews>
    <sheetView tabSelected="1" topLeftCell="A25" zoomScale="50" zoomScaleNormal="50" zoomScaleSheetLayoutView="50" workbookViewId="0">
      <selection activeCell="J22" sqref="J22"/>
    </sheetView>
  </sheetViews>
  <sheetFormatPr defaultRowHeight="16.5"/>
  <cols>
    <col min="1" max="1" width="28.28515625" style="226" customWidth="1"/>
    <col min="2" max="2" width="34.85546875" style="226" customWidth="1"/>
    <col min="3" max="3" width="28.28515625" style="226" customWidth="1"/>
    <col min="4" max="4" width="32.28515625" style="226" customWidth="1"/>
    <col min="5" max="5" width="25.28515625" style="226" customWidth="1"/>
    <col min="6" max="6" width="27.28515625" style="226" customWidth="1"/>
    <col min="7" max="7" width="25.28515625" style="226" customWidth="1"/>
    <col min="8" max="8" width="26.28515625" style="226" customWidth="1"/>
    <col min="9" max="13" width="24.5703125" style="226" customWidth="1"/>
    <col min="14" max="14" width="24.42578125" style="226" customWidth="1"/>
    <col min="15" max="15" width="26.28515625" style="226" customWidth="1"/>
    <col min="16" max="16" width="24.42578125" style="226" customWidth="1"/>
    <col min="17" max="21" width="25.42578125" style="226" customWidth="1"/>
    <col min="22" max="23" width="24.5703125" style="226" customWidth="1"/>
    <col min="24" max="24" width="21" style="226" hidden="1" customWidth="1"/>
    <col min="25" max="25" width="20.5703125" style="226" hidden="1" customWidth="1"/>
    <col min="26" max="26" width="21.42578125" style="226" hidden="1" customWidth="1"/>
    <col min="27" max="27" width="23.7109375" style="226" customWidth="1"/>
    <col min="28" max="28" width="24.42578125" style="226" customWidth="1"/>
    <col min="29" max="29" width="21.5703125" style="226" hidden="1" customWidth="1"/>
    <col min="30" max="30" width="24.42578125" style="226" hidden="1" customWidth="1"/>
    <col min="31" max="34" width="24.42578125" style="226" customWidth="1"/>
    <col min="35" max="35" width="26.42578125" style="226" customWidth="1"/>
    <col min="36" max="36" width="28" style="226" customWidth="1"/>
    <col min="37" max="37" width="26.7109375" style="226" customWidth="1"/>
    <col min="38" max="38" width="23.7109375" style="226" hidden="1" customWidth="1"/>
    <col min="39" max="40" width="25.42578125" style="226" hidden="1" customWidth="1"/>
    <col min="41" max="41" width="23.7109375" hidden="1" customWidth="1"/>
    <col min="42" max="42" width="24.7109375" style="226" customWidth="1"/>
    <col min="43" max="45" width="24.7109375" style="226" hidden="1" customWidth="1"/>
    <col min="46" max="46" width="23.7109375" hidden="1" customWidth="1"/>
    <col min="47" max="47" width="26.28515625" style="226" customWidth="1"/>
    <col min="48" max="50" width="22.7109375" style="226" hidden="1" customWidth="1"/>
    <col min="51" max="51" width="23.7109375" hidden="1" customWidth="1"/>
    <col min="52" max="52" width="23" style="226" customWidth="1"/>
    <col min="53" max="55" width="23" style="226" hidden="1" customWidth="1"/>
    <col min="56" max="56" width="23.7109375" hidden="1" customWidth="1"/>
    <col min="57" max="58" width="21.42578125" style="226" customWidth="1"/>
    <col min="59" max="59" width="23.28515625" style="226" customWidth="1"/>
    <col min="60" max="60" width="23" style="226" customWidth="1"/>
    <col min="61" max="62" width="29.28515625" style="226" hidden="1" customWidth="1"/>
    <col min="63" max="64" width="25.5703125" style="226" hidden="1" customWidth="1"/>
    <col min="65" max="68" width="27.42578125" style="226" hidden="1" customWidth="1"/>
    <col min="69" max="70" width="24.28515625" style="226" customWidth="1"/>
    <col min="71" max="72" width="25.5703125" style="226" customWidth="1"/>
    <col min="73" max="76" width="25.28515625" style="226" customWidth="1"/>
    <col min="77" max="77" width="23.7109375" style="226" customWidth="1"/>
    <col min="78" max="78" width="21" style="226" hidden="1" customWidth="1"/>
    <col min="79" max="79" width="25.28515625" style="226" hidden="1" customWidth="1"/>
    <col min="80" max="80" width="24.7109375" style="226" hidden="1" customWidth="1"/>
    <col min="81" max="81" width="24.28515625" style="226" hidden="1" customWidth="1"/>
    <col min="82" max="82" width="27.7109375" style="226" hidden="1" customWidth="1"/>
    <col min="83" max="84" width="23.42578125" style="226" hidden="1" customWidth="1"/>
    <col min="85" max="85" width="22.42578125" style="226" customWidth="1"/>
    <col min="86" max="86" width="21" style="226" hidden="1" customWidth="1"/>
    <col min="87" max="87" width="25.42578125" style="226" hidden="1" customWidth="1"/>
    <col min="88" max="88" width="26.28515625" style="226" hidden="1" customWidth="1"/>
    <col min="89" max="92" width="25" style="226" hidden="1" customWidth="1"/>
    <col min="93" max="93" width="25" style="226" customWidth="1"/>
    <col min="94" max="94" width="25" style="226" hidden="1" customWidth="1"/>
    <col min="95" max="95" width="25" style="226" customWidth="1"/>
    <col min="96" max="96" width="25" style="226" hidden="1" customWidth="1"/>
    <col min="97" max="97" width="22.7109375" style="226" customWidth="1"/>
    <col min="98" max="98" width="25" style="226" customWidth="1"/>
    <col min="99" max="99" width="22.7109375" style="226" customWidth="1"/>
    <col min="100" max="100" width="25" style="226" customWidth="1"/>
    <col min="101" max="101" width="21" style="226" customWidth="1"/>
    <col min="102" max="103" width="24.7109375" style="226" hidden="1" customWidth="1"/>
    <col min="104" max="104" width="21" style="226" customWidth="1"/>
    <col min="105" max="105" width="24.28515625" style="226" hidden="1" customWidth="1"/>
    <col min="106" max="106" width="27.42578125" style="226" hidden="1" customWidth="1"/>
    <col min="107" max="107" width="24.28515625" style="226" customWidth="1"/>
    <col min="108" max="108" width="23.42578125" style="226" hidden="1" customWidth="1"/>
    <col min="109" max="109" width="28.28515625" style="226" hidden="1" customWidth="1"/>
    <col min="110" max="110" width="21.7109375" style="226" hidden="1" customWidth="1"/>
    <col min="111" max="111" width="28.28515625" style="226" hidden="1" customWidth="1"/>
    <col min="112" max="112" width="25.42578125" style="226" customWidth="1"/>
    <col min="113" max="113" width="23" style="226" hidden="1" customWidth="1"/>
    <col min="114" max="114" width="28.28515625" style="226" hidden="1" customWidth="1"/>
    <col min="115" max="115" width="23.5703125" style="226" hidden="1" customWidth="1"/>
    <col min="116" max="116" width="28.28515625" style="226" hidden="1" customWidth="1"/>
    <col min="117" max="117" width="27.42578125" style="226" customWidth="1"/>
    <col min="118" max="119" width="27.42578125" style="226" hidden="1" customWidth="1"/>
    <col min="120" max="120" width="27.42578125" style="226" customWidth="1"/>
    <col min="121" max="122" width="27.42578125" style="226" hidden="1" customWidth="1"/>
    <col min="123" max="123" width="25" style="226" customWidth="1"/>
    <col min="124" max="125" width="25" style="226" hidden="1" customWidth="1"/>
    <col min="126" max="126" width="25" style="226" customWidth="1"/>
    <col min="127" max="128" width="25" style="226" hidden="1" customWidth="1"/>
    <col min="129" max="129" width="23" style="226" customWidth="1"/>
    <col min="130" max="131" width="26.7109375" style="226" hidden="1" customWidth="1"/>
    <col min="132" max="132" width="23" style="226" customWidth="1"/>
    <col min="133" max="133" width="26.28515625" style="226" hidden="1" customWidth="1"/>
    <col min="134" max="134" width="25.7109375" style="226" hidden="1" customWidth="1"/>
    <col min="135" max="135" width="23" style="226" customWidth="1"/>
    <col min="136" max="137" width="26.28515625" style="226" hidden="1" customWidth="1"/>
    <col min="138" max="138" width="23" style="226" customWidth="1"/>
    <col min="139" max="139" width="26.42578125" style="226" hidden="1" customWidth="1"/>
    <col min="140" max="140" width="32.28515625" style="226" hidden="1" customWidth="1"/>
    <col min="141" max="141" width="23.7109375" customWidth="1"/>
    <col min="142" max="143" width="23.7109375" hidden="1" customWidth="1"/>
    <col min="144" max="144" width="23.7109375" customWidth="1"/>
    <col min="145" max="146" width="23.7109375" hidden="1" customWidth="1"/>
    <col min="147" max="147" width="23.7109375" customWidth="1"/>
    <col min="148" max="149" width="23.7109375" hidden="1" customWidth="1"/>
    <col min="150" max="150" width="23.7109375" customWidth="1"/>
    <col min="151" max="152" width="25.7109375" hidden="1" customWidth="1"/>
    <col min="153" max="153" width="22.5703125" style="226" customWidth="1"/>
    <col min="154" max="161" width="27.28515625" style="226" hidden="1" customWidth="1"/>
    <col min="162" max="162" width="22.28515625" style="226" customWidth="1"/>
    <col min="163" max="170" width="25.7109375" style="226" hidden="1" customWidth="1"/>
    <col min="171" max="171" width="24" style="226" customWidth="1"/>
    <col min="172" max="179" width="29.42578125" style="226" hidden="1" customWidth="1"/>
    <col min="180" max="180" width="25.28515625" style="226" customWidth="1"/>
    <col min="181" max="188" width="29.42578125" style="226" hidden="1" customWidth="1"/>
    <col min="189" max="189" width="23.28515625" style="226" customWidth="1"/>
    <col min="190" max="197" width="29.42578125" style="226" hidden="1" customWidth="1"/>
    <col min="198" max="198" width="21.5703125" style="226" customWidth="1"/>
    <col min="199" max="206" width="29.42578125" style="226" hidden="1" customWidth="1"/>
    <col min="207" max="207" width="23.7109375" style="226" customWidth="1"/>
    <col min="208" max="215" width="29.42578125" style="226" hidden="1" customWidth="1"/>
    <col min="216" max="216" width="22.42578125" style="226" customWidth="1"/>
    <col min="217" max="224" width="29.42578125" style="226" hidden="1" customWidth="1"/>
    <col min="225" max="225" width="23" style="226" customWidth="1"/>
    <col min="226" max="226" width="23" style="226" hidden="1" customWidth="1"/>
    <col min="227" max="229" width="25.5703125" style="226" hidden="1" customWidth="1"/>
    <col min="230" max="230" width="23" style="226" customWidth="1"/>
    <col min="231" max="231" width="23" style="226" hidden="1" customWidth="1"/>
    <col min="232" max="234" width="23.7109375" hidden="1" customWidth="1"/>
    <col min="235" max="235" width="23.7109375" customWidth="1"/>
    <col min="236" max="237" width="23.7109375" hidden="1" customWidth="1"/>
    <col min="238" max="238" width="22.5703125" style="226" hidden="1" customWidth="1"/>
    <col min="239" max="239" width="28.5703125" style="226" hidden="1" customWidth="1"/>
    <col min="240" max="240" width="23.7109375" customWidth="1"/>
    <col min="241" max="242" width="23.7109375" hidden="1" customWidth="1"/>
    <col min="243" max="243" width="22.28515625" style="226" hidden="1" customWidth="1"/>
    <col min="244" max="244" width="26.7109375" style="226" hidden="1" customWidth="1"/>
    <col min="245" max="245" width="23.7109375" customWidth="1"/>
    <col min="246" max="248" width="23.7109375" hidden="1" customWidth="1"/>
    <col min="249" max="249" width="23.7109375" customWidth="1"/>
    <col min="250" max="252" width="23.7109375" hidden="1" customWidth="1"/>
    <col min="253" max="257" width="23.7109375" customWidth="1"/>
    <col min="258" max="261" width="23.7109375" hidden="1" customWidth="1"/>
    <col min="262" max="262" width="23.7109375" customWidth="1"/>
    <col min="263" max="266" width="26.5703125" hidden="1" customWidth="1"/>
    <col min="267" max="267" width="23.7109375" customWidth="1"/>
    <col min="268" max="271" width="25" hidden="1" customWidth="1"/>
    <col min="272" max="272" width="23.7109375" customWidth="1"/>
    <col min="273" max="276" width="23.7109375" hidden="1" customWidth="1"/>
    <col min="277" max="277" width="23.7109375" customWidth="1"/>
    <col min="278" max="281" width="25" hidden="1" customWidth="1"/>
    <col min="282" max="282" width="23.7109375" customWidth="1"/>
    <col min="283" max="286" width="25.7109375" hidden="1" customWidth="1"/>
    <col min="287" max="287" width="23.7109375" customWidth="1"/>
    <col min="288" max="291" width="25.7109375" hidden="1" customWidth="1"/>
    <col min="292" max="292" width="23.7109375" customWidth="1"/>
    <col min="293" max="296" width="25" hidden="1" customWidth="1"/>
    <col min="297" max="297" width="23.42578125" style="226" customWidth="1"/>
    <col min="298" max="298" width="20.28515625" style="226" hidden="1" customWidth="1"/>
    <col min="299" max="299" width="24.42578125" style="226" customWidth="1"/>
    <col min="300" max="300" width="21.5703125" style="226" hidden="1" customWidth="1"/>
    <col min="301" max="301" width="25.28515625" style="226" customWidth="1"/>
    <col min="302" max="302" width="22" style="226" hidden="1" customWidth="1"/>
    <col min="303" max="303" width="27.28515625" style="226" hidden="1" customWidth="1"/>
    <col min="304" max="304" width="24.7109375" style="226" customWidth="1"/>
    <col min="305" max="305" width="22" style="226" hidden="1" customWidth="1"/>
    <col min="306" max="306" width="27" style="226" hidden="1" customWidth="1"/>
    <col min="307" max="307" width="22.42578125" style="226" customWidth="1"/>
    <col min="308" max="308" width="22.42578125" style="226" hidden="1" customWidth="1"/>
    <col min="309" max="309" width="28.28515625" style="226" hidden="1" customWidth="1"/>
    <col min="310" max="310" width="22.42578125" style="226" customWidth="1"/>
    <col min="311" max="311" width="22.42578125" style="226" hidden="1" customWidth="1"/>
    <col min="312" max="312" width="29" style="226" hidden="1" customWidth="1"/>
    <col min="313" max="313" width="22.42578125" style="226" customWidth="1"/>
    <col min="314" max="314" width="22.42578125" style="226" hidden="1" customWidth="1"/>
    <col min="315" max="315" width="26.42578125" style="226" hidden="1" customWidth="1"/>
    <col min="316" max="316" width="22.42578125" style="226" customWidth="1"/>
    <col min="317" max="317" width="22.42578125" style="226" hidden="1" customWidth="1"/>
    <col min="318" max="318" width="28.28515625" style="226" hidden="1" customWidth="1"/>
    <col min="319" max="319" width="24.7109375" style="226" customWidth="1"/>
    <col min="320" max="322" width="24.7109375" style="226" hidden="1" customWidth="1"/>
    <col min="323" max="323" width="37.7109375" style="226" hidden="1" customWidth="1"/>
    <col min="324" max="324" width="25.28515625" style="226" hidden="1" customWidth="1"/>
    <col min="325" max="325" width="26.28515625" style="226" hidden="1" customWidth="1"/>
    <col min="326" max="326" width="26.5703125" style="226" hidden="1" customWidth="1"/>
    <col min="327" max="327" width="27.42578125" style="226" hidden="1" customWidth="1"/>
    <col min="328" max="328" width="29.28515625" style="226" hidden="1" customWidth="1"/>
    <col min="329" max="329" width="23.28515625" style="226" customWidth="1"/>
    <col min="330" max="330" width="21.5703125" style="226" hidden="1" customWidth="1"/>
    <col min="331" max="332" width="25.7109375" style="226" hidden="1" customWidth="1"/>
    <col min="333" max="333" width="39.42578125" style="226" hidden="1" customWidth="1"/>
    <col min="334" max="334" width="29.5703125" style="226" hidden="1" customWidth="1"/>
    <col min="335" max="335" width="26" style="226" hidden="1" customWidth="1"/>
    <col min="336" max="338" width="25.5703125" style="226" hidden="1" customWidth="1"/>
    <col min="339" max="339" width="25.5703125" style="226" customWidth="1"/>
    <col min="340" max="340" width="25.5703125" style="226" hidden="1" customWidth="1"/>
    <col min="341" max="341" width="39.28515625" style="226" hidden="1" customWidth="1"/>
    <col min="342" max="342" width="27.7109375" style="226" hidden="1" customWidth="1"/>
    <col min="343" max="343" width="23.28515625" style="226" hidden="1" customWidth="1"/>
    <col min="344" max="344" width="27" style="226" hidden="1" customWidth="1"/>
    <col min="345" max="345" width="25.42578125" style="226" hidden="1" customWidth="1"/>
    <col min="346" max="346" width="29" style="226" hidden="1" customWidth="1"/>
    <col min="347" max="347" width="22.7109375" style="226" customWidth="1"/>
    <col min="348" max="348" width="22.7109375" style="226" hidden="1" customWidth="1"/>
    <col min="349" max="349" width="39.7109375" style="226" hidden="1" customWidth="1"/>
    <col min="350" max="351" width="26.42578125" style="226" hidden="1" customWidth="1"/>
    <col min="352" max="352" width="28.7109375" style="226" hidden="1" customWidth="1"/>
    <col min="353" max="353" width="25.5703125" style="226" hidden="1" customWidth="1"/>
    <col min="354" max="354" width="28.7109375" style="226" hidden="1" customWidth="1"/>
    <col min="355" max="355" width="23.5703125" style="226" customWidth="1"/>
    <col min="356" max="356" width="23.5703125" style="226" hidden="1" customWidth="1"/>
    <col min="357" max="357" width="37.5703125" style="226" hidden="1" customWidth="1"/>
    <col min="358" max="359" width="28.28515625" style="226" hidden="1" customWidth="1"/>
    <col min="360" max="362" width="26" style="226" hidden="1" customWidth="1"/>
    <col min="363" max="363" width="23.5703125" style="226" customWidth="1"/>
    <col min="364" max="364" width="23.5703125" style="226" hidden="1" customWidth="1"/>
    <col min="365" max="365" width="37" style="226" hidden="1" customWidth="1"/>
    <col min="366" max="367" width="27.42578125" style="226" hidden="1" customWidth="1"/>
    <col min="368" max="368" width="27.28515625" style="226" hidden="1" customWidth="1"/>
    <col min="369" max="369" width="23.28515625" style="226" hidden="1" customWidth="1"/>
    <col min="370" max="370" width="27.28515625" style="226" hidden="1" customWidth="1"/>
    <col min="371" max="371" width="23.5703125" style="226" customWidth="1"/>
    <col min="372" max="372" width="23.5703125" style="226" hidden="1" customWidth="1"/>
    <col min="373" max="373" width="37.7109375" style="226" hidden="1" customWidth="1"/>
    <col min="374" max="375" width="26.7109375" style="226" hidden="1" customWidth="1"/>
    <col min="376" max="378" width="26" style="226" hidden="1" customWidth="1"/>
    <col min="379" max="379" width="23.5703125" style="226" customWidth="1"/>
    <col min="380" max="380" width="23.5703125" style="226" hidden="1" customWidth="1"/>
    <col min="381" max="381" width="42.7109375" style="226" hidden="1" customWidth="1"/>
    <col min="382" max="383" width="27.42578125" style="226" hidden="1" customWidth="1"/>
    <col min="384" max="386" width="27.7109375" style="226" hidden="1" customWidth="1"/>
    <col min="387" max="387" width="28.28515625" style="226" customWidth="1"/>
    <col min="388" max="391" width="28.28515625" style="226" hidden="1" customWidth="1"/>
    <col min="392" max="392" width="28.28515625" style="226" customWidth="1"/>
    <col min="393" max="396" width="28.28515625" style="226" hidden="1" customWidth="1"/>
    <col min="397" max="397" width="28.28515625" style="226" customWidth="1"/>
    <col min="398" max="403" width="28.28515625" style="226" hidden="1" customWidth="1"/>
    <col min="404" max="404" width="28.28515625" style="226" customWidth="1"/>
    <col min="405" max="410" width="28.28515625" style="226" hidden="1" customWidth="1"/>
    <col min="411" max="411" width="28.28515625" style="226" customWidth="1"/>
    <col min="412" max="417" width="28.28515625" style="226" hidden="1" customWidth="1"/>
    <col min="418" max="418" width="28.28515625" style="226" customWidth="1"/>
    <col min="419" max="424" width="28.28515625" style="226" hidden="1" customWidth="1"/>
    <col min="425" max="425" width="28.28515625" style="226" customWidth="1"/>
    <col min="426" max="431" width="28.28515625" style="226" hidden="1" customWidth="1"/>
    <col min="432" max="432" width="28.28515625" style="226" customWidth="1"/>
    <col min="433" max="438" width="28.28515625" style="226" hidden="1" customWidth="1"/>
    <col min="439" max="440" width="25" style="226" customWidth="1"/>
    <col min="441" max="442" width="34.28515625" style="226" customWidth="1"/>
    <col min="443" max="443" width="24.42578125" style="226" customWidth="1"/>
    <col min="444" max="448" width="23.28515625" style="226" customWidth="1"/>
    <col min="449" max="449" width="25.5703125" style="226" customWidth="1"/>
    <col min="450" max="450" width="25" style="226" hidden="1" customWidth="1"/>
    <col min="451" max="451" width="24" style="226" hidden="1" customWidth="1"/>
    <col min="452" max="452" width="26.42578125" style="226" customWidth="1"/>
    <col min="453" max="453" width="24.7109375" style="226" hidden="1" customWidth="1"/>
    <col min="454" max="454" width="24.5703125" style="226" hidden="1" customWidth="1"/>
    <col min="455" max="455" width="26.5703125" style="226" customWidth="1"/>
    <col min="456" max="456" width="24.42578125" style="226" customWidth="1"/>
    <col min="457" max="457" width="24.7109375" style="226" customWidth="1"/>
    <col min="458" max="458" width="23.5703125" style="226" customWidth="1"/>
    <col min="459" max="459" width="24" style="226" customWidth="1"/>
    <col min="460" max="460" width="23.7109375" style="226" customWidth="1"/>
    <col min="461" max="461" width="23.42578125" style="226" customWidth="1"/>
    <col min="462" max="463" width="23.5703125" style="226" customWidth="1"/>
    <col min="464" max="464" width="22.42578125" style="226" customWidth="1"/>
    <col min="465" max="465" width="24.42578125" style="226" customWidth="1"/>
    <col min="466" max="466" width="26.5703125" style="226" customWidth="1"/>
    <col min="467" max="467" width="24.28515625" style="226" customWidth="1"/>
    <col min="468" max="470" width="23.7109375" style="226" customWidth="1"/>
    <col min="471" max="472" width="23.7109375" style="226" hidden="1" customWidth="1"/>
    <col min="473" max="473" width="22.28515625" style="226" customWidth="1"/>
    <col min="474" max="475" width="22.28515625" style="226" hidden="1" customWidth="1"/>
    <col min="476" max="476" width="21.7109375" style="226" customWidth="1"/>
    <col min="477" max="477" width="20.140625" style="226" hidden="1" customWidth="1"/>
    <col min="478" max="478" width="23.42578125" style="226" hidden="1" customWidth="1"/>
    <col min="479" max="480" width="23.42578125" style="226" customWidth="1"/>
    <col min="481" max="481" width="27.7109375" style="226" customWidth="1"/>
    <col min="482" max="487" width="22.28515625" style="226" hidden="1" customWidth="1"/>
    <col min="488" max="488" width="27.7109375" style="226" customWidth="1"/>
    <col min="489" max="494" width="22" style="226" hidden="1" customWidth="1"/>
    <col min="495" max="495" width="25.7109375" style="226" customWidth="1"/>
    <col min="496" max="497" width="20.42578125" style="226" hidden="1" customWidth="1"/>
    <col min="498" max="498" width="23.42578125" style="226" customWidth="1"/>
    <col min="499" max="500" width="21.5703125" style="226" hidden="1" customWidth="1"/>
    <col min="501" max="501" width="23.42578125" style="226" customWidth="1"/>
    <col min="502" max="503" width="23.42578125" style="226" hidden="1" customWidth="1"/>
    <col min="504" max="504" width="23.42578125" style="226" customWidth="1"/>
    <col min="505" max="506" width="23.42578125" style="226" hidden="1" customWidth="1"/>
    <col min="507" max="507" width="23.42578125" style="226" customWidth="1"/>
    <col min="508" max="509" width="23.42578125" style="226" hidden="1" customWidth="1"/>
    <col min="510" max="510" width="23.42578125" style="226" customWidth="1"/>
    <col min="511" max="512" width="23.42578125" style="226" hidden="1" customWidth="1"/>
    <col min="513" max="513" width="23.42578125" style="226" customWidth="1"/>
    <col min="514" max="515" width="23.42578125" style="226" hidden="1" customWidth="1"/>
    <col min="516" max="516" width="23.42578125" style="226" customWidth="1"/>
    <col min="517" max="518" width="23.42578125" style="226" hidden="1" customWidth="1"/>
    <col min="519" max="519" width="23.42578125" style="226" customWidth="1"/>
    <col min="520" max="520" width="23.42578125" style="226" hidden="1" customWidth="1"/>
    <col min="521" max="521" width="26.28515625" style="226" hidden="1" customWidth="1"/>
    <col min="522" max="522" width="23.42578125" style="226" customWidth="1"/>
    <col min="523" max="523" width="23.42578125" style="226" hidden="1" customWidth="1"/>
    <col min="524" max="524" width="27.28515625" style="226" hidden="1" customWidth="1"/>
    <col min="525" max="525" width="22.5703125" style="226" customWidth="1"/>
    <col min="526" max="526" width="22.28515625" style="226" hidden="1" customWidth="1"/>
    <col min="527" max="527" width="22" style="226" customWidth="1"/>
    <col min="528" max="528" width="23.7109375" style="226" hidden="1" customWidth="1"/>
    <col min="529" max="529" width="20.5703125" style="226" customWidth="1"/>
    <col min="530" max="530" width="20.5703125" style="226" hidden="1" customWidth="1"/>
    <col min="531" max="531" width="20.5703125" style="226" customWidth="1"/>
    <col min="532" max="532" width="20.5703125" style="226" hidden="1" customWidth="1"/>
    <col min="533" max="533" width="20.5703125" style="226" customWidth="1"/>
    <col min="534" max="534" width="20.5703125" style="226" hidden="1" customWidth="1"/>
    <col min="535" max="535" width="20.5703125" style="226" customWidth="1"/>
    <col min="536" max="536" width="20.5703125" style="226" hidden="1" customWidth="1"/>
    <col min="537" max="537" width="20.5703125" style="226" customWidth="1"/>
    <col min="538" max="538" width="20.5703125" style="226" hidden="1" customWidth="1"/>
    <col min="539" max="539" width="20.5703125" style="226" customWidth="1"/>
    <col min="540" max="540" width="20.5703125" style="226" hidden="1" customWidth="1"/>
    <col min="541" max="541" width="25.42578125" style="226" customWidth="1"/>
    <col min="542" max="542" width="24.5703125" style="226" customWidth="1"/>
    <col min="543" max="543" width="25" style="226" customWidth="1"/>
    <col min="544" max="544" width="26.42578125" style="226" customWidth="1"/>
    <col min="545" max="546" width="22.5703125" style="226" customWidth="1"/>
    <col min="547" max="547" width="23.7109375" style="226" customWidth="1"/>
    <col min="548" max="548" width="22.28515625" style="226" customWidth="1"/>
    <col min="549" max="550" width="22.5703125" style="226" customWidth="1"/>
    <col min="551" max="551" width="25.5703125" style="226" customWidth="1"/>
    <col min="552" max="552" width="26.28515625" style="226" customWidth="1"/>
    <col min="553" max="553" width="23.42578125" style="226" customWidth="1"/>
    <col min="554" max="554" width="23.5703125" style="226" customWidth="1"/>
    <col min="555" max="555" width="23.28515625" style="226" customWidth="1"/>
    <col min="556" max="556" width="23.7109375" style="226" customWidth="1"/>
    <col min="557" max="558" width="23.42578125" style="226" customWidth="1"/>
    <col min="559" max="559" width="28.28515625" style="226" customWidth="1"/>
    <col min="560" max="560" width="28.5703125" style="226" customWidth="1"/>
  </cols>
  <sheetData>
    <row r="2" spans="1:561" ht="18">
      <c r="G2" s="1388" t="s">
        <v>654</v>
      </c>
      <c r="H2" s="1388"/>
      <c r="I2" s="1388"/>
      <c r="J2" s="1388"/>
      <c r="JC2" s="226"/>
      <c r="JD2" s="226"/>
      <c r="JE2" s="226"/>
    </row>
    <row r="3" spans="1:561" ht="18">
      <c r="G3" s="1525" t="str">
        <f>'[1]Факт  средств  из  ОБ_год '!$D$4</f>
        <v>ПО  СОСТОЯНИЮ  НА  1  АПРЕЛЯ  2019  ГОДА</v>
      </c>
      <c r="H3" s="1525"/>
      <c r="I3" s="1525"/>
      <c r="J3" s="1525"/>
      <c r="SA3" s="236"/>
      <c r="SB3" s="236"/>
      <c r="SC3" s="236"/>
      <c r="TX3" s="236"/>
    </row>
    <row r="4" spans="1:561">
      <c r="EK4" s="72"/>
      <c r="EL4" s="72"/>
      <c r="EM4" s="72"/>
      <c r="EN4" s="72"/>
      <c r="EO4" s="72"/>
      <c r="EP4" s="72"/>
      <c r="EQ4" s="72"/>
      <c r="ER4" s="72"/>
      <c r="ES4" s="72"/>
      <c r="ET4" s="72"/>
      <c r="EU4" s="72"/>
      <c r="EV4" s="72"/>
    </row>
    <row r="5" spans="1:561" ht="17.25" thickBot="1">
      <c r="O5" s="226" t="s">
        <v>22</v>
      </c>
      <c r="EK5" s="72"/>
      <c r="EL5" s="72"/>
      <c r="EM5" s="72"/>
      <c r="EO5" s="72"/>
      <c r="EP5" s="72"/>
      <c r="EQ5" s="72"/>
      <c r="ER5" s="72"/>
      <c r="ES5" s="72"/>
      <c r="ET5" s="72"/>
      <c r="EU5" s="72"/>
      <c r="EV5" s="72"/>
      <c r="IA5" s="72"/>
      <c r="IU5" s="226"/>
    </row>
    <row r="6" spans="1:561" ht="25.15" customHeight="1" thickBot="1">
      <c r="A6" s="1464" t="s">
        <v>13</v>
      </c>
      <c r="B6" s="1444" t="s">
        <v>166</v>
      </c>
      <c r="C6" s="1445"/>
      <c r="D6" s="1435" t="s">
        <v>45</v>
      </c>
      <c r="E6" s="1436"/>
      <c r="F6" s="1436"/>
      <c r="G6" s="1436"/>
      <c r="H6" s="1436"/>
      <c r="I6" s="1436"/>
      <c r="J6" s="1436"/>
      <c r="K6" s="1436"/>
      <c r="L6" s="1436"/>
      <c r="M6" s="1436"/>
      <c r="N6" s="1436"/>
      <c r="O6" s="1436"/>
      <c r="P6" s="1436"/>
      <c r="Q6" s="1436"/>
      <c r="R6" s="1341"/>
      <c r="S6" s="1341"/>
      <c r="T6" s="1341"/>
      <c r="U6" s="1341"/>
      <c r="V6" s="1341"/>
      <c r="W6" s="1341"/>
      <c r="X6" s="1341"/>
      <c r="Y6" s="1341"/>
      <c r="Z6" s="1341"/>
      <c r="AA6" s="1341"/>
      <c r="AB6" s="1341"/>
      <c r="AC6" s="1341"/>
      <c r="AD6" s="1341"/>
      <c r="AE6" s="1341"/>
      <c r="AF6" s="1341"/>
      <c r="AG6" s="1341"/>
      <c r="AH6" s="1341"/>
      <c r="AI6" s="1341"/>
      <c r="AJ6" s="1341"/>
      <c r="AK6" s="1341"/>
      <c r="AL6" s="1341"/>
      <c r="AM6" s="1341"/>
      <c r="AN6" s="1341"/>
      <c r="AO6" s="1341"/>
      <c r="AP6" s="1341"/>
      <c r="AQ6" s="1341"/>
      <c r="AR6" s="1341"/>
      <c r="AS6" s="1341"/>
      <c r="AT6" s="1341"/>
      <c r="AU6" s="1341"/>
      <c r="AV6" s="1341"/>
      <c r="AW6" s="1341"/>
      <c r="AX6" s="1341"/>
      <c r="AY6" s="1341"/>
      <c r="AZ6" s="1341"/>
      <c r="BA6" s="1341"/>
      <c r="BB6" s="1341"/>
      <c r="BC6" s="1341"/>
      <c r="BD6" s="1341"/>
      <c r="BE6" s="1341"/>
      <c r="BF6" s="1341"/>
      <c r="BG6" s="1341"/>
      <c r="BH6" s="1341"/>
      <c r="BI6" s="1341"/>
      <c r="BJ6" s="1341"/>
      <c r="BK6" s="1341"/>
      <c r="BL6" s="1341"/>
      <c r="BM6" s="1341"/>
      <c r="BN6" s="1341"/>
      <c r="BO6" s="1341"/>
      <c r="BP6" s="1341"/>
      <c r="BQ6" s="1341"/>
      <c r="BR6" s="1341"/>
      <c r="BS6" s="1341"/>
      <c r="BT6" s="1341"/>
      <c r="BU6" s="1341"/>
      <c r="BV6" s="1341"/>
      <c r="BW6" s="1341"/>
      <c r="BX6" s="1341"/>
      <c r="BY6" s="1341"/>
      <c r="BZ6" s="1341"/>
      <c r="CA6" s="1341"/>
      <c r="CB6" s="1341"/>
      <c r="CC6" s="1341"/>
      <c r="CD6" s="1341"/>
      <c r="CE6" s="1341"/>
      <c r="CF6" s="1341"/>
      <c r="CG6" s="1341"/>
      <c r="CH6" s="1341"/>
      <c r="CI6" s="1341"/>
      <c r="CJ6" s="1341"/>
      <c r="CK6" s="1341"/>
      <c r="CL6" s="1341"/>
      <c r="CM6" s="1341"/>
      <c r="CN6" s="1341"/>
      <c r="CO6" s="1398"/>
      <c r="CP6" s="1398"/>
      <c r="CQ6" s="1398"/>
      <c r="CR6" s="1398"/>
      <c r="CS6" s="1398"/>
      <c r="CT6" s="1398"/>
      <c r="CU6" s="1398"/>
      <c r="CV6" s="1398"/>
      <c r="CW6" s="1341"/>
      <c r="CX6" s="1341"/>
      <c r="CY6" s="1341"/>
      <c r="CZ6" s="1341"/>
      <c r="DA6" s="1341"/>
      <c r="DB6" s="1341"/>
      <c r="DC6" s="1341"/>
      <c r="DD6" s="1341"/>
      <c r="DE6" s="1341"/>
      <c r="DF6" s="1341"/>
      <c r="DG6" s="1341"/>
      <c r="DH6" s="1341"/>
      <c r="DI6" s="1341"/>
      <c r="DJ6" s="1341"/>
      <c r="DK6" s="1341"/>
      <c r="DL6" s="1341"/>
      <c r="DM6" s="1341"/>
      <c r="DN6" s="1341"/>
      <c r="DO6" s="1341"/>
      <c r="DP6" s="1341"/>
      <c r="DQ6" s="1341"/>
      <c r="DR6" s="1341"/>
      <c r="DS6" s="1341"/>
      <c r="DT6" s="1341"/>
      <c r="DU6" s="1341"/>
      <c r="DV6" s="1341"/>
      <c r="DW6" s="1341"/>
      <c r="DX6" s="1341"/>
      <c r="DY6" s="1341"/>
      <c r="DZ6" s="1341"/>
      <c r="EA6" s="1341"/>
      <c r="EB6" s="1341"/>
      <c r="EC6" s="1341"/>
      <c r="ED6" s="1341"/>
      <c r="EE6" s="1341"/>
      <c r="EF6" s="1341"/>
      <c r="EG6" s="1341"/>
      <c r="EH6" s="1341"/>
      <c r="EI6" s="1341"/>
      <c r="EJ6" s="1341"/>
      <c r="EK6" s="1341"/>
      <c r="EL6" s="1341"/>
      <c r="EM6" s="1341"/>
      <c r="EN6" s="1341"/>
      <c r="EO6" s="1341"/>
      <c r="EP6" s="1341"/>
      <c r="EQ6" s="1341"/>
      <c r="ER6" s="1341"/>
      <c r="ES6" s="1341"/>
      <c r="ET6" s="1341"/>
      <c r="EU6" s="1341"/>
      <c r="EV6" s="1341"/>
      <c r="EW6" s="1341"/>
      <c r="EX6" s="1341"/>
      <c r="EY6" s="1341"/>
      <c r="EZ6" s="1341"/>
      <c r="FA6" s="1341"/>
      <c r="FB6" s="1341"/>
      <c r="FC6" s="1341"/>
      <c r="FD6" s="1341"/>
      <c r="FE6" s="1341"/>
      <c r="FF6" s="1341"/>
      <c r="FG6" s="1341"/>
      <c r="FH6" s="1341"/>
      <c r="FI6" s="1341"/>
      <c r="FJ6" s="1341"/>
      <c r="FK6" s="1341"/>
      <c r="FL6" s="1341"/>
      <c r="FM6" s="1341"/>
      <c r="FN6" s="1341"/>
      <c r="FO6" s="1341"/>
      <c r="FP6" s="1341"/>
      <c r="FQ6" s="1341"/>
      <c r="FR6" s="1341"/>
      <c r="FS6" s="1341"/>
      <c r="FT6" s="1341"/>
      <c r="FU6" s="1341"/>
      <c r="FV6" s="1341"/>
      <c r="FW6" s="1341"/>
      <c r="FX6" s="1341"/>
      <c r="FY6" s="1341"/>
      <c r="FZ6" s="1341"/>
      <c r="GA6" s="1341"/>
      <c r="GB6" s="1341"/>
      <c r="GC6" s="1341"/>
      <c r="GD6" s="1341"/>
      <c r="GE6" s="1341"/>
      <c r="GF6" s="1341"/>
      <c r="GG6" s="1341"/>
      <c r="GH6" s="1341"/>
      <c r="GI6" s="1341"/>
      <c r="GJ6" s="1341"/>
      <c r="GK6" s="1341"/>
      <c r="GL6" s="1341"/>
      <c r="GM6" s="1341"/>
      <c r="GN6" s="1341"/>
      <c r="GO6" s="1341"/>
      <c r="GP6" s="1341"/>
      <c r="GQ6" s="1341"/>
      <c r="GR6" s="1341"/>
      <c r="GS6" s="1341"/>
      <c r="GT6" s="1341"/>
      <c r="GU6" s="1341"/>
      <c r="GV6" s="1341"/>
      <c r="GW6" s="1341"/>
      <c r="GX6" s="1341"/>
      <c r="GY6" s="1341"/>
      <c r="GZ6" s="1341"/>
      <c r="HA6" s="1341"/>
      <c r="HB6" s="1341"/>
      <c r="HC6" s="1341"/>
      <c r="HD6" s="1341"/>
      <c r="HE6" s="1341"/>
      <c r="HF6" s="1341"/>
      <c r="HG6" s="1341"/>
      <c r="HH6" s="1341"/>
      <c r="HI6" s="1341"/>
      <c r="HJ6" s="1341"/>
      <c r="HK6" s="1341"/>
      <c r="HL6" s="1341"/>
      <c r="HM6" s="1341"/>
      <c r="HN6" s="1341"/>
      <c r="HO6" s="1341"/>
      <c r="HP6" s="1341"/>
      <c r="HQ6" s="1341"/>
      <c r="HR6" s="1341"/>
      <c r="HS6" s="1341"/>
      <c r="HT6" s="1341"/>
      <c r="HU6" s="1405"/>
      <c r="HV6" s="1341"/>
      <c r="HW6" s="1341"/>
      <c r="HX6" s="1341"/>
      <c r="HY6" s="1341"/>
      <c r="HZ6" s="1405"/>
      <c r="IA6" s="1341"/>
      <c r="IB6" s="1341"/>
      <c r="IC6" s="1355"/>
      <c r="ID6" s="1341"/>
      <c r="IE6" s="1341"/>
      <c r="IF6" s="1341"/>
      <c r="IG6" s="1341"/>
      <c r="IH6" s="1355"/>
      <c r="II6" s="1341"/>
      <c r="IJ6" s="1341"/>
      <c r="IK6" s="1341"/>
      <c r="IL6" s="1341"/>
      <c r="IM6" s="1341"/>
      <c r="IN6" s="1341"/>
      <c r="IO6" s="1341"/>
      <c r="IP6" s="1341"/>
      <c r="IQ6" s="1341"/>
      <c r="IR6" s="1341"/>
      <c r="IS6" s="1341"/>
      <c r="IT6" s="1341"/>
      <c r="IU6" s="1341"/>
      <c r="IV6" s="1341"/>
      <c r="IW6" s="1341"/>
      <c r="IX6" s="1341"/>
      <c r="IY6" s="1341"/>
      <c r="IZ6" s="1341"/>
      <c r="JA6" s="1341"/>
      <c r="JB6" s="1341"/>
      <c r="JC6" s="1341"/>
      <c r="JD6" s="1341"/>
      <c r="JE6" s="1341"/>
      <c r="JF6" s="1341"/>
      <c r="JG6" s="1341"/>
      <c r="JH6" s="1341"/>
      <c r="JI6" s="1341"/>
      <c r="JJ6" s="1341"/>
      <c r="JK6" s="1341"/>
      <c r="JL6" s="1341"/>
      <c r="JM6" s="1341"/>
      <c r="JN6" s="1341"/>
      <c r="JO6" s="1341"/>
      <c r="JP6" s="1341"/>
      <c r="JQ6" s="1341"/>
      <c r="JR6" s="1341"/>
      <c r="JS6" s="1341"/>
      <c r="JT6" s="1341"/>
      <c r="JU6" s="1341"/>
      <c r="JV6" s="1341"/>
      <c r="JW6" s="1341"/>
      <c r="JX6" s="1341"/>
      <c r="JY6" s="1341"/>
      <c r="JZ6" s="1341"/>
      <c r="KA6" s="1341"/>
      <c r="KB6" s="1341"/>
      <c r="KC6" s="1341"/>
      <c r="KD6" s="1341"/>
      <c r="KE6" s="1341"/>
      <c r="KF6" s="1341"/>
      <c r="KG6" s="1341"/>
      <c r="KH6" s="1341"/>
      <c r="KI6" s="1341"/>
      <c r="KJ6" s="1341"/>
      <c r="KK6" s="1341"/>
      <c r="KL6" s="1341"/>
      <c r="KM6" s="1341"/>
      <c r="KN6" s="1341"/>
      <c r="KO6" s="1341"/>
      <c r="KP6" s="1341"/>
      <c r="KQ6" s="1341"/>
      <c r="KR6" s="1341"/>
      <c r="KS6" s="1341"/>
      <c r="KT6" s="1341"/>
      <c r="KU6" s="1341"/>
      <c r="KV6" s="1341"/>
      <c r="KW6" s="1341"/>
      <c r="KX6" s="1341"/>
      <c r="KY6" s="1341"/>
      <c r="KZ6" s="1341"/>
      <c r="LA6" s="1341"/>
      <c r="LB6" s="1341"/>
      <c r="LC6" s="1341"/>
      <c r="LD6" s="1341"/>
      <c r="LE6" s="1341"/>
      <c r="LF6" s="1341"/>
      <c r="LG6" s="1341"/>
      <c r="LH6" s="1341"/>
      <c r="LI6" s="1341"/>
      <c r="LJ6" s="1341"/>
      <c r="LK6" s="1341"/>
      <c r="LL6" s="1341"/>
      <c r="LM6" s="1341"/>
      <c r="LN6" s="1341"/>
      <c r="LO6" s="1341"/>
      <c r="LP6" s="1341"/>
      <c r="LQ6" s="1341"/>
      <c r="LR6" s="1341"/>
      <c r="LS6" s="1341"/>
      <c r="LT6" s="1341"/>
      <c r="LU6" s="1341"/>
      <c r="LV6" s="1341"/>
      <c r="LW6" s="1341"/>
      <c r="LX6" s="1341"/>
      <c r="LY6" s="1341"/>
      <c r="LZ6" s="1341"/>
      <c r="MA6" s="1341"/>
      <c r="MB6" s="1341"/>
      <c r="MC6" s="1341"/>
      <c r="MD6" s="1341"/>
      <c r="ME6" s="1341"/>
      <c r="MF6" s="1341"/>
      <c r="MG6" s="1341"/>
      <c r="MH6" s="1341"/>
      <c r="MI6" s="1341"/>
      <c r="MJ6" s="1341"/>
      <c r="MK6" s="1341"/>
      <c r="ML6" s="1341"/>
      <c r="MM6" s="1341"/>
      <c r="MN6" s="1341"/>
      <c r="MO6" s="1341"/>
      <c r="MP6" s="1341"/>
      <c r="MQ6" s="1341"/>
      <c r="MR6" s="1341"/>
      <c r="MS6" s="1341"/>
      <c r="MT6" s="1341"/>
      <c r="MU6" s="1341"/>
      <c r="MV6" s="1341"/>
      <c r="MW6" s="1341"/>
      <c r="MX6" s="1341"/>
      <c r="MY6" s="1341"/>
      <c r="MZ6" s="1341"/>
      <c r="NA6" s="1341"/>
      <c r="NB6" s="1341"/>
      <c r="NC6" s="1341"/>
      <c r="ND6" s="1341"/>
      <c r="NE6" s="1341"/>
      <c r="NF6" s="1341"/>
      <c r="NG6" s="1341"/>
      <c r="NH6" s="1341"/>
      <c r="NI6" s="1341"/>
      <c r="NJ6" s="1341"/>
      <c r="NK6" s="1341"/>
      <c r="NL6" s="1341"/>
      <c r="NM6" s="1341"/>
      <c r="NN6" s="1341"/>
      <c r="NO6" s="1341"/>
      <c r="NP6" s="1341"/>
      <c r="NQ6" s="1341"/>
      <c r="NR6" s="1341"/>
      <c r="NS6" s="1341"/>
      <c r="NT6" s="1341"/>
      <c r="NU6" s="1341"/>
      <c r="NV6" s="1341"/>
      <c r="NW6" s="1392"/>
      <c r="NX6" s="1392"/>
      <c r="NY6" s="1392"/>
      <c r="NZ6" s="1392"/>
      <c r="OA6" s="1392"/>
      <c r="OB6" s="1392"/>
      <c r="OC6" s="1392"/>
      <c r="OD6" s="1392"/>
      <c r="OE6" s="1392"/>
      <c r="OF6" s="1392"/>
      <c r="OG6" s="1392"/>
      <c r="OH6" s="1392"/>
      <c r="OI6" s="1392"/>
      <c r="OJ6" s="1392"/>
      <c r="OK6" s="1392"/>
      <c r="OL6" s="1392"/>
      <c r="OM6" s="1392"/>
      <c r="ON6" s="1392"/>
      <c r="OO6" s="1392"/>
      <c r="OP6" s="1392"/>
      <c r="OQ6" s="1392"/>
      <c r="OR6" s="1392"/>
      <c r="OS6" s="1392"/>
      <c r="OT6" s="1392"/>
      <c r="OU6" s="1392"/>
      <c r="OV6" s="1392"/>
      <c r="OW6" s="1392"/>
      <c r="OX6" s="1392"/>
      <c r="OY6" s="1392"/>
      <c r="OZ6" s="1392"/>
      <c r="PA6" s="1392"/>
      <c r="PB6" s="1392"/>
      <c r="PC6" s="1392"/>
      <c r="PD6" s="1392"/>
      <c r="PE6" s="1392"/>
      <c r="PF6" s="1392"/>
      <c r="PG6" s="1392"/>
      <c r="PH6" s="1392"/>
      <c r="PI6" s="1392"/>
      <c r="PJ6" s="1392"/>
      <c r="PK6" s="1392"/>
      <c r="PL6" s="1392"/>
      <c r="PM6" s="1392"/>
      <c r="PN6" s="1392"/>
      <c r="PO6" s="1392"/>
      <c r="PP6" s="1392"/>
      <c r="PQ6" s="1392"/>
      <c r="PR6" s="1392"/>
      <c r="PS6" s="1392"/>
      <c r="PT6" s="1392"/>
      <c r="PU6" s="1392"/>
      <c r="PV6" s="1392"/>
      <c r="PW6" s="1341"/>
      <c r="PX6" s="1341"/>
      <c r="PY6" s="1341"/>
      <c r="PZ6" s="1341"/>
      <c r="QA6" s="1341"/>
      <c r="QB6" s="1341"/>
      <c r="QC6" s="1341"/>
      <c r="QD6" s="1341"/>
      <c r="QE6" s="1341"/>
      <c r="QF6" s="1341"/>
      <c r="QG6" s="1341"/>
      <c r="QH6" s="1341"/>
      <c r="QI6" s="1341"/>
      <c r="QJ6" s="1341"/>
      <c r="QK6" s="1341"/>
      <c r="QL6" s="1341"/>
      <c r="QM6" s="1341"/>
      <c r="QN6" s="1341"/>
      <c r="QO6" s="1341"/>
      <c r="QP6" s="1341"/>
      <c r="QQ6" s="1341"/>
      <c r="QR6" s="1341"/>
      <c r="QS6" s="1341"/>
      <c r="QT6" s="1341"/>
      <c r="QU6" s="1341"/>
      <c r="QV6" s="1341"/>
      <c r="QW6" s="1341"/>
      <c r="QX6" s="1341"/>
      <c r="QY6" s="1341"/>
      <c r="QZ6" s="1341"/>
      <c r="RA6" s="1341"/>
      <c r="RB6" s="1341"/>
      <c r="RC6" s="1341"/>
      <c r="RD6" s="1341"/>
      <c r="RE6" s="1341"/>
      <c r="RF6" s="1341"/>
      <c r="RG6" s="1341"/>
      <c r="RH6" s="1341"/>
      <c r="RI6" s="1341"/>
      <c r="RJ6" s="1341"/>
      <c r="RK6" s="1341"/>
      <c r="RL6" s="1341"/>
      <c r="RM6" s="1341"/>
      <c r="RN6" s="1341"/>
      <c r="RO6" s="1341"/>
      <c r="RP6" s="1405"/>
      <c r="RQ6" s="1405"/>
      <c r="RR6" s="1405"/>
      <c r="RS6" s="1341"/>
      <c r="RT6" s="1341"/>
      <c r="RU6" s="1341"/>
      <c r="RV6" s="1341"/>
      <c r="RW6" s="1405"/>
      <c r="RX6" s="1405"/>
      <c r="RY6" s="1405"/>
      <c r="RZ6" s="1341"/>
      <c r="SA6" s="1341"/>
      <c r="SB6" s="1341"/>
      <c r="SC6" s="1341"/>
      <c r="SD6" s="1341"/>
      <c r="SE6" s="1341"/>
      <c r="SF6" s="1341"/>
      <c r="SG6" s="1341"/>
      <c r="SH6" s="1341"/>
      <c r="SI6" s="1341"/>
      <c r="SJ6" s="1341"/>
      <c r="SK6" s="1341"/>
      <c r="SL6" s="1341"/>
      <c r="SM6" s="1341"/>
      <c r="SN6" s="1341"/>
      <c r="SO6" s="1341"/>
      <c r="SP6" s="1341"/>
      <c r="SQ6" s="1341"/>
      <c r="SR6" s="1341"/>
      <c r="SS6" s="1341"/>
      <c r="ST6" s="1341"/>
      <c r="SU6" s="1341"/>
      <c r="SV6" s="1341"/>
      <c r="SW6" s="1341"/>
      <c r="SX6" s="1341"/>
      <c r="SY6" s="1341"/>
      <c r="SZ6" s="1341"/>
      <c r="TA6" s="1341"/>
      <c r="TB6" s="1341"/>
      <c r="TC6" s="1341"/>
      <c r="TD6" s="1341"/>
      <c r="TE6" s="1341"/>
      <c r="TF6" s="1341"/>
      <c r="TG6" s="1341"/>
      <c r="TH6" s="1341"/>
      <c r="TI6" s="1341"/>
      <c r="TJ6" s="1341"/>
      <c r="TK6" s="1341"/>
      <c r="TL6" s="1341"/>
      <c r="TM6" s="1341"/>
      <c r="TN6" s="1341"/>
      <c r="TO6" s="1341"/>
      <c r="TP6" s="1341"/>
      <c r="TQ6" s="1341"/>
      <c r="TR6" s="1341"/>
      <c r="TS6" s="1341"/>
      <c r="TT6" s="1340"/>
      <c r="TU6" s="1323"/>
      <c r="TV6" s="1323"/>
      <c r="TW6" s="1323"/>
      <c r="TX6" s="1323"/>
      <c r="TY6" s="1323"/>
      <c r="TZ6" s="1323"/>
      <c r="UA6" s="1323"/>
      <c r="UB6" s="1323"/>
      <c r="UC6" s="1323"/>
      <c r="UD6" s="1323"/>
      <c r="UE6" s="1323"/>
      <c r="UF6" s="1323"/>
      <c r="UG6" s="1323"/>
      <c r="UH6" s="1323"/>
      <c r="UI6" s="1323"/>
      <c r="UJ6" s="1323"/>
      <c r="UK6" s="1323"/>
      <c r="UL6" s="1324"/>
      <c r="UO6" s="72"/>
    </row>
    <row r="7" spans="1:561" ht="36" customHeight="1" thickBot="1">
      <c r="A7" s="1465"/>
      <c r="B7" s="1475"/>
      <c r="C7" s="1504"/>
      <c r="D7" s="1446" t="s">
        <v>513</v>
      </c>
      <c r="E7" s="1447"/>
      <c r="F7" s="1447"/>
      <c r="G7" s="1447"/>
      <c r="H7" s="1447"/>
      <c r="I7" s="1447"/>
      <c r="J7" s="1447"/>
      <c r="K7" s="1447"/>
      <c r="L7" s="1447"/>
      <c r="M7" s="1447"/>
      <c r="N7" s="1447"/>
      <c r="O7" s="1447"/>
      <c r="P7" s="1447"/>
      <c r="Q7" s="1447"/>
      <c r="R7" s="1447"/>
      <c r="S7" s="1447"/>
      <c r="T7" s="1447"/>
      <c r="U7" s="1447"/>
      <c r="V7" s="1447"/>
      <c r="W7" s="1447"/>
      <c r="X7" s="1447"/>
      <c r="Y7" s="1447"/>
      <c r="Z7" s="1447"/>
      <c r="AA7" s="1447"/>
      <c r="AB7" s="1447"/>
      <c r="AC7" s="1447"/>
      <c r="AD7" s="1447"/>
      <c r="AE7" s="1447"/>
      <c r="AF7" s="1447"/>
      <c r="AG7" s="1447"/>
      <c r="AH7" s="1447"/>
      <c r="AI7" s="1438" t="s">
        <v>497</v>
      </c>
      <c r="AJ7" s="1439"/>
      <c r="AK7" s="1439"/>
      <c r="AL7" s="1439"/>
      <c r="AM7" s="1439"/>
      <c r="AN7" s="1439"/>
      <c r="AO7" s="1439"/>
      <c r="AP7" s="1439"/>
      <c r="AQ7" s="1439"/>
      <c r="AR7" s="1439"/>
      <c r="AS7" s="1439"/>
      <c r="AT7" s="1439"/>
      <c r="AU7" s="1439"/>
      <c r="AV7" s="1439"/>
      <c r="AW7" s="1439"/>
      <c r="AX7" s="1439"/>
      <c r="AY7" s="1439"/>
      <c r="AZ7" s="1439"/>
      <c r="BA7" s="1439"/>
      <c r="BB7" s="1439"/>
      <c r="BC7" s="1439"/>
      <c r="BD7" s="1439"/>
      <c r="BE7" s="1439"/>
      <c r="BF7" s="1439"/>
      <c r="BG7" s="1439"/>
      <c r="BH7" s="1439"/>
      <c r="BI7" s="1439"/>
      <c r="BJ7" s="1439"/>
      <c r="BK7" s="1439"/>
      <c r="BL7" s="1439"/>
      <c r="BM7" s="1439"/>
      <c r="BN7" s="1439"/>
      <c r="BO7" s="1439"/>
      <c r="BP7" s="1439"/>
      <c r="BQ7" s="1439"/>
      <c r="BR7" s="1439"/>
      <c r="BS7" s="1439"/>
      <c r="BT7" s="1439"/>
      <c r="BU7" s="1439"/>
      <c r="BV7" s="1439"/>
      <c r="BW7" s="1439"/>
      <c r="BX7" s="1439"/>
      <c r="BY7" s="1439"/>
      <c r="BZ7" s="1439"/>
      <c r="CA7" s="1439"/>
      <c r="CB7" s="1439"/>
      <c r="CC7" s="1439"/>
      <c r="CD7" s="1439"/>
      <c r="CE7" s="1439"/>
      <c r="CF7" s="1439"/>
      <c r="CG7" s="1439"/>
      <c r="CH7" s="1439"/>
      <c r="CI7" s="1439"/>
      <c r="CJ7" s="1439"/>
      <c r="CK7" s="1439"/>
      <c r="CL7" s="1439"/>
      <c r="CM7" s="1439"/>
      <c r="CN7" s="1439"/>
      <c r="CO7" s="1439"/>
      <c r="CP7" s="1439"/>
      <c r="CQ7" s="1439"/>
      <c r="CR7" s="1439"/>
      <c r="CS7" s="1439"/>
      <c r="CT7" s="1439"/>
      <c r="CU7" s="1439"/>
      <c r="CV7" s="1439"/>
      <c r="CW7" s="1439"/>
      <c r="CX7" s="1439"/>
      <c r="CY7" s="1439"/>
      <c r="CZ7" s="1439"/>
      <c r="DA7" s="1439"/>
      <c r="DB7" s="1439"/>
      <c r="DC7" s="1439"/>
      <c r="DD7" s="1439"/>
      <c r="DE7" s="1439"/>
      <c r="DF7" s="1439"/>
      <c r="DG7" s="1439"/>
      <c r="DH7" s="1439"/>
      <c r="DI7" s="1439"/>
      <c r="DJ7" s="1439"/>
      <c r="DK7" s="1439"/>
      <c r="DL7" s="1439"/>
      <c r="DM7" s="1439"/>
      <c r="DN7" s="1439"/>
      <c r="DO7" s="1439"/>
      <c r="DP7" s="1439"/>
      <c r="DQ7" s="1439"/>
      <c r="DR7" s="1439"/>
      <c r="DS7" s="1439"/>
      <c r="DT7" s="1439"/>
      <c r="DU7" s="1439"/>
      <c r="DV7" s="1439"/>
      <c r="DW7" s="1439"/>
      <c r="DX7" s="1439"/>
      <c r="DY7" s="1439"/>
      <c r="DZ7" s="1439"/>
      <c r="EA7" s="1439"/>
      <c r="EB7" s="1439"/>
      <c r="EC7" s="1439"/>
      <c r="ED7" s="1439"/>
      <c r="EE7" s="1439"/>
      <c r="EF7" s="1439"/>
      <c r="EG7" s="1439"/>
      <c r="EH7" s="1439"/>
      <c r="EI7" s="1439"/>
      <c r="EJ7" s="1439"/>
      <c r="EK7" s="1439"/>
      <c r="EL7" s="1439"/>
      <c r="EM7" s="1439"/>
      <c r="EN7" s="1439"/>
      <c r="EO7" s="1439"/>
      <c r="EP7" s="1439"/>
      <c r="EQ7" s="1439"/>
      <c r="ER7" s="1439"/>
      <c r="ES7" s="1439"/>
      <c r="ET7" s="1439"/>
      <c r="EU7" s="1439"/>
      <c r="EV7" s="1439"/>
      <c r="EW7" s="1439"/>
      <c r="EX7" s="1439"/>
      <c r="EY7" s="1439"/>
      <c r="EZ7" s="1439"/>
      <c r="FA7" s="1439"/>
      <c r="FB7" s="1439"/>
      <c r="FC7" s="1439"/>
      <c r="FD7" s="1439"/>
      <c r="FE7" s="1439"/>
      <c r="FF7" s="1439"/>
      <c r="FG7" s="1439"/>
      <c r="FH7" s="1439"/>
      <c r="FI7" s="1439"/>
      <c r="FJ7" s="1439"/>
      <c r="FK7" s="1439"/>
      <c r="FL7" s="1439"/>
      <c r="FM7" s="1439"/>
      <c r="FN7" s="1439"/>
      <c r="FO7" s="1439"/>
      <c r="FP7" s="1439"/>
      <c r="FQ7" s="1439"/>
      <c r="FR7" s="1439"/>
      <c r="FS7" s="1439"/>
      <c r="FT7" s="1439"/>
      <c r="FU7" s="1439"/>
      <c r="FV7" s="1439"/>
      <c r="FW7" s="1439"/>
      <c r="FX7" s="1439"/>
      <c r="FY7" s="1439"/>
      <c r="FZ7" s="1439"/>
      <c r="GA7" s="1439"/>
      <c r="GB7" s="1439"/>
      <c r="GC7" s="1439"/>
      <c r="GD7" s="1439"/>
      <c r="GE7" s="1439"/>
      <c r="GF7" s="1439"/>
      <c r="GG7" s="1439"/>
      <c r="GH7" s="1439"/>
      <c r="GI7" s="1439"/>
      <c r="GJ7" s="1439"/>
      <c r="GK7" s="1439"/>
      <c r="GL7" s="1439"/>
      <c r="GM7" s="1439"/>
      <c r="GN7" s="1439"/>
      <c r="GO7" s="1439"/>
      <c r="GP7" s="1439"/>
      <c r="GQ7" s="1439"/>
      <c r="GR7" s="1439"/>
      <c r="GS7" s="1439"/>
      <c r="GT7" s="1439"/>
      <c r="GU7" s="1439"/>
      <c r="GV7" s="1439"/>
      <c r="GW7" s="1439"/>
      <c r="GX7" s="1439"/>
      <c r="GY7" s="1439"/>
      <c r="GZ7" s="1439"/>
      <c r="HA7" s="1439"/>
      <c r="HB7" s="1439"/>
      <c r="HC7" s="1439"/>
      <c r="HD7" s="1439"/>
      <c r="HE7" s="1439"/>
      <c r="HF7" s="1439"/>
      <c r="HG7" s="1439"/>
      <c r="HH7" s="1439"/>
      <c r="HI7" s="1439"/>
      <c r="HJ7" s="1439"/>
      <c r="HK7" s="1439"/>
      <c r="HL7" s="1439"/>
      <c r="HM7" s="1439"/>
      <c r="HN7" s="1439"/>
      <c r="HO7" s="1439"/>
      <c r="HP7" s="1439"/>
      <c r="HQ7" s="1439"/>
      <c r="HR7" s="1439"/>
      <c r="HS7" s="1439"/>
      <c r="HT7" s="1439"/>
      <c r="HU7" s="1439"/>
      <c r="HV7" s="1439"/>
      <c r="HW7" s="1439"/>
      <c r="HX7" s="1439"/>
      <c r="HY7" s="1439"/>
      <c r="HZ7" s="1439"/>
      <c r="IA7" s="1439"/>
      <c r="IB7" s="1439"/>
      <c r="IC7" s="1439"/>
      <c r="ID7" s="1439"/>
      <c r="IE7" s="1439"/>
      <c r="IF7" s="1439"/>
      <c r="IG7" s="1439"/>
      <c r="IH7" s="1439"/>
      <c r="II7" s="1439"/>
      <c r="IJ7" s="1439"/>
      <c r="IK7" s="1439"/>
      <c r="IL7" s="1439"/>
      <c r="IM7" s="1439"/>
      <c r="IN7" s="1439"/>
      <c r="IO7" s="1439"/>
      <c r="IP7" s="1439"/>
      <c r="IQ7" s="1439"/>
      <c r="IR7" s="1439"/>
      <c r="IS7" s="1439"/>
      <c r="IT7" s="1439"/>
      <c r="IU7" s="1439"/>
      <c r="IV7" s="1439"/>
      <c r="IW7" s="1439"/>
      <c r="IX7" s="1439"/>
      <c r="IY7" s="1439"/>
      <c r="IZ7" s="1439"/>
      <c r="JA7" s="1439"/>
      <c r="JB7" s="1439"/>
      <c r="JC7" s="1439"/>
      <c r="JD7" s="1439"/>
      <c r="JE7" s="1439"/>
      <c r="JF7" s="1439"/>
      <c r="JG7" s="1439"/>
      <c r="JH7" s="1439"/>
      <c r="JI7" s="1439"/>
      <c r="JJ7" s="1439"/>
      <c r="JK7" s="1439"/>
      <c r="JL7" s="1439"/>
      <c r="JM7" s="1439"/>
      <c r="JN7" s="1439"/>
      <c r="JO7" s="1439"/>
      <c r="JP7" s="1439"/>
      <c r="JQ7" s="1439"/>
      <c r="JR7" s="1439"/>
      <c r="JS7" s="1439"/>
      <c r="JT7" s="1439"/>
      <c r="JU7" s="1439"/>
      <c r="JV7" s="1439"/>
      <c r="JW7" s="1439"/>
      <c r="JX7" s="1439"/>
      <c r="JY7" s="1439"/>
      <c r="JZ7" s="1439"/>
      <c r="KA7" s="1439"/>
      <c r="KB7" s="1439"/>
      <c r="KC7" s="1439"/>
      <c r="KD7" s="1439"/>
      <c r="KE7" s="1439"/>
      <c r="KF7" s="1439"/>
      <c r="KG7" s="1439"/>
      <c r="KH7" s="1439"/>
      <c r="KI7" s="1439"/>
      <c r="KJ7" s="1439"/>
      <c r="KK7" s="1439"/>
      <c r="KL7" s="1439"/>
      <c r="KM7" s="1439"/>
      <c r="KN7" s="1439"/>
      <c r="KO7" s="1439"/>
      <c r="KP7" s="1439"/>
      <c r="KQ7" s="1439"/>
      <c r="KR7" s="1439"/>
      <c r="KS7" s="1439"/>
      <c r="KT7" s="1439"/>
      <c r="KU7" s="1439"/>
      <c r="KV7" s="1439"/>
      <c r="KW7" s="1439"/>
      <c r="KX7" s="1439"/>
      <c r="KY7" s="1439"/>
      <c r="KZ7" s="1439"/>
      <c r="LA7" s="1439"/>
      <c r="LB7" s="1439"/>
      <c r="LC7" s="1439"/>
      <c r="LD7" s="1439"/>
      <c r="LE7" s="1439"/>
      <c r="LF7" s="1439"/>
      <c r="LG7" s="1439"/>
      <c r="LH7" s="1439"/>
      <c r="LI7" s="1439"/>
      <c r="LJ7" s="1439"/>
      <c r="LK7" s="1439"/>
      <c r="LL7" s="1439"/>
      <c r="LM7" s="1439"/>
      <c r="LN7" s="1439"/>
      <c r="LO7" s="1439"/>
      <c r="LP7" s="1439"/>
      <c r="LQ7" s="1439"/>
      <c r="LR7" s="1439"/>
      <c r="LS7" s="1439"/>
      <c r="LT7" s="1439"/>
      <c r="LU7" s="1439"/>
      <c r="LV7" s="1439"/>
      <c r="LW7" s="1439"/>
      <c r="LX7" s="1439"/>
      <c r="LY7" s="1439"/>
      <c r="LZ7" s="1439"/>
      <c r="MA7" s="1439"/>
      <c r="MB7" s="1439"/>
      <c r="MC7" s="1439"/>
      <c r="MD7" s="1439"/>
      <c r="ME7" s="1439"/>
      <c r="MF7" s="1439"/>
      <c r="MG7" s="1439"/>
      <c r="MH7" s="1439"/>
      <c r="MI7" s="1439"/>
      <c r="MJ7" s="1439"/>
      <c r="MK7" s="1439"/>
      <c r="ML7" s="1439"/>
      <c r="MM7" s="1439"/>
      <c r="MN7" s="1439"/>
      <c r="MO7" s="1439"/>
      <c r="MP7" s="1439"/>
      <c r="MQ7" s="1439"/>
      <c r="MR7" s="1439"/>
      <c r="MS7" s="1439"/>
      <c r="MT7" s="1439"/>
      <c r="MU7" s="1439"/>
      <c r="MV7" s="1439"/>
      <c r="MW7" s="1439"/>
      <c r="MX7" s="1439"/>
      <c r="MY7" s="1439"/>
      <c r="MZ7" s="1439"/>
      <c r="NA7" s="1439"/>
      <c r="NB7" s="1439"/>
      <c r="NC7" s="1439"/>
      <c r="ND7" s="1439"/>
      <c r="NE7" s="1439"/>
      <c r="NF7" s="1439"/>
      <c r="NG7" s="1439"/>
      <c r="NH7" s="1439"/>
      <c r="NI7" s="1439"/>
      <c r="NJ7" s="1439"/>
      <c r="NK7" s="1439"/>
      <c r="NL7" s="1439"/>
      <c r="NM7" s="1439"/>
      <c r="NN7" s="1439"/>
      <c r="NO7" s="1439"/>
      <c r="NP7" s="1439"/>
      <c r="NQ7" s="1439"/>
      <c r="NR7" s="1439"/>
      <c r="NS7" s="1439"/>
      <c r="NT7" s="1439"/>
      <c r="NU7" s="1439"/>
      <c r="NV7" s="1439"/>
      <c r="NW7" s="1439"/>
      <c r="NX7" s="1439"/>
      <c r="NY7" s="1439"/>
      <c r="NZ7" s="1439"/>
      <c r="OA7" s="1439"/>
      <c r="OB7" s="1439"/>
      <c r="OC7" s="1439"/>
      <c r="OD7" s="1439"/>
      <c r="OE7" s="1439"/>
      <c r="OF7" s="1439"/>
      <c r="OG7" s="1439"/>
      <c r="OH7" s="1439"/>
      <c r="OI7" s="1439"/>
      <c r="OJ7" s="1439"/>
      <c r="OK7" s="1439"/>
      <c r="OL7" s="1439"/>
      <c r="OM7" s="1439"/>
      <c r="ON7" s="1439"/>
      <c r="OO7" s="1439"/>
      <c r="OP7" s="1439"/>
      <c r="OQ7" s="1439"/>
      <c r="OR7" s="1439"/>
      <c r="OS7" s="1439"/>
      <c r="OT7" s="1439"/>
      <c r="OU7" s="1439"/>
      <c r="OV7" s="1439"/>
      <c r="OW7" s="1439"/>
      <c r="OX7" s="1439"/>
      <c r="OY7" s="1439"/>
      <c r="OZ7" s="1439"/>
      <c r="PA7" s="1439"/>
      <c r="PB7" s="1439"/>
      <c r="PC7" s="1439"/>
      <c r="PD7" s="1439"/>
      <c r="PE7" s="1439"/>
      <c r="PF7" s="1439"/>
      <c r="PG7" s="1439"/>
      <c r="PH7" s="1439"/>
      <c r="PI7" s="1439"/>
      <c r="PJ7" s="1439"/>
      <c r="PK7" s="1439"/>
      <c r="PL7" s="1439"/>
      <c r="PM7" s="1439"/>
      <c r="PN7" s="1439"/>
      <c r="PO7" s="1439"/>
      <c r="PP7" s="1439"/>
      <c r="PQ7" s="1439"/>
      <c r="PR7" s="1439"/>
      <c r="PS7" s="1439"/>
      <c r="PT7" s="1439"/>
      <c r="PU7" s="1439"/>
      <c r="PV7" s="1439"/>
      <c r="PW7" s="1439"/>
      <c r="PX7" s="1439"/>
      <c r="PY7" s="1439"/>
      <c r="PZ7" s="1439"/>
      <c r="QA7" s="1439"/>
      <c r="QB7" s="1439"/>
      <c r="QC7" s="1439"/>
      <c r="QD7" s="1439"/>
      <c r="QE7" s="1439"/>
      <c r="QF7" s="1449"/>
      <c r="QG7" s="1446" t="s">
        <v>498</v>
      </c>
      <c r="QH7" s="1447"/>
      <c r="QI7" s="1447"/>
      <c r="QJ7" s="1447"/>
      <c r="QK7" s="1447"/>
      <c r="QL7" s="1447"/>
      <c r="QM7" s="1447"/>
      <c r="QN7" s="1447"/>
      <c r="QO7" s="1447"/>
      <c r="QP7" s="1447"/>
      <c r="QQ7" s="1447"/>
      <c r="QR7" s="1447"/>
      <c r="QS7" s="1447"/>
      <c r="QT7" s="1447"/>
      <c r="QU7" s="1447"/>
      <c r="QV7" s="1447"/>
      <c r="QW7" s="1447"/>
      <c r="QX7" s="1447"/>
      <c r="QY7" s="1447"/>
      <c r="QZ7" s="1447"/>
      <c r="RA7" s="1447"/>
      <c r="RB7" s="1447"/>
      <c r="RC7" s="1447"/>
      <c r="RD7" s="1447"/>
      <c r="RE7" s="1447"/>
      <c r="RF7" s="1447"/>
      <c r="RG7" s="1447"/>
      <c r="RH7" s="1447"/>
      <c r="RI7" s="1447"/>
      <c r="RJ7" s="1447"/>
      <c r="RK7" s="1435" t="s">
        <v>499</v>
      </c>
      <c r="RL7" s="1436"/>
      <c r="RM7" s="1436"/>
      <c r="RN7" s="1436"/>
      <c r="RO7" s="1436"/>
      <c r="RP7" s="1436"/>
      <c r="RQ7" s="1436"/>
      <c r="RR7" s="1436"/>
      <c r="RS7" s="1436"/>
      <c r="RT7" s="1436"/>
      <c r="RU7" s="1436"/>
      <c r="RV7" s="1436"/>
      <c r="RW7" s="1436"/>
      <c r="RX7" s="1436"/>
      <c r="RY7" s="1436"/>
      <c r="RZ7" s="1436"/>
      <c r="SA7" s="1436"/>
      <c r="SB7" s="1436"/>
      <c r="SC7" s="1436"/>
      <c r="SD7" s="1436"/>
      <c r="SE7" s="1436"/>
      <c r="SF7" s="1436"/>
      <c r="SG7" s="1436"/>
      <c r="SH7" s="1436"/>
      <c r="SI7" s="1436"/>
      <c r="SJ7" s="1436"/>
      <c r="SK7" s="1436"/>
      <c r="SL7" s="1436"/>
      <c r="SM7" s="1436"/>
      <c r="SN7" s="1436"/>
      <c r="SO7" s="1436"/>
      <c r="SP7" s="1436"/>
      <c r="SQ7" s="1436"/>
      <c r="SR7" s="1436"/>
      <c r="SS7" s="1436"/>
      <c r="ST7" s="1436"/>
      <c r="SU7" s="1436"/>
      <c r="SV7" s="1436"/>
      <c r="SW7" s="1436"/>
      <c r="SX7" s="1436"/>
      <c r="SY7" s="1436"/>
      <c r="SZ7" s="1436"/>
      <c r="TA7" s="1436"/>
      <c r="TB7" s="1436"/>
      <c r="TC7" s="1436"/>
      <c r="TD7" s="1436"/>
      <c r="TE7" s="1436"/>
      <c r="TF7" s="1436"/>
      <c r="TG7" s="1436"/>
      <c r="TH7" s="1436"/>
      <c r="TI7" s="1436"/>
      <c r="TJ7" s="1436"/>
      <c r="TK7" s="1436"/>
      <c r="TL7" s="1436"/>
      <c r="TM7" s="1436"/>
      <c r="TN7" s="1436"/>
      <c r="TO7" s="1436"/>
      <c r="TP7" s="1436"/>
      <c r="TQ7" s="1436"/>
      <c r="TR7" s="1436"/>
      <c r="TS7" s="1436"/>
      <c r="TT7" s="1437"/>
      <c r="TU7" s="1464" t="s">
        <v>17</v>
      </c>
      <c r="TV7" s="1464" t="s">
        <v>18</v>
      </c>
      <c r="TW7" s="1467" t="s">
        <v>168</v>
      </c>
      <c r="TX7" s="1468"/>
      <c r="TY7" s="1468"/>
      <c r="TZ7" s="1468"/>
      <c r="UA7" s="1468"/>
      <c r="UB7" s="1468"/>
      <c r="UC7" s="1468"/>
      <c r="UD7" s="1469"/>
      <c r="UE7" s="1452" t="s">
        <v>169</v>
      </c>
      <c r="UF7" s="1453"/>
      <c r="UG7" s="1453"/>
      <c r="UH7" s="1453"/>
      <c r="UI7" s="1453"/>
      <c r="UJ7" s="1453"/>
      <c r="UK7" s="1453"/>
      <c r="UL7" s="1454"/>
      <c r="UO7" s="72"/>
    </row>
    <row r="8" spans="1:561" ht="177" customHeight="1" thickBot="1">
      <c r="A8" s="1465"/>
      <c r="B8" s="1446"/>
      <c r="C8" s="1474"/>
      <c r="D8" s="1464" t="s">
        <v>17</v>
      </c>
      <c r="E8" s="1464" t="s">
        <v>18</v>
      </c>
      <c r="F8" s="1476" t="s">
        <v>548</v>
      </c>
      <c r="G8" s="1477"/>
      <c r="H8" s="1477"/>
      <c r="I8" s="1477"/>
      <c r="J8" s="1477"/>
      <c r="K8" s="1477"/>
      <c r="L8" s="1477"/>
      <c r="M8" s="1511"/>
      <c r="N8" s="1505" t="s">
        <v>271</v>
      </c>
      <c r="O8" s="1506"/>
      <c r="P8" s="1506"/>
      <c r="Q8" s="1506"/>
      <c r="R8" s="1506"/>
      <c r="S8" s="1506"/>
      <c r="T8" s="1506"/>
      <c r="U8" s="1506"/>
      <c r="V8" s="1505" t="s">
        <v>543</v>
      </c>
      <c r="W8" s="1506"/>
      <c r="X8" s="1506"/>
      <c r="Y8" s="1506"/>
      <c r="Z8" s="1506"/>
      <c r="AA8" s="1506"/>
      <c r="AB8" s="1506"/>
      <c r="AC8" s="1506"/>
      <c r="AD8" s="1506"/>
      <c r="AE8" s="1506"/>
      <c r="AF8" s="1506"/>
      <c r="AG8" s="1506"/>
      <c r="AH8" s="1507"/>
      <c r="AI8" s="1465" t="s">
        <v>17</v>
      </c>
      <c r="AJ8" s="1465" t="s">
        <v>18</v>
      </c>
      <c r="AK8" s="1438" t="s">
        <v>538</v>
      </c>
      <c r="AL8" s="1439"/>
      <c r="AM8" s="1439"/>
      <c r="AN8" s="1439"/>
      <c r="AO8" s="1439"/>
      <c r="AP8" s="1439"/>
      <c r="AQ8" s="1439"/>
      <c r="AR8" s="1439"/>
      <c r="AS8" s="1439"/>
      <c r="AT8" s="1439"/>
      <c r="AU8" s="1439"/>
      <c r="AV8" s="1439"/>
      <c r="AW8" s="1439"/>
      <c r="AX8" s="1439"/>
      <c r="AY8" s="1439"/>
      <c r="AZ8" s="1439"/>
      <c r="BA8" s="1439"/>
      <c r="BB8" s="1439"/>
      <c r="BC8" s="1439"/>
      <c r="BD8" s="1439"/>
      <c r="BE8" s="1439"/>
      <c r="BF8" s="1439"/>
      <c r="BG8" s="1439"/>
      <c r="BH8" s="1449"/>
      <c r="BI8" s="1346" t="s">
        <v>324</v>
      </c>
      <c r="BJ8" s="676"/>
      <c r="BK8" s="676"/>
      <c r="BL8" s="676"/>
      <c r="BM8" s="676"/>
      <c r="BN8" s="676"/>
      <c r="BO8" s="676"/>
      <c r="BP8" s="677"/>
      <c r="BQ8" s="1438" t="s">
        <v>533</v>
      </c>
      <c r="BR8" s="1439"/>
      <c r="BS8" s="1439"/>
      <c r="BT8" s="1439"/>
      <c r="BU8" s="1439"/>
      <c r="BV8" s="1439"/>
      <c r="BW8" s="1439"/>
      <c r="BX8" s="1449"/>
      <c r="BY8" s="1438" t="s">
        <v>530</v>
      </c>
      <c r="BZ8" s="1439"/>
      <c r="CA8" s="1439"/>
      <c r="CB8" s="1439"/>
      <c r="CC8" s="1439"/>
      <c r="CD8" s="1439"/>
      <c r="CE8" s="1439"/>
      <c r="CF8" s="1439"/>
      <c r="CG8" s="1439"/>
      <c r="CH8" s="1439"/>
      <c r="CI8" s="1439"/>
      <c r="CJ8" s="1439"/>
      <c r="CK8" s="1439"/>
      <c r="CL8" s="1439"/>
      <c r="CM8" s="1439"/>
      <c r="CN8" s="1439"/>
      <c r="CO8" s="1439"/>
      <c r="CP8" s="1439"/>
      <c r="CQ8" s="1439"/>
      <c r="CR8" s="1439"/>
      <c r="CS8" s="1439"/>
      <c r="CT8" s="1439"/>
      <c r="CU8" s="1439"/>
      <c r="CV8" s="1439"/>
      <c r="CW8" s="1438" t="s">
        <v>527</v>
      </c>
      <c r="CX8" s="1439"/>
      <c r="CY8" s="1439"/>
      <c r="CZ8" s="1439"/>
      <c r="DA8" s="1439"/>
      <c r="DB8" s="1449"/>
      <c r="DC8" s="1500" t="s">
        <v>647</v>
      </c>
      <c r="DD8" s="1501"/>
      <c r="DE8" s="1501"/>
      <c r="DF8" s="1501"/>
      <c r="DG8" s="1501"/>
      <c r="DH8" s="1501"/>
      <c r="DI8" s="1501"/>
      <c r="DJ8" s="1501"/>
      <c r="DK8" s="1501"/>
      <c r="DL8" s="1502"/>
      <c r="DM8" s="1438" t="s">
        <v>623</v>
      </c>
      <c r="DN8" s="1439"/>
      <c r="DO8" s="1439"/>
      <c r="DP8" s="1439"/>
      <c r="DQ8" s="1439"/>
      <c r="DR8" s="1449"/>
      <c r="DS8" s="1438" t="s">
        <v>524</v>
      </c>
      <c r="DT8" s="1439"/>
      <c r="DU8" s="1439"/>
      <c r="DV8" s="1439"/>
      <c r="DW8" s="1439"/>
      <c r="DX8" s="1439"/>
      <c r="DY8" s="1438" t="s">
        <v>519</v>
      </c>
      <c r="DZ8" s="1439"/>
      <c r="EA8" s="1439"/>
      <c r="EB8" s="1439"/>
      <c r="EC8" s="1439"/>
      <c r="ED8" s="1439"/>
      <c r="EE8" s="1439"/>
      <c r="EF8" s="1439"/>
      <c r="EG8" s="1439"/>
      <c r="EH8" s="1439"/>
      <c r="EI8" s="1439"/>
      <c r="EJ8" s="1439"/>
      <c r="EK8" s="1439"/>
      <c r="EL8" s="1439"/>
      <c r="EM8" s="1439"/>
      <c r="EN8" s="1439"/>
      <c r="EO8" s="1439"/>
      <c r="EP8" s="1439"/>
      <c r="EQ8" s="1439"/>
      <c r="ER8" s="1439"/>
      <c r="ES8" s="1439"/>
      <c r="ET8" s="1439"/>
      <c r="EU8" s="1439"/>
      <c r="EV8" s="1449"/>
      <c r="EW8" s="1438" t="s">
        <v>514</v>
      </c>
      <c r="EX8" s="1439"/>
      <c r="EY8" s="1439"/>
      <c r="EZ8" s="1439"/>
      <c r="FA8" s="1439"/>
      <c r="FB8" s="1439"/>
      <c r="FC8" s="1439"/>
      <c r="FD8" s="1439"/>
      <c r="FE8" s="1439"/>
      <c r="FF8" s="1439"/>
      <c r="FG8" s="1439"/>
      <c r="FH8" s="1439"/>
      <c r="FI8" s="1439"/>
      <c r="FJ8" s="1439"/>
      <c r="FK8" s="1439"/>
      <c r="FL8" s="1439"/>
      <c r="FM8" s="1439"/>
      <c r="FN8" s="1439"/>
      <c r="FO8" s="1439"/>
      <c r="FP8" s="1439"/>
      <c r="FQ8" s="1439"/>
      <c r="FR8" s="1439"/>
      <c r="FS8" s="1439"/>
      <c r="FT8" s="1439"/>
      <c r="FU8" s="1439"/>
      <c r="FV8" s="1439"/>
      <c r="FW8" s="1439"/>
      <c r="FX8" s="1439"/>
      <c r="FY8" s="1439"/>
      <c r="FZ8" s="1439"/>
      <c r="GA8" s="1439"/>
      <c r="GB8" s="1439"/>
      <c r="GC8" s="1439"/>
      <c r="GD8" s="1439"/>
      <c r="GE8" s="1439"/>
      <c r="GF8" s="1439"/>
      <c r="GG8" s="1439"/>
      <c r="GH8" s="1439"/>
      <c r="GI8" s="1439"/>
      <c r="GJ8" s="1439"/>
      <c r="GK8" s="1439"/>
      <c r="GL8" s="1439"/>
      <c r="GM8" s="1439"/>
      <c r="GN8" s="1439"/>
      <c r="GO8" s="1439"/>
      <c r="GP8" s="1439"/>
      <c r="GQ8" s="1439"/>
      <c r="GR8" s="1439"/>
      <c r="GS8" s="1439"/>
      <c r="GT8" s="1439"/>
      <c r="GU8" s="1439"/>
      <c r="GV8" s="1439"/>
      <c r="GW8" s="1439"/>
      <c r="GX8" s="1439"/>
      <c r="GY8" s="1439"/>
      <c r="GZ8" s="1439"/>
      <c r="HA8" s="1439"/>
      <c r="HB8" s="1439"/>
      <c r="HC8" s="1439"/>
      <c r="HD8" s="1439"/>
      <c r="HE8" s="1439"/>
      <c r="HF8" s="1439"/>
      <c r="HG8" s="1439"/>
      <c r="HH8" s="1439"/>
      <c r="HI8" s="1439"/>
      <c r="HJ8" s="1439"/>
      <c r="HK8" s="1439"/>
      <c r="HL8" s="1439"/>
      <c r="HM8" s="1439"/>
      <c r="HN8" s="1439"/>
      <c r="HO8" s="1439"/>
      <c r="HP8" s="1439"/>
      <c r="HQ8" s="1438" t="s">
        <v>500</v>
      </c>
      <c r="HR8" s="1439"/>
      <c r="HS8" s="1439"/>
      <c r="HT8" s="1439"/>
      <c r="HU8" s="1439"/>
      <c r="HV8" s="1439"/>
      <c r="HW8" s="1439"/>
      <c r="HX8" s="1439"/>
      <c r="HY8" s="1439"/>
      <c r="HZ8" s="1449"/>
      <c r="IA8" s="1438" t="s">
        <v>507</v>
      </c>
      <c r="IB8" s="1439"/>
      <c r="IC8" s="1439"/>
      <c r="ID8" s="1439"/>
      <c r="IE8" s="1439"/>
      <c r="IF8" s="1439"/>
      <c r="IG8" s="1439"/>
      <c r="IH8" s="1439"/>
      <c r="II8" s="1439"/>
      <c r="IJ8" s="1439"/>
      <c r="IK8" s="1439"/>
      <c r="IL8" s="1439"/>
      <c r="IM8" s="1439"/>
      <c r="IN8" s="1439"/>
      <c r="IO8" s="1439"/>
      <c r="IP8" s="1439"/>
      <c r="IQ8" s="1439"/>
      <c r="IR8" s="1439"/>
      <c r="IS8" s="1439"/>
      <c r="IT8" s="1439"/>
      <c r="IU8" s="1439"/>
      <c r="IV8" s="1449"/>
      <c r="IW8" s="1438" t="s">
        <v>508</v>
      </c>
      <c r="IX8" s="1439"/>
      <c r="IY8" s="1439"/>
      <c r="IZ8" s="1439"/>
      <c r="JA8" s="1439"/>
      <c r="JB8" s="1439"/>
      <c r="JC8" s="1439"/>
      <c r="JD8" s="1439"/>
      <c r="JE8" s="1439"/>
      <c r="JF8" s="1439"/>
      <c r="JG8" s="1439"/>
      <c r="JH8" s="1439"/>
      <c r="JI8" s="1439"/>
      <c r="JJ8" s="1439"/>
      <c r="JK8" s="1439"/>
      <c r="JL8" s="1439"/>
      <c r="JM8" s="1439"/>
      <c r="JN8" s="1439"/>
      <c r="JO8" s="1439"/>
      <c r="JP8" s="1439"/>
      <c r="JQ8" s="1439"/>
      <c r="JR8" s="1439"/>
      <c r="JS8" s="1439"/>
      <c r="JT8" s="1439"/>
      <c r="JU8" s="1439"/>
      <c r="JV8" s="1439"/>
      <c r="JW8" s="1439"/>
      <c r="JX8" s="1439"/>
      <c r="JY8" s="1439"/>
      <c r="JZ8" s="1439"/>
      <c r="KA8" s="1439"/>
      <c r="KB8" s="1439"/>
      <c r="KC8" s="1439"/>
      <c r="KD8" s="1439"/>
      <c r="KE8" s="1439"/>
      <c r="KF8" s="1439"/>
      <c r="KG8" s="676"/>
      <c r="KH8" s="676"/>
      <c r="KI8" s="676"/>
      <c r="KJ8" s="677"/>
      <c r="KK8" s="1438" t="s">
        <v>494</v>
      </c>
      <c r="KL8" s="1439"/>
      <c r="KM8" s="1439"/>
      <c r="KN8" s="1439"/>
      <c r="KO8" s="1439"/>
      <c r="KP8" s="1439"/>
      <c r="KQ8" s="1439"/>
      <c r="KR8" s="1439"/>
      <c r="KS8" s="1439"/>
      <c r="KT8" s="1439"/>
      <c r="KU8" s="1439"/>
      <c r="KV8" s="1439"/>
      <c r="KW8" s="1439"/>
      <c r="KX8" s="1439"/>
      <c r="KY8" s="1439"/>
      <c r="KZ8" s="1439"/>
      <c r="LA8" s="1439"/>
      <c r="LB8" s="1439"/>
      <c r="LC8" s="1439"/>
      <c r="LD8" s="1439"/>
      <c r="LE8" s="676"/>
      <c r="LF8" s="677"/>
      <c r="LG8" s="1438" t="s">
        <v>758</v>
      </c>
      <c r="LH8" s="1439"/>
      <c r="LI8" s="1439"/>
      <c r="LJ8" s="1439"/>
      <c r="LK8" s="1439"/>
      <c r="LL8" s="1439"/>
      <c r="LM8" s="1439"/>
      <c r="LN8" s="1439"/>
      <c r="LO8" s="1439"/>
      <c r="LP8" s="1439"/>
      <c r="LQ8" s="1439"/>
      <c r="LR8" s="1439"/>
      <c r="LS8" s="1439"/>
      <c r="LT8" s="1439"/>
      <c r="LU8" s="1439"/>
      <c r="LV8" s="1439"/>
      <c r="LW8" s="1439"/>
      <c r="LX8" s="1439"/>
      <c r="LY8" s="1439"/>
      <c r="LZ8" s="1439"/>
      <c r="MA8" s="1439"/>
      <c r="MB8" s="1439"/>
      <c r="MC8" s="1439"/>
      <c r="MD8" s="1439"/>
      <c r="ME8" s="1439"/>
      <c r="MF8" s="1439"/>
      <c r="MG8" s="1439"/>
      <c r="MH8" s="1439"/>
      <c r="MI8" s="1439"/>
      <c r="MJ8" s="1439"/>
      <c r="MK8" s="1439"/>
      <c r="ML8" s="1439"/>
      <c r="MM8" s="1439"/>
      <c r="MN8" s="1439"/>
      <c r="MO8" s="1439"/>
      <c r="MP8" s="1439"/>
      <c r="MQ8" s="1439"/>
      <c r="MR8" s="1439"/>
      <c r="MS8" s="1439"/>
      <c r="MT8" s="1439"/>
      <c r="MU8" s="1439"/>
      <c r="MV8" s="1439"/>
      <c r="MW8" s="1439"/>
      <c r="MX8" s="1439"/>
      <c r="MY8" s="1439"/>
      <c r="MZ8" s="1439"/>
      <c r="NA8" s="1439"/>
      <c r="NB8" s="1439"/>
      <c r="NC8" s="1439"/>
      <c r="ND8" s="1439"/>
      <c r="NE8" s="1439"/>
      <c r="NF8" s="1439"/>
      <c r="NG8" s="1439"/>
      <c r="NH8" s="1439"/>
      <c r="NI8" s="1439"/>
      <c r="NJ8" s="1439"/>
      <c r="NK8" s="1439"/>
      <c r="NL8" s="1439"/>
      <c r="NM8" s="1439"/>
      <c r="NN8" s="1439"/>
      <c r="NO8" s="1439"/>
      <c r="NP8" s="676"/>
      <c r="NQ8" s="676"/>
      <c r="NR8" s="676"/>
      <c r="NS8" s="676"/>
      <c r="NT8" s="676"/>
      <c r="NU8" s="676"/>
      <c r="NV8" s="677"/>
      <c r="NW8" s="1438" t="s">
        <v>741</v>
      </c>
      <c r="NX8" s="1439"/>
      <c r="NY8" s="1439"/>
      <c r="NZ8" s="1439"/>
      <c r="OA8" s="1439"/>
      <c r="OB8" s="1439"/>
      <c r="OC8" s="1439"/>
      <c r="OD8" s="1439"/>
      <c r="OE8" s="1439"/>
      <c r="OF8" s="1439"/>
      <c r="OG8" s="1439"/>
      <c r="OH8" s="1439"/>
      <c r="OI8" s="1439"/>
      <c r="OJ8" s="1439"/>
      <c r="OK8" s="1439"/>
      <c r="OL8" s="1439"/>
      <c r="OM8" s="1439"/>
      <c r="ON8" s="1439"/>
      <c r="OO8" s="1439"/>
      <c r="OP8" s="1439"/>
      <c r="OQ8" s="1439"/>
      <c r="OR8" s="1439"/>
      <c r="OS8" s="1439"/>
      <c r="OT8" s="1439"/>
      <c r="OU8" s="1439"/>
      <c r="OV8" s="1439"/>
      <c r="OW8" s="1439"/>
      <c r="OX8" s="1439"/>
      <c r="OY8" s="1439"/>
      <c r="OZ8" s="1439"/>
      <c r="PA8" s="1439"/>
      <c r="PB8" s="1439"/>
      <c r="PC8" s="1439"/>
      <c r="PD8" s="1439"/>
      <c r="PE8" s="1439"/>
      <c r="PF8" s="1439"/>
      <c r="PG8" s="1439"/>
      <c r="PH8" s="1439"/>
      <c r="PI8" s="1439"/>
      <c r="PJ8" s="1439"/>
      <c r="PK8" s="1439"/>
      <c r="PL8" s="1439"/>
      <c r="PM8" s="1439"/>
      <c r="PN8" s="1439"/>
      <c r="PO8" s="1439"/>
      <c r="PP8" s="1439"/>
      <c r="PQ8" s="1439"/>
      <c r="PR8" s="1439"/>
      <c r="PS8" s="1439"/>
      <c r="PT8" s="1439"/>
      <c r="PU8" s="1439"/>
      <c r="PV8" s="1449"/>
      <c r="PW8" s="1438" t="s">
        <v>662</v>
      </c>
      <c r="PX8" s="1449"/>
      <c r="PY8" s="1438" t="s">
        <v>487</v>
      </c>
      <c r="PZ8" s="1439"/>
      <c r="QA8" s="1439"/>
      <c r="QB8" s="1439"/>
      <c r="QC8" s="1439"/>
      <c r="QD8" s="1439"/>
      <c r="QE8" s="1439"/>
      <c r="QF8" s="1449"/>
      <c r="QG8" s="1464" t="s">
        <v>17</v>
      </c>
      <c r="QH8" s="1470" t="s">
        <v>64</v>
      </c>
      <c r="QI8" s="1470" t="s">
        <v>65</v>
      </c>
      <c r="QJ8" s="1464" t="s">
        <v>18</v>
      </c>
      <c r="QK8" s="1470" t="s">
        <v>64</v>
      </c>
      <c r="QL8" s="1470" t="s">
        <v>65</v>
      </c>
      <c r="QM8" s="1438" t="s">
        <v>484</v>
      </c>
      <c r="QN8" s="1449"/>
      <c r="QO8" s="1438" t="s">
        <v>481</v>
      </c>
      <c r="QP8" s="1449"/>
      <c r="QQ8" s="1438" t="s">
        <v>478</v>
      </c>
      <c r="QR8" s="1449"/>
      <c r="QS8" s="1446" t="s">
        <v>476</v>
      </c>
      <c r="QT8" s="1473"/>
      <c r="QU8" s="1446" t="s">
        <v>473</v>
      </c>
      <c r="QV8" s="1474"/>
      <c r="QW8" s="1446" t="s">
        <v>470</v>
      </c>
      <c r="QX8" s="1447"/>
      <c r="QY8" s="1438" t="s">
        <v>467</v>
      </c>
      <c r="QZ8" s="1449"/>
      <c r="RA8" s="1438" t="s">
        <v>464</v>
      </c>
      <c r="RB8" s="1449"/>
      <c r="RC8" s="1446" t="s">
        <v>461</v>
      </c>
      <c r="RD8" s="1474"/>
      <c r="RE8" s="1476" t="s">
        <v>458</v>
      </c>
      <c r="RF8" s="1477"/>
      <c r="RG8" s="1477"/>
      <c r="RH8" s="1477"/>
      <c r="RI8" s="1477"/>
      <c r="RJ8" s="1477"/>
      <c r="RK8" s="1475" t="s">
        <v>17</v>
      </c>
      <c r="RL8" s="1464" t="s">
        <v>18</v>
      </c>
      <c r="RM8" s="1438" t="s">
        <v>455</v>
      </c>
      <c r="RN8" s="1439"/>
      <c r="RO8" s="1439"/>
      <c r="RP8" s="1439"/>
      <c r="RQ8" s="1439"/>
      <c r="RR8" s="1439"/>
      <c r="RS8" s="1439"/>
      <c r="RT8" s="1439"/>
      <c r="RU8" s="1439"/>
      <c r="RV8" s="1439"/>
      <c r="RW8" s="1439"/>
      <c r="RX8" s="1439"/>
      <c r="RY8" s="1439"/>
      <c r="RZ8" s="1449"/>
      <c r="SA8" s="1438" t="s">
        <v>450</v>
      </c>
      <c r="SB8" s="1439"/>
      <c r="SC8" s="1439"/>
      <c r="SD8" s="1439"/>
      <c r="SE8" s="1439"/>
      <c r="SF8" s="1439"/>
      <c r="SG8" s="1439"/>
      <c r="SH8" s="1439"/>
      <c r="SI8" s="1439"/>
      <c r="SJ8" s="1439"/>
      <c r="SK8" s="1439"/>
      <c r="SL8" s="1439"/>
      <c r="SM8" s="1439"/>
      <c r="SN8" s="1439"/>
      <c r="SO8" s="1439"/>
      <c r="SP8" s="1439"/>
      <c r="SQ8" s="1439"/>
      <c r="SR8" s="1439"/>
      <c r="SS8" s="1439"/>
      <c r="ST8" s="1439"/>
      <c r="SU8" s="1439"/>
      <c r="SV8" s="1439"/>
      <c r="SW8" s="1439"/>
      <c r="SX8" s="1449"/>
      <c r="SY8" s="1438" t="s">
        <v>561</v>
      </c>
      <c r="SZ8" s="1439"/>
      <c r="TA8" s="1439"/>
      <c r="TB8" s="1439"/>
      <c r="TC8" s="1439"/>
      <c r="TD8" s="1449"/>
      <c r="TE8" s="1444" t="s">
        <v>449</v>
      </c>
      <c r="TF8" s="1445"/>
      <c r="TG8" s="1445"/>
      <c r="TH8" s="1445"/>
      <c r="TI8" s="1445"/>
      <c r="TJ8" s="1445"/>
      <c r="TK8" s="1445"/>
      <c r="TL8" s="1445"/>
      <c r="TM8" s="1445"/>
      <c r="TN8" s="1445"/>
      <c r="TO8" s="1445"/>
      <c r="TP8" s="1445"/>
      <c r="TQ8" s="1445"/>
      <c r="TR8" s="1445"/>
      <c r="TS8" s="1445"/>
      <c r="TT8" s="1445"/>
      <c r="TU8" s="1465"/>
      <c r="TV8" s="1465"/>
      <c r="TW8" s="1455"/>
      <c r="TX8" s="1456"/>
      <c r="TY8" s="1456"/>
      <c r="TZ8" s="1456"/>
      <c r="UA8" s="1456"/>
      <c r="UB8" s="1456"/>
      <c r="UC8" s="1456"/>
      <c r="UD8" s="1457"/>
      <c r="UE8" s="1455"/>
      <c r="UF8" s="1456"/>
      <c r="UG8" s="1456"/>
      <c r="UH8" s="1456"/>
      <c r="UI8" s="1456"/>
      <c r="UJ8" s="1456"/>
      <c r="UK8" s="1456"/>
      <c r="UL8" s="1457"/>
      <c r="UO8" s="1276"/>
    </row>
    <row r="9" spans="1:561" ht="204.6" customHeight="1" thickBot="1">
      <c r="A9" s="1465"/>
      <c r="B9" s="1444" t="s">
        <v>70</v>
      </c>
      <c r="C9" s="1448"/>
      <c r="D9" s="1465"/>
      <c r="E9" s="1465"/>
      <c r="F9" s="1512" t="s">
        <v>549</v>
      </c>
      <c r="G9" s="1524"/>
      <c r="H9" s="1512" t="s">
        <v>10</v>
      </c>
      <c r="I9" s="1513"/>
      <c r="J9" s="1535" t="s">
        <v>131</v>
      </c>
      <c r="K9" s="1536"/>
      <c r="L9" s="1536"/>
      <c r="M9" s="1537"/>
      <c r="N9" s="1505" t="s">
        <v>272</v>
      </c>
      <c r="O9" s="1518"/>
      <c r="P9" s="1528" t="s">
        <v>133</v>
      </c>
      <c r="Q9" s="1529"/>
      <c r="R9" s="1489" t="s">
        <v>131</v>
      </c>
      <c r="S9" s="1490"/>
      <c r="T9" s="1490"/>
      <c r="U9" s="1491"/>
      <c r="V9" s="1508" t="s">
        <v>544</v>
      </c>
      <c r="W9" s="1509"/>
      <c r="X9" s="1509"/>
      <c r="Y9" s="1509"/>
      <c r="Z9" s="1510"/>
      <c r="AA9" s="1508" t="s">
        <v>276</v>
      </c>
      <c r="AB9" s="1509"/>
      <c r="AC9" s="1509"/>
      <c r="AD9" s="1510"/>
      <c r="AE9" s="1489" t="s">
        <v>131</v>
      </c>
      <c r="AF9" s="1490"/>
      <c r="AG9" s="1490"/>
      <c r="AH9" s="1491"/>
      <c r="AI9" s="1465"/>
      <c r="AJ9" s="1465"/>
      <c r="AK9" s="1438" t="s">
        <v>539</v>
      </c>
      <c r="AL9" s="1439"/>
      <c r="AM9" s="1439"/>
      <c r="AN9" s="1439"/>
      <c r="AO9" s="1439"/>
      <c r="AP9" s="1439"/>
      <c r="AQ9" s="1439"/>
      <c r="AR9" s="1439"/>
      <c r="AS9" s="1439"/>
      <c r="AT9" s="1449"/>
      <c r="AU9" s="1444" t="s">
        <v>167</v>
      </c>
      <c r="AV9" s="1445"/>
      <c r="AW9" s="1445"/>
      <c r="AX9" s="1445"/>
      <c r="AY9" s="1445"/>
      <c r="AZ9" s="1445"/>
      <c r="BA9" s="1445"/>
      <c r="BB9" s="1445"/>
      <c r="BC9" s="1445"/>
      <c r="BD9" s="1448"/>
      <c r="BE9" s="1442" t="s">
        <v>131</v>
      </c>
      <c r="BF9" s="1443"/>
      <c r="BG9" s="1443"/>
      <c r="BH9" s="1443"/>
      <c r="BI9" s="1444" t="s">
        <v>329</v>
      </c>
      <c r="BJ9" s="1448"/>
      <c r="BK9" s="1444" t="s">
        <v>325</v>
      </c>
      <c r="BL9" s="1448"/>
      <c r="BM9" s="1442" t="s">
        <v>131</v>
      </c>
      <c r="BN9" s="1443"/>
      <c r="BO9" s="1443"/>
      <c r="BP9" s="1443"/>
      <c r="BQ9" s="1438" t="s">
        <v>534</v>
      </c>
      <c r="BR9" s="1439"/>
      <c r="BS9" s="1444" t="s">
        <v>330</v>
      </c>
      <c r="BT9" s="1448"/>
      <c r="BU9" s="1442" t="s">
        <v>131</v>
      </c>
      <c r="BV9" s="1443"/>
      <c r="BW9" s="1443"/>
      <c r="BX9" s="1443"/>
      <c r="BY9" s="1438" t="s">
        <v>531</v>
      </c>
      <c r="BZ9" s="1439"/>
      <c r="CA9" s="1439"/>
      <c r="CB9" s="1439"/>
      <c r="CC9" s="1439"/>
      <c r="CD9" s="1439"/>
      <c r="CE9" s="1439"/>
      <c r="CF9" s="1439"/>
      <c r="CG9" s="1439"/>
      <c r="CH9" s="1439"/>
      <c r="CI9" s="1439"/>
      <c r="CJ9" s="1439"/>
      <c r="CK9" s="1439"/>
      <c r="CL9" s="1439"/>
      <c r="CM9" s="1439"/>
      <c r="CN9" s="1449"/>
      <c r="CO9" s="1444" t="s">
        <v>750</v>
      </c>
      <c r="CP9" s="1445"/>
      <c r="CQ9" s="1445"/>
      <c r="CR9" s="1448"/>
      <c r="CS9" s="1495" t="s">
        <v>131</v>
      </c>
      <c r="CT9" s="1496"/>
      <c r="CU9" s="1496"/>
      <c r="CV9" s="1496"/>
      <c r="CW9" s="1438" t="s">
        <v>528</v>
      </c>
      <c r="CX9" s="1439"/>
      <c r="CY9" s="1439"/>
      <c r="CZ9" s="1439"/>
      <c r="DA9" s="1439"/>
      <c r="DB9" s="1449"/>
      <c r="DC9" s="1500" t="s">
        <v>648</v>
      </c>
      <c r="DD9" s="1501"/>
      <c r="DE9" s="1501"/>
      <c r="DF9" s="1501"/>
      <c r="DG9" s="1501"/>
      <c r="DH9" s="1501"/>
      <c r="DI9" s="1501"/>
      <c r="DJ9" s="1501"/>
      <c r="DK9" s="1501"/>
      <c r="DL9" s="1502"/>
      <c r="DM9" s="1438" t="s">
        <v>624</v>
      </c>
      <c r="DN9" s="1439"/>
      <c r="DO9" s="1439"/>
      <c r="DP9" s="1439"/>
      <c r="DQ9" s="1439"/>
      <c r="DR9" s="1449"/>
      <c r="DS9" s="1438" t="s">
        <v>525</v>
      </c>
      <c r="DT9" s="1439"/>
      <c r="DU9" s="1439"/>
      <c r="DV9" s="1439"/>
      <c r="DW9" s="1439"/>
      <c r="DX9" s="1449"/>
      <c r="DY9" s="1444" t="s">
        <v>520</v>
      </c>
      <c r="DZ9" s="1445"/>
      <c r="EA9" s="1445"/>
      <c r="EB9" s="1445"/>
      <c r="EC9" s="1445"/>
      <c r="ED9" s="1448"/>
      <c r="EE9" s="1444" t="s">
        <v>370</v>
      </c>
      <c r="EF9" s="1445"/>
      <c r="EG9" s="1445"/>
      <c r="EH9" s="1445"/>
      <c r="EI9" s="1445"/>
      <c r="EJ9" s="1448"/>
      <c r="EK9" s="1489" t="s">
        <v>131</v>
      </c>
      <c r="EL9" s="1490"/>
      <c r="EM9" s="1490"/>
      <c r="EN9" s="1490"/>
      <c r="EO9" s="1490"/>
      <c r="EP9" s="1490"/>
      <c r="EQ9" s="1490"/>
      <c r="ER9" s="1490"/>
      <c r="ES9" s="1490"/>
      <c r="ET9" s="1490"/>
      <c r="EU9" s="1490"/>
      <c r="EV9" s="1491"/>
      <c r="EW9" s="1475" t="s">
        <v>515</v>
      </c>
      <c r="EX9" s="1503"/>
      <c r="EY9" s="1503"/>
      <c r="EZ9" s="1503"/>
      <c r="FA9" s="1503"/>
      <c r="FB9" s="1503"/>
      <c r="FC9" s="1503"/>
      <c r="FD9" s="1503"/>
      <c r="FE9" s="1503"/>
      <c r="FF9" s="1503"/>
      <c r="FG9" s="1503"/>
      <c r="FH9" s="1503"/>
      <c r="FI9" s="1503"/>
      <c r="FJ9" s="1503"/>
      <c r="FK9" s="1503"/>
      <c r="FL9" s="1503"/>
      <c r="FM9" s="1503"/>
      <c r="FN9" s="1503"/>
      <c r="FO9" s="1475" t="s">
        <v>285</v>
      </c>
      <c r="FP9" s="1503"/>
      <c r="FQ9" s="1503"/>
      <c r="FR9" s="1503"/>
      <c r="FS9" s="1503"/>
      <c r="FT9" s="1503"/>
      <c r="FU9" s="1503"/>
      <c r="FV9" s="1503"/>
      <c r="FW9" s="1503"/>
      <c r="FX9" s="1503"/>
      <c r="FY9" s="1503"/>
      <c r="FZ9" s="1503"/>
      <c r="GA9" s="1503"/>
      <c r="GB9" s="1503"/>
      <c r="GC9" s="1503"/>
      <c r="GD9" s="1503"/>
      <c r="GE9" s="1503"/>
      <c r="GF9" s="1503"/>
      <c r="GG9" s="1489" t="s">
        <v>131</v>
      </c>
      <c r="GH9" s="1490"/>
      <c r="GI9" s="1490"/>
      <c r="GJ9" s="1490"/>
      <c r="GK9" s="1490"/>
      <c r="GL9" s="1490"/>
      <c r="GM9" s="1490"/>
      <c r="GN9" s="1490"/>
      <c r="GO9" s="1490"/>
      <c r="GP9" s="1490"/>
      <c r="GQ9" s="1490"/>
      <c r="GR9" s="1490"/>
      <c r="GS9" s="1490"/>
      <c r="GT9" s="1490"/>
      <c r="GU9" s="1490"/>
      <c r="GV9" s="1490"/>
      <c r="GW9" s="1490"/>
      <c r="GX9" s="1490"/>
      <c r="GY9" s="1490"/>
      <c r="GZ9" s="1490"/>
      <c r="HA9" s="1490"/>
      <c r="HB9" s="1490"/>
      <c r="HC9" s="1490"/>
      <c r="HD9" s="1490"/>
      <c r="HE9" s="1490"/>
      <c r="HF9" s="1490"/>
      <c r="HG9" s="1490"/>
      <c r="HH9" s="1490"/>
      <c r="HI9" s="1490"/>
      <c r="HJ9" s="1490"/>
      <c r="HK9" s="1490"/>
      <c r="HL9" s="1490"/>
      <c r="HM9" s="1490"/>
      <c r="HN9" s="1490"/>
      <c r="HO9" s="1490"/>
      <c r="HP9" s="1490"/>
      <c r="HQ9" s="1438" t="s">
        <v>501</v>
      </c>
      <c r="HR9" s="1439"/>
      <c r="HS9" s="1439"/>
      <c r="HT9" s="1439"/>
      <c r="HU9" s="1439"/>
      <c r="HV9" s="1439"/>
      <c r="HW9" s="1439"/>
      <c r="HX9" s="1439"/>
      <c r="HY9" s="1439"/>
      <c r="HZ9" s="1449"/>
      <c r="IA9" s="1438" t="s">
        <v>503</v>
      </c>
      <c r="IB9" s="1439"/>
      <c r="IC9" s="1439"/>
      <c r="ID9" s="1439"/>
      <c r="IE9" s="1439"/>
      <c r="IF9" s="1439"/>
      <c r="IG9" s="1439"/>
      <c r="IH9" s="1439"/>
      <c r="II9" s="1439"/>
      <c r="IJ9" s="1439"/>
      <c r="IK9" s="1444" t="s">
        <v>444</v>
      </c>
      <c r="IL9" s="1445"/>
      <c r="IM9" s="1445"/>
      <c r="IN9" s="1445"/>
      <c r="IO9" s="1445"/>
      <c r="IP9" s="1445"/>
      <c r="IQ9" s="1445"/>
      <c r="IR9" s="1448"/>
      <c r="IS9" s="1495" t="s">
        <v>131</v>
      </c>
      <c r="IT9" s="1496"/>
      <c r="IU9" s="1496"/>
      <c r="IV9" s="1497"/>
      <c r="IW9" s="1444" t="s">
        <v>509</v>
      </c>
      <c r="IX9" s="1445"/>
      <c r="IY9" s="1445"/>
      <c r="IZ9" s="1445"/>
      <c r="JA9" s="1445"/>
      <c r="JB9" s="1445"/>
      <c r="JC9" s="1445"/>
      <c r="JD9" s="1445"/>
      <c r="JE9" s="1445"/>
      <c r="JF9" s="1448"/>
      <c r="JG9" s="1444" t="s">
        <v>288</v>
      </c>
      <c r="JH9" s="1445"/>
      <c r="JI9" s="1445"/>
      <c r="JJ9" s="1445"/>
      <c r="JK9" s="1445"/>
      <c r="JL9" s="1445"/>
      <c r="JM9" s="1445"/>
      <c r="JN9" s="1445"/>
      <c r="JO9" s="1445"/>
      <c r="JP9" s="1448"/>
      <c r="JQ9" s="1489" t="s">
        <v>131</v>
      </c>
      <c r="JR9" s="1490"/>
      <c r="JS9" s="1490"/>
      <c r="JT9" s="1490"/>
      <c r="JU9" s="1490"/>
      <c r="JV9" s="1490"/>
      <c r="JW9" s="1490"/>
      <c r="JX9" s="1490"/>
      <c r="JY9" s="1490"/>
      <c r="JZ9" s="1490"/>
      <c r="KA9" s="1490"/>
      <c r="KB9" s="1490"/>
      <c r="KC9" s="1490"/>
      <c r="KD9" s="1490"/>
      <c r="KE9" s="1490"/>
      <c r="KF9" s="1490"/>
      <c r="KG9" s="1490"/>
      <c r="KH9" s="1490"/>
      <c r="KI9" s="1490"/>
      <c r="KJ9" s="1491"/>
      <c r="KK9" s="1438" t="s">
        <v>495</v>
      </c>
      <c r="KL9" s="1439"/>
      <c r="KM9" s="1439"/>
      <c r="KN9" s="1449"/>
      <c r="KO9" s="1444" t="s">
        <v>403</v>
      </c>
      <c r="KP9" s="1445"/>
      <c r="KQ9" s="1445"/>
      <c r="KR9" s="1445"/>
      <c r="KS9" s="1445"/>
      <c r="KT9" s="1448"/>
      <c r="KU9" s="1442" t="s">
        <v>131</v>
      </c>
      <c r="KV9" s="1443"/>
      <c r="KW9" s="1443"/>
      <c r="KX9" s="1443"/>
      <c r="KY9" s="1443"/>
      <c r="KZ9" s="1443"/>
      <c r="LA9" s="1443"/>
      <c r="LB9" s="1443"/>
      <c r="LC9" s="1443"/>
      <c r="LD9" s="1443"/>
      <c r="LE9" s="1443"/>
      <c r="LF9" s="1488"/>
      <c r="LG9" s="1438" t="s">
        <v>756</v>
      </c>
      <c r="LH9" s="1439"/>
      <c r="LI9" s="1439"/>
      <c r="LJ9" s="1439"/>
      <c r="LK9" s="1439"/>
      <c r="LL9" s="1439"/>
      <c r="LM9" s="1439"/>
      <c r="LN9" s="1439"/>
      <c r="LO9" s="1439"/>
      <c r="LP9" s="1439"/>
      <c r="LQ9" s="1439"/>
      <c r="LR9" s="676"/>
      <c r="LS9" s="676"/>
      <c r="LT9" s="676"/>
      <c r="LU9" s="676"/>
      <c r="LV9" s="676"/>
      <c r="LW9" s="676"/>
      <c r="LX9" s="676"/>
      <c r="LY9" s="676"/>
      <c r="LZ9" s="677"/>
      <c r="MA9" s="1444" t="s">
        <v>341</v>
      </c>
      <c r="MB9" s="1445"/>
      <c r="MC9" s="1445"/>
      <c r="MD9" s="1445"/>
      <c r="ME9" s="1445"/>
      <c r="MF9" s="1445"/>
      <c r="MG9" s="1445"/>
      <c r="MH9" s="1445"/>
      <c r="MI9" s="1445"/>
      <c r="MJ9" s="1221"/>
      <c r="MK9" s="1221"/>
      <c r="ML9" s="1221"/>
      <c r="MM9" s="1221"/>
      <c r="MN9" s="1221"/>
      <c r="MO9" s="1221"/>
      <c r="MP9" s="1222"/>
      <c r="MQ9" s="1442" t="s">
        <v>131</v>
      </c>
      <c r="MR9" s="1443"/>
      <c r="MS9" s="1443"/>
      <c r="MT9" s="1443"/>
      <c r="MU9" s="1443"/>
      <c r="MV9" s="1443"/>
      <c r="MW9" s="1443"/>
      <c r="MX9" s="1443"/>
      <c r="MY9" s="1443"/>
      <c r="MZ9" s="1443"/>
      <c r="NA9" s="1443"/>
      <c r="NB9" s="1443"/>
      <c r="NC9" s="1443"/>
      <c r="ND9" s="1443"/>
      <c r="NE9" s="1443"/>
      <c r="NF9" s="1443"/>
      <c r="NG9" s="1443"/>
      <c r="NH9" s="1443"/>
      <c r="NI9" s="1443"/>
      <c r="NJ9" s="1443"/>
      <c r="NK9" s="1443"/>
      <c r="NL9" s="1443"/>
      <c r="NM9" s="1443"/>
      <c r="NN9" s="1443"/>
      <c r="NO9" s="1443"/>
      <c r="NP9" s="1223"/>
      <c r="NQ9" s="1223"/>
      <c r="NR9" s="1344"/>
      <c r="NS9" s="681"/>
      <c r="NT9" s="681"/>
      <c r="NU9" s="681"/>
      <c r="NV9" s="681"/>
      <c r="NW9" s="1438" t="s">
        <v>742</v>
      </c>
      <c r="NX9" s="1439"/>
      <c r="NY9" s="1439"/>
      <c r="NZ9" s="1439"/>
      <c r="OA9" s="1439"/>
      <c r="OB9" s="1439"/>
      <c r="OC9" s="1439"/>
      <c r="OD9" s="1439"/>
      <c r="OE9" s="1439"/>
      <c r="OF9" s="1449"/>
      <c r="OG9" s="1444" t="s">
        <v>743</v>
      </c>
      <c r="OH9" s="1445"/>
      <c r="OI9" s="1445"/>
      <c r="OJ9" s="1445"/>
      <c r="OK9" s="1445"/>
      <c r="OL9" s="1445"/>
      <c r="OM9" s="1445"/>
      <c r="ON9" s="1445"/>
      <c r="OO9" s="1445"/>
      <c r="OP9" s="1445"/>
      <c r="OQ9" s="1445"/>
      <c r="OR9" s="1445"/>
      <c r="OS9" s="1445"/>
      <c r="OT9" s="1448"/>
      <c r="OU9" s="1492" t="s">
        <v>131</v>
      </c>
      <c r="OV9" s="1493"/>
      <c r="OW9" s="1493"/>
      <c r="OX9" s="1493"/>
      <c r="OY9" s="1493"/>
      <c r="OZ9" s="1493"/>
      <c r="PA9" s="1493"/>
      <c r="PB9" s="1493"/>
      <c r="PC9" s="1493"/>
      <c r="PD9" s="1493"/>
      <c r="PE9" s="1493"/>
      <c r="PF9" s="1493"/>
      <c r="PG9" s="1493"/>
      <c r="PH9" s="1493"/>
      <c r="PI9" s="1493"/>
      <c r="PJ9" s="1493"/>
      <c r="PK9" s="1493"/>
      <c r="PL9" s="1493"/>
      <c r="PM9" s="1493"/>
      <c r="PN9" s="1493"/>
      <c r="PO9" s="1493"/>
      <c r="PP9" s="1493"/>
      <c r="PQ9" s="1493"/>
      <c r="PR9" s="1493"/>
      <c r="PS9" s="1493"/>
      <c r="PT9" s="1493"/>
      <c r="PU9" s="1493"/>
      <c r="PV9" s="1494"/>
      <c r="PW9" s="1438" t="s">
        <v>663</v>
      </c>
      <c r="PX9" s="1449"/>
      <c r="PY9" s="1438" t="s">
        <v>490</v>
      </c>
      <c r="PZ9" s="1449"/>
      <c r="QA9" s="1444" t="s">
        <v>25</v>
      </c>
      <c r="QB9" s="1448"/>
      <c r="QC9" s="1489" t="s">
        <v>131</v>
      </c>
      <c r="QD9" s="1490"/>
      <c r="QE9" s="1490"/>
      <c r="QF9" s="1491"/>
      <c r="QG9" s="1465"/>
      <c r="QH9" s="1471"/>
      <c r="QI9" s="1471"/>
      <c r="QJ9" s="1465"/>
      <c r="QK9" s="1471"/>
      <c r="QL9" s="1471"/>
      <c r="QM9" s="1438" t="s">
        <v>485</v>
      </c>
      <c r="QN9" s="1449"/>
      <c r="QO9" s="1438" t="s">
        <v>482</v>
      </c>
      <c r="QP9" s="1449"/>
      <c r="QQ9" s="1438" t="s">
        <v>479</v>
      </c>
      <c r="QR9" s="1449"/>
      <c r="QS9" s="1444" t="s">
        <v>477</v>
      </c>
      <c r="QT9" s="1448"/>
      <c r="QU9" s="1438" t="s">
        <v>474</v>
      </c>
      <c r="QV9" s="1449"/>
      <c r="QW9" s="1438" t="s">
        <v>471</v>
      </c>
      <c r="QX9" s="1449"/>
      <c r="QY9" s="1438" t="s">
        <v>468</v>
      </c>
      <c r="QZ9" s="1449"/>
      <c r="RA9" s="1438" t="s">
        <v>465</v>
      </c>
      <c r="RB9" s="1449"/>
      <c r="RC9" s="1438" t="s">
        <v>462</v>
      </c>
      <c r="RD9" s="1449"/>
      <c r="RE9" s="1476" t="s">
        <v>459</v>
      </c>
      <c r="RF9" s="1477"/>
      <c r="RG9" s="1477"/>
      <c r="RH9" s="1477"/>
      <c r="RI9" s="1477"/>
      <c r="RJ9" s="1477"/>
      <c r="RK9" s="1475"/>
      <c r="RL9" s="1465"/>
      <c r="RM9" s="1438" t="s">
        <v>456</v>
      </c>
      <c r="RN9" s="1439"/>
      <c r="RO9" s="1439"/>
      <c r="RP9" s="1439"/>
      <c r="RQ9" s="1439"/>
      <c r="RR9" s="1439"/>
      <c r="RS9" s="1439"/>
      <c r="RT9" s="1439"/>
      <c r="RU9" s="1439"/>
      <c r="RV9" s="1439"/>
      <c r="RW9" s="1439"/>
      <c r="RX9" s="1439"/>
      <c r="RY9" s="1439"/>
      <c r="RZ9" s="1449"/>
      <c r="SA9" s="1444" t="s">
        <v>451</v>
      </c>
      <c r="SB9" s="1445"/>
      <c r="SC9" s="1445"/>
      <c r="SD9" s="1445"/>
      <c r="SE9" s="1445"/>
      <c r="SF9" s="1448"/>
      <c r="SG9" s="1452" t="s">
        <v>340</v>
      </c>
      <c r="SH9" s="1453"/>
      <c r="SI9" s="1453"/>
      <c r="SJ9" s="1453"/>
      <c r="SK9" s="1453"/>
      <c r="SL9" s="1454"/>
      <c r="SM9" s="1458" t="s">
        <v>131</v>
      </c>
      <c r="SN9" s="1459"/>
      <c r="SO9" s="1459"/>
      <c r="SP9" s="1459"/>
      <c r="SQ9" s="1459"/>
      <c r="SR9" s="1459"/>
      <c r="SS9" s="1459"/>
      <c r="ST9" s="1459"/>
      <c r="SU9" s="1459"/>
      <c r="SV9" s="1459"/>
      <c r="SW9" s="1459"/>
      <c r="SX9" s="1460"/>
      <c r="SY9" s="1438" t="s">
        <v>562</v>
      </c>
      <c r="SZ9" s="1439"/>
      <c r="TA9" s="1439"/>
      <c r="TB9" s="1439"/>
      <c r="TC9" s="1439"/>
      <c r="TD9" s="1449"/>
      <c r="TE9" s="1444" t="s">
        <v>447</v>
      </c>
      <c r="TF9" s="1445"/>
      <c r="TG9" s="1445"/>
      <c r="TH9" s="1448"/>
      <c r="TI9" s="1444" t="s">
        <v>82</v>
      </c>
      <c r="TJ9" s="1445"/>
      <c r="TK9" s="1445"/>
      <c r="TL9" s="1445"/>
      <c r="TM9" s="1442" t="s">
        <v>131</v>
      </c>
      <c r="TN9" s="1443"/>
      <c r="TO9" s="1443"/>
      <c r="TP9" s="1443"/>
      <c r="TQ9" s="1443"/>
      <c r="TR9" s="1443"/>
      <c r="TS9" s="1443"/>
      <c r="TT9" s="1443"/>
      <c r="TU9" s="1465"/>
      <c r="TV9" s="1465"/>
      <c r="TW9" s="1486" t="s">
        <v>71</v>
      </c>
      <c r="TX9" s="1487"/>
      <c r="TY9" s="1452" t="s">
        <v>130</v>
      </c>
      <c r="TZ9" s="1454"/>
      <c r="UA9" s="1458" t="s">
        <v>131</v>
      </c>
      <c r="UB9" s="1459"/>
      <c r="UC9" s="1459"/>
      <c r="UD9" s="1460"/>
      <c r="UE9" s="1481" t="s">
        <v>78</v>
      </c>
      <c r="UF9" s="1482"/>
      <c r="UG9" s="1452" t="s">
        <v>132</v>
      </c>
      <c r="UH9" s="1454"/>
      <c r="UI9" s="1458" t="s">
        <v>131</v>
      </c>
      <c r="UJ9" s="1459"/>
      <c r="UK9" s="1459"/>
      <c r="UL9" s="1460"/>
      <c r="UO9" s="1276"/>
    </row>
    <row r="10" spans="1:561" ht="212.1" customHeight="1" thickBot="1">
      <c r="A10" s="1465"/>
      <c r="B10" s="1446"/>
      <c r="C10" s="1474"/>
      <c r="D10" s="1465"/>
      <c r="E10" s="1465"/>
      <c r="F10" s="1476" t="s">
        <v>550</v>
      </c>
      <c r="G10" s="1477"/>
      <c r="H10" s="1514"/>
      <c r="I10" s="1515"/>
      <c r="J10" s="1516" t="s">
        <v>551</v>
      </c>
      <c r="K10" s="1517"/>
      <c r="L10" s="1516" t="s">
        <v>552</v>
      </c>
      <c r="M10" s="1517"/>
      <c r="N10" s="1505" t="s">
        <v>273</v>
      </c>
      <c r="O10" s="1518"/>
      <c r="P10" s="1530"/>
      <c r="Q10" s="1531"/>
      <c r="R10" s="1519" t="s">
        <v>274</v>
      </c>
      <c r="S10" s="1520"/>
      <c r="T10" s="1519" t="s">
        <v>275</v>
      </c>
      <c r="U10" s="1520"/>
      <c r="V10" s="1532" t="s">
        <v>545</v>
      </c>
      <c r="W10" s="1533"/>
      <c r="X10" s="1533"/>
      <c r="Y10" s="1533"/>
      <c r="Z10" s="1534"/>
      <c r="AA10" s="1521"/>
      <c r="AB10" s="1522"/>
      <c r="AC10" s="1522"/>
      <c r="AD10" s="1523"/>
      <c r="AE10" s="1519" t="s">
        <v>546</v>
      </c>
      <c r="AF10" s="1520"/>
      <c r="AG10" s="1519" t="s">
        <v>547</v>
      </c>
      <c r="AH10" s="1520"/>
      <c r="AI10" s="1465"/>
      <c r="AJ10" s="1475"/>
      <c r="AK10" s="1438" t="s">
        <v>540</v>
      </c>
      <c r="AL10" s="1439"/>
      <c r="AM10" s="1439"/>
      <c r="AN10" s="1439"/>
      <c r="AO10" s="1439"/>
      <c r="AP10" s="1439"/>
      <c r="AQ10" s="1439"/>
      <c r="AR10" s="1439"/>
      <c r="AS10" s="1439"/>
      <c r="AT10" s="1449"/>
      <c r="AU10" s="1446"/>
      <c r="AV10" s="1447"/>
      <c r="AW10" s="1447"/>
      <c r="AX10" s="1447"/>
      <c r="AY10" s="1447"/>
      <c r="AZ10" s="1447"/>
      <c r="BA10" s="1447"/>
      <c r="BB10" s="1447"/>
      <c r="BC10" s="1447"/>
      <c r="BD10" s="1474"/>
      <c r="BE10" s="1442" t="s">
        <v>541</v>
      </c>
      <c r="BF10" s="1443"/>
      <c r="BG10" s="1442" t="s">
        <v>542</v>
      </c>
      <c r="BH10" s="1443"/>
      <c r="BI10" s="1444" t="s">
        <v>328</v>
      </c>
      <c r="BJ10" s="1448"/>
      <c r="BK10" s="1446"/>
      <c r="BL10" s="1474"/>
      <c r="BM10" s="1442" t="s">
        <v>326</v>
      </c>
      <c r="BN10" s="1527"/>
      <c r="BO10" s="1442" t="s">
        <v>327</v>
      </c>
      <c r="BP10" s="1527"/>
      <c r="BQ10" s="1438" t="s">
        <v>535</v>
      </c>
      <c r="BR10" s="1449"/>
      <c r="BS10" s="1446"/>
      <c r="BT10" s="1474"/>
      <c r="BU10" s="1442" t="s">
        <v>536</v>
      </c>
      <c r="BV10" s="1443"/>
      <c r="BW10" s="1442" t="s">
        <v>537</v>
      </c>
      <c r="BX10" s="1443"/>
      <c r="BY10" s="1438" t="s">
        <v>532</v>
      </c>
      <c r="BZ10" s="1439"/>
      <c r="CA10" s="1439"/>
      <c r="CB10" s="1439"/>
      <c r="CC10" s="1439"/>
      <c r="CD10" s="1439"/>
      <c r="CE10" s="1439"/>
      <c r="CF10" s="1439"/>
      <c r="CG10" s="1439"/>
      <c r="CH10" s="1439"/>
      <c r="CI10" s="1439"/>
      <c r="CJ10" s="1439"/>
      <c r="CK10" s="1439"/>
      <c r="CL10" s="1439"/>
      <c r="CM10" s="1439"/>
      <c r="CN10" s="1449"/>
      <c r="CO10" s="1446"/>
      <c r="CP10" s="1447"/>
      <c r="CQ10" s="1447"/>
      <c r="CR10" s="1474"/>
      <c r="CS10" s="1495" t="s">
        <v>751</v>
      </c>
      <c r="CT10" s="1497"/>
      <c r="CU10" s="1495" t="s">
        <v>752</v>
      </c>
      <c r="CV10" s="1497"/>
      <c r="CW10" s="1438" t="s">
        <v>529</v>
      </c>
      <c r="CX10" s="1439"/>
      <c r="CY10" s="1439"/>
      <c r="CZ10" s="1439"/>
      <c r="DA10" s="1439"/>
      <c r="DB10" s="1449"/>
      <c r="DC10" s="1500" t="s">
        <v>649</v>
      </c>
      <c r="DD10" s="1501"/>
      <c r="DE10" s="1501"/>
      <c r="DF10" s="1501"/>
      <c r="DG10" s="1501"/>
      <c r="DH10" s="1501"/>
      <c r="DI10" s="1501"/>
      <c r="DJ10" s="1501"/>
      <c r="DK10" s="1501"/>
      <c r="DL10" s="1502"/>
      <c r="DM10" s="1438" t="s">
        <v>625</v>
      </c>
      <c r="DN10" s="1439"/>
      <c r="DO10" s="1439"/>
      <c r="DP10" s="1439"/>
      <c r="DQ10" s="1439"/>
      <c r="DR10" s="1449"/>
      <c r="DS10" s="1438" t="s">
        <v>526</v>
      </c>
      <c r="DT10" s="1439"/>
      <c r="DU10" s="1439"/>
      <c r="DV10" s="1439"/>
      <c r="DW10" s="1439"/>
      <c r="DX10" s="1449"/>
      <c r="DY10" s="1438" t="s">
        <v>521</v>
      </c>
      <c r="DZ10" s="1439"/>
      <c r="EA10" s="1439"/>
      <c r="EB10" s="1439"/>
      <c r="EC10" s="1439"/>
      <c r="ED10" s="1449"/>
      <c r="EE10" s="1446"/>
      <c r="EF10" s="1447"/>
      <c r="EG10" s="1447"/>
      <c r="EH10" s="1447"/>
      <c r="EI10" s="1447"/>
      <c r="EJ10" s="1474"/>
      <c r="EK10" s="1442" t="s">
        <v>522</v>
      </c>
      <c r="EL10" s="1443"/>
      <c r="EM10" s="1443"/>
      <c r="EN10" s="1443"/>
      <c r="EO10" s="1443"/>
      <c r="EP10" s="1488"/>
      <c r="EQ10" s="1442" t="s">
        <v>523</v>
      </c>
      <c r="ER10" s="1443"/>
      <c r="ES10" s="1443"/>
      <c r="ET10" s="1443"/>
      <c r="EU10" s="1443"/>
      <c r="EV10" s="1488"/>
      <c r="EW10" s="1438" t="s">
        <v>516</v>
      </c>
      <c r="EX10" s="1439"/>
      <c r="EY10" s="1439"/>
      <c r="EZ10" s="1439"/>
      <c r="FA10" s="1439"/>
      <c r="FB10" s="1439"/>
      <c r="FC10" s="1439"/>
      <c r="FD10" s="1439"/>
      <c r="FE10" s="1439"/>
      <c r="FF10" s="1439"/>
      <c r="FG10" s="1439"/>
      <c r="FH10" s="1439"/>
      <c r="FI10" s="1439"/>
      <c r="FJ10" s="1439"/>
      <c r="FK10" s="1439"/>
      <c r="FL10" s="1439"/>
      <c r="FM10" s="1439"/>
      <c r="FN10" s="1439"/>
      <c r="FO10" s="1446"/>
      <c r="FP10" s="1447"/>
      <c r="FQ10" s="1447"/>
      <c r="FR10" s="1447"/>
      <c r="FS10" s="1447"/>
      <c r="FT10" s="1447"/>
      <c r="FU10" s="1447"/>
      <c r="FV10" s="1447"/>
      <c r="FW10" s="1447"/>
      <c r="FX10" s="1447"/>
      <c r="FY10" s="1447"/>
      <c r="FZ10" s="1447"/>
      <c r="GA10" s="1447"/>
      <c r="GB10" s="1447"/>
      <c r="GC10" s="1447"/>
      <c r="GD10" s="1447"/>
      <c r="GE10" s="1447"/>
      <c r="GF10" s="1447"/>
      <c r="GG10" s="1498" t="s">
        <v>517</v>
      </c>
      <c r="GH10" s="1499"/>
      <c r="GI10" s="1499"/>
      <c r="GJ10" s="1499"/>
      <c r="GK10" s="1499"/>
      <c r="GL10" s="1499"/>
      <c r="GM10" s="1499"/>
      <c r="GN10" s="1499"/>
      <c r="GO10" s="1499"/>
      <c r="GP10" s="1499"/>
      <c r="GQ10" s="1499"/>
      <c r="GR10" s="1499"/>
      <c r="GS10" s="1499"/>
      <c r="GT10" s="1499"/>
      <c r="GU10" s="1499"/>
      <c r="GV10" s="1499"/>
      <c r="GW10" s="1499"/>
      <c r="GX10" s="1499"/>
      <c r="GY10" s="1442" t="s">
        <v>518</v>
      </c>
      <c r="GZ10" s="1443"/>
      <c r="HA10" s="1443"/>
      <c r="HB10" s="1443"/>
      <c r="HC10" s="1443"/>
      <c r="HD10" s="1443"/>
      <c r="HE10" s="1443"/>
      <c r="HF10" s="1443"/>
      <c r="HG10" s="1443"/>
      <c r="HH10" s="1443"/>
      <c r="HI10" s="1443"/>
      <c r="HJ10" s="1443"/>
      <c r="HK10" s="1443"/>
      <c r="HL10" s="1443"/>
      <c r="HM10" s="1443"/>
      <c r="HN10" s="1443"/>
      <c r="HO10" s="1443"/>
      <c r="HP10" s="1443"/>
      <c r="HQ10" s="1438" t="s">
        <v>502</v>
      </c>
      <c r="HR10" s="1439"/>
      <c r="HS10" s="1439"/>
      <c r="HT10" s="1439"/>
      <c r="HU10" s="1439"/>
      <c r="HV10" s="1439"/>
      <c r="HW10" s="1439"/>
      <c r="HX10" s="1439"/>
      <c r="HY10" s="1439"/>
      <c r="HZ10" s="1449"/>
      <c r="IA10" s="1438" t="s">
        <v>504</v>
      </c>
      <c r="IB10" s="1439"/>
      <c r="IC10" s="1439"/>
      <c r="ID10" s="1439"/>
      <c r="IE10" s="1439"/>
      <c r="IF10" s="1439"/>
      <c r="IG10" s="1439"/>
      <c r="IH10" s="1439"/>
      <c r="II10" s="1439"/>
      <c r="IJ10" s="1439"/>
      <c r="IK10" s="1446"/>
      <c r="IL10" s="1447"/>
      <c r="IM10" s="1447"/>
      <c r="IN10" s="1447"/>
      <c r="IO10" s="1447"/>
      <c r="IP10" s="1447"/>
      <c r="IQ10" s="1447"/>
      <c r="IR10" s="1474"/>
      <c r="IS10" s="1495" t="s">
        <v>505</v>
      </c>
      <c r="IT10" s="1497"/>
      <c r="IU10" s="1495" t="s">
        <v>506</v>
      </c>
      <c r="IV10" s="1497"/>
      <c r="IW10" s="1438" t="s">
        <v>510</v>
      </c>
      <c r="IX10" s="1439"/>
      <c r="IY10" s="1439"/>
      <c r="IZ10" s="1439"/>
      <c r="JA10" s="1439"/>
      <c r="JB10" s="1439"/>
      <c r="JC10" s="1439"/>
      <c r="JD10" s="1439"/>
      <c r="JE10" s="1439"/>
      <c r="JF10" s="1449"/>
      <c r="JG10" s="1446"/>
      <c r="JH10" s="1447"/>
      <c r="JI10" s="1447"/>
      <c r="JJ10" s="1447"/>
      <c r="JK10" s="1447"/>
      <c r="JL10" s="1447"/>
      <c r="JM10" s="1447"/>
      <c r="JN10" s="1447"/>
      <c r="JO10" s="1447"/>
      <c r="JP10" s="1474"/>
      <c r="JQ10" s="1442" t="s">
        <v>511</v>
      </c>
      <c r="JR10" s="1443"/>
      <c r="JS10" s="1443"/>
      <c r="JT10" s="1443"/>
      <c r="JU10" s="1443"/>
      <c r="JV10" s="1443"/>
      <c r="JW10" s="1443"/>
      <c r="JX10" s="1443"/>
      <c r="JY10" s="1443"/>
      <c r="JZ10" s="1488"/>
      <c r="KA10" s="1442" t="s">
        <v>512</v>
      </c>
      <c r="KB10" s="1443"/>
      <c r="KC10" s="1443"/>
      <c r="KD10" s="1443"/>
      <c r="KE10" s="1443"/>
      <c r="KF10" s="1443"/>
      <c r="KG10" s="1443"/>
      <c r="KH10" s="1443"/>
      <c r="KI10" s="1443"/>
      <c r="KJ10" s="1488"/>
      <c r="KK10" s="1438" t="s">
        <v>496</v>
      </c>
      <c r="KL10" s="1439"/>
      <c r="KM10" s="1439"/>
      <c r="KN10" s="1449"/>
      <c r="KO10" s="1446"/>
      <c r="KP10" s="1447"/>
      <c r="KQ10" s="1447"/>
      <c r="KR10" s="1447"/>
      <c r="KS10" s="1447"/>
      <c r="KT10" s="1474"/>
      <c r="KU10" s="1442" t="s">
        <v>493</v>
      </c>
      <c r="KV10" s="1443"/>
      <c r="KW10" s="1443"/>
      <c r="KX10" s="1443"/>
      <c r="KY10" s="1443"/>
      <c r="KZ10" s="1488"/>
      <c r="LA10" s="1442" t="s">
        <v>492</v>
      </c>
      <c r="LB10" s="1443"/>
      <c r="LC10" s="1443"/>
      <c r="LD10" s="1443"/>
      <c r="LE10" s="1443"/>
      <c r="LF10" s="1488"/>
      <c r="LG10" s="1438" t="s">
        <v>757</v>
      </c>
      <c r="LH10" s="1439"/>
      <c r="LI10" s="1439"/>
      <c r="LJ10" s="1439"/>
      <c r="LK10" s="1439"/>
      <c r="LL10" s="1439"/>
      <c r="LM10" s="1439"/>
      <c r="LN10" s="1439"/>
      <c r="LO10" s="1439"/>
      <c r="LP10" s="1439"/>
      <c r="LQ10" s="1439"/>
      <c r="LR10" s="676"/>
      <c r="LS10" s="676"/>
      <c r="LT10" s="676"/>
      <c r="LU10" s="676"/>
      <c r="LV10" s="676"/>
      <c r="LW10" s="676"/>
      <c r="LX10" s="676"/>
      <c r="LY10" s="676"/>
      <c r="LZ10" s="677"/>
      <c r="MA10" s="1446"/>
      <c r="MB10" s="1447"/>
      <c r="MC10" s="1447"/>
      <c r="MD10" s="1447"/>
      <c r="ME10" s="1447"/>
      <c r="MF10" s="1447"/>
      <c r="MG10" s="1447"/>
      <c r="MH10" s="1447"/>
      <c r="MI10" s="1447"/>
      <c r="MJ10" s="1224"/>
      <c r="MK10" s="1224"/>
      <c r="ML10" s="1224"/>
      <c r="MM10" s="1224"/>
      <c r="MN10" s="1224"/>
      <c r="MO10" s="1224"/>
      <c r="MP10" s="1225"/>
      <c r="MQ10" s="1442" t="s">
        <v>754</v>
      </c>
      <c r="MR10" s="1443"/>
      <c r="MS10" s="1443"/>
      <c r="MT10" s="1443"/>
      <c r="MU10" s="1443"/>
      <c r="MV10" s="1443"/>
      <c r="MW10" s="1443"/>
      <c r="MX10" s="1443"/>
      <c r="MY10" s="1443"/>
      <c r="MZ10" s="1223"/>
      <c r="NA10" s="1223"/>
      <c r="NB10" s="1223"/>
      <c r="NC10" s="1223"/>
      <c r="ND10" s="1223"/>
      <c r="NE10" s="1223"/>
      <c r="NF10" s="1226"/>
      <c r="NG10" s="1442" t="s">
        <v>755</v>
      </c>
      <c r="NH10" s="1443"/>
      <c r="NI10" s="1443"/>
      <c r="NJ10" s="1443"/>
      <c r="NK10" s="1443"/>
      <c r="NL10" s="1443"/>
      <c r="NM10" s="1443"/>
      <c r="NN10" s="1443"/>
      <c r="NO10" s="1443"/>
      <c r="NP10" s="1223"/>
      <c r="NQ10" s="1223"/>
      <c r="NR10" s="1223"/>
      <c r="NS10" s="1223"/>
      <c r="NT10" s="1223"/>
      <c r="NU10" s="1223"/>
      <c r="NV10" s="1226"/>
      <c r="NW10" s="1438" t="s">
        <v>744</v>
      </c>
      <c r="NX10" s="1439"/>
      <c r="NY10" s="1439"/>
      <c r="NZ10" s="1439"/>
      <c r="OA10" s="1439"/>
      <c r="OB10" s="1439"/>
      <c r="OC10" s="1439"/>
      <c r="OD10" s="1439"/>
      <c r="OE10" s="1439"/>
      <c r="OF10" s="1449"/>
      <c r="OG10" s="1446"/>
      <c r="OH10" s="1447"/>
      <c r="OI10" s="1447"/>
      <c r="OJ10" s="1447"/>
      <c r="OK10" s="1447"/>
      <c r="OL10" s="1447"/>
      <c r="OM10" s="1447"/>
      <c r="ON10" s="1447"/>
      <c r="OO10" s="1447"/>
      <c r="OP10" s="1447"/>
      <c r="OQ10" s="1447"/>
      <c r="OR10" s="1447"/>
      <c r="OS10" s="1447"/>
      <c r="OT10" s="1474"/>
      <c r="OU10" s="1495" t="s">
        <v>745</v>
      </c>
      <c r="OV10" s="1496"/>
      <c r="OW10" s="1496"/>
      <c r="OX10" s="1496"/>
      <c r="OY10" s="1496"/>
      <c r="OZ10" s="1496"/>
      <c r="PA10" s="1496"/>
      <c r="PB10" s="1496"/>
      <c r="PC10" s="1496"/>
      <c r="PD10" s="1496"/>
      <c r="PE10" s="1496"/>
      <c r="PF10" s="1496"/>
      <c r="PG10" s="1496"/>
      <c r="PH10" s="1497"/>
      <c r="PI10" s="1495" t="s">
        <v>746</v>
      </c>
      <c r="PJ10" s="1496"/>
      <c r="PK10" s="1496"/>
      <c r="PL10" s="1496"/>
      <c r="PM10" s="1496"/>
      <c r="PN10" s="1496"/>
      <c r="PO10" s="1496"/>
      <c r="PP10" s="1496"/>
      <c r="PQ10" s="1496"/>
      <c r="PR10" s="1496"/>
      <c r="PS10" s="1496"/>
      <c r="PT10" s="1496"/>
      <c r="PU10" s="1496"/>
      <c r="PV10" s="1497"/>
      <c r="PW10" s="1438" t="s">
        <v>664</v>
      </c>
      <c r="PX10" s="1449"/>
      <c r="PY10" s="1438" t="s">
        <v>491</v>
      </c>
      <c r="PZ10" s="1449"/>
      <c r="QA10" s="1446"/>
      <c r="QB10" s="1474"/>
      <c r="QC10" s="1442" t="s">
        <v>488</v>
      </c>
      <c r="QD10" s="1488"/>
      <c r="QE10" s="1442" t="s">
        <v>489</v>
      </c>
      <c r="QF10" s="1488"/>
      <c r="QG10" s="1465"/>
      <c r="QH10" s="1471"/>
      <c r="QI10" s="1471"/>
      <c r="QJ10" s="1465"/>
      <c r="QK10" s="1471"/>
      <c r="QL10" s="1471"/>
      <c r="QM10" s="1438" t="s">
        <v>486</v>
      </c>
      <c r="QN10" s="1449"/>
      <c r="QO10" s="1438" t="s">
        <v>483</v>
      </c>
      <c r="QP10" s="1449"/>
      <c r="QQ10" s="1438" t="s">
        <v>480</v>
      </c>
      <c r="QR10" s="1449"/>
      <c r="QS10" s="1446"/>
      <c r="QT10" s="1474"/>
      <c r="QU10" s="1438" t="s">
        <v>475</v>
      </c>
      <c r="QV10" s="1449"/>
      <c r="QW10" s="1438" t="s">
        <v>472</v>
      </c>
      <c r="QX10" s="1449"/>
      <c r="QY10" s="1438" t="s">
        <v>469</v>
      </c>
      <c r="QZ10" s="1449"/>
      <c r="RA10" s="1438" t="s">
        <v>466</v>
      </c>
      <c r="RB10" s="1449"/>
      <c r="RC10" s="1438" t="s">
        <v>463</v>
      </c>
      <c r="RD10" s="1449"/>
      <c r="RE10" s="1476" t="s">
        <v>460</v>
      </c>
      <c r="RF10" s="1477"/>
      <c r="RG10" s="1477"/>
      <c r="RH10" s="1477"/>
      <c r="RI10" s="1477"/>
      <c r="RJ10" s="1477"/>
      <c r="RK10" s="1475"/>
      <c r="RL10" s="1465"/>
      <c r="RM10" s="1438" t="s">
        <v>457</v>
      </c>
      <c r="RN10" s="1439"/>
      <c r="RO10" s="1439"/>
      <c r="RP10" s="1439"/>
      <c r="RQ10" s="1439"/>
      <c r="RR10" s="1439"/>
      <c r="RS10" s="1439"/>
      <c r="RT10" s="1439"/>
      <c r="RU10" s="1439"/>
      <c r="RV10" s="1439"/>
      <c r="RW10" s="1439"/>
      <c r="RX10" s="1439"/>
      <c r="RY10" s="1439"/>
      <c r="RZ10" s="1449"/>
      <c r="SA10" s="1438" t="s">
        <v>452</v>
      </c>
      <c r="SB10" s="1439"/>
      <c r="SC10" s="1439"/>
      <c r="SD10" s="1439"/>
      <c r="SE10" s="1439"/>
      <c r="SF10" s="1449"/>
      <c r="SG10" s="1455"/>
      <c r="SH10" s="1456"/>
      <c r="SI10" s="1456"/>
      <c r="SJ10" s="1456"/>
      <c r="SK10" s="1456"/>
      <c r="SL10" s="1457"/>
      <c r="SM10" s="1461" t="s">
        <v>453</v>
      </c>
      <c r="SN10" s="1462"/>
      <c r="SO10" s="1462"/>
      <c r="SP10" s="1462"/>
      <c r="SQ10" s="1462"/>
      <c r="SR10" s="1463"/>
      <c r="SS10" s="1461" t="s">
        <v>454</v>
      </c>
      <c r="ST10" s="1462"/>
      <c r="SU10" s="1462"/>
      <c r="SV10" s="1462"/>
      <c r="SW10" s="1462"/>
      <c r="SX10" s="1463"/>
      <c r="SY10" s="1438" t="s">
        <v>563</v>
      </c>
      <c r="SZ10" s="1439"/>
      <c r="TA10" s="1439"/>
      <c r="TB10" s="1439"/>
      <c r="TC10" s="1439"/>
      <c r="TD10" s="1449"/>
      <c r="TE10" s="1438" t="s">
        <v>448</v>
      </c>
      <c r="TF10" s="1439"/>
      <c r="TG10" s="1439"/>
      <c r="TH10" s="1449"/>
      <c r="TI10" s="1446"/>
      <c r="TJ10" s="1447"/>
      <c r="TK10" s="1447"/>
      <c r="TL10" s="1447"/>
      <c r="TM10" s="1442" t="s">
        <v>445</v>
      </c>
      <c r="TN10" s="1443"/>
      <c r="TO10" s="1443"/>
      <c r="TP10" s="1443"/>
      <c r="TQ10" s="1442" t="s">
        <v>446</v>
      </c>
      <c r="TR10" s="1443"/>
      <c r="TS10" s="1443"/>
      <c r="TT10" s="1443"/>
      <c r="TU10" s="1465"/>
      <c r="TV10" s="1465"/>
      <c r="TW10" s="1486" t="s">
        <v>77</v>
      </c>
      <c r="TX10" s="1487"/>
      <c r="TY10" s="1455"/>
      <c r="TZ10" s="1457"/>
      <c r="UA10" s="1461" t="s">
        <v>80</v>
      </c>
      <c r="UB10" s="1463"/>
      <c r="UC10" s="1461" t="s">
        <v>81</v>
      </c>
      <c r="UD10" s="1463"/>
      <c r="UE10" s="1479" t="s">
        <v>79</v>
      </c>
      <c r="UF10" s="1480"/>
      <c r="UG10" s="1455"/>
      <c r="UH10" s="1457"/>
      <c r="UI10" s="1461" t="s">
        <v>75</v>
      </c>
      <c r="UJ10" s="1463"/>
      <c r="UK10" s="1461" t="s">
        <v>76</v>
      </c>
      <c r="UL10" s="1463"/>
      <c r="UO10" s="1276"/>
    </row>
    <row r="11" spans="1:561" s="693" customFormat="1" ht="25.5" customHeight="1" thickBot="1">
      <c r="A11" s="1466"/>
      <c r="B11" s="680" t="s">
        <v>171</v>
      </c>
      <c r="C11" s="1322" t="s">
        <v>172</v>
      </c>
      <c r="D11" s="1465"/>
      <c r="E11" s="1465"/>
      <c r="F11" s="1155" t="s">
        <v>171</v>
      </c>
      <c r="G11" s="1157" t="s">
        <v>172</v>
      </c>
      <c r="H11" s="1157" t="s">
        <v>171</v>
      </c>
      <c r="I11" s="682" t="s">
        <v>172</v>
      </c>
      <c r="J11" s="690" t="s">
        <v>171</v>
      </c>
      <c r="K11" s="681" t="s">
        <v>172</v>
      </c>
      <c r="L11" s="690" t="s">
        <v>171</v>
      </c>
      <c r="M11" s="681" t="s">
        <v>172</v>
      </c>
      <c r="N11" s="1155" t="s">
        <v>171</v>
      </c>
      <c r="O11" s="1157" t="s">
        <v>172</v>
      </c>
      <c r="P11" s="1156" t="s">
        <v>171</v>
      </c>
      <c r="Q11" s="1157" t="s">
        <v>172</v>
      </c>
      <c r="R11" s="681" t="s">
        <v>171</v>
      </c>
      <c r="S11" s="690" t="s">
        <v>172</v>
      </c>
      <c r="T11" s="681" t="s">
        <v>171</v>
      </c>
      <c r="U11" s="690" t="s">
        <v>172</v>
      </c>
      <c r="V11" s="1156" t="s">
        <v>171</v>
      </c>
      <c r="W11" s="1157" t="s">
        <v>172</v>
      </c>
      <c r="X11" s="729" t="s">
        <v>214</v>
      </c>
      <c r="Y11" s="685" t="s">
        <v>215</v>
      </c>
      <c r="Z11" s="729" t="s">
        <v>216</v>
      </c>
      <c r="AA11" s="1157" t="s">
        <v>171</v>
      </c>
      <c r="AB11" s="679" t="s">
        <v>172</v>
      </c>
      <c r="AC11" s="685" t="s">
        <v>211</v>
      </c>
      <c r="AD11" s="729" t="s">
        <v>212</v>
      </c>
      <c r="AE11" s="690" t="s">
        <v>171</v>
      </c>
      <c r="AF11" s="681" t="s">
        <v>172</v>
      </c>
      <c r="AG11" s="690" t="s">
        <v>171</v>
      </c>
      <c r="AH11" s="818" t="s">
        <v>172</v>
      </c>
      <c r="AI11" s="1466"/>
      <c r="AJ11" s="1446"/>
      <c r="AK11" s="682" t="s">
        <v>171</v>
      </c>
      <c r="AL11" s="688" t="s">
        <v>229</v>
      </c>
      <c r="AM11" s="691" t="s">
        <v>242</v>
      </c>
      <c r="AN11" s="687" t="s">
        <v>680</v>
      </c>
      <c r="AO11" s="689" t="s">
        <v>396</v>
      </c>
      <c r="AP11" s="1203" t="s">
        <v>172</v>
      </c>
      <c r="AQ11" s="691" t="s">
        <v>229</v>
      </c>
      <c r="AR11" s="691" t="s">
        <v>242</v>
      </c>
      <c r="AS11" s="691" t="s">
        <v>680</v>
      </c>
      <c r="AT11" s="689" t="s">
        <v>396</v>
      </c>
      <c r="AU11" s="941" t="s">
        <v>171</v>
      </c>
      <c r="AV11" s="688" t="s">
        <v>229</v>
      </c>
      <c r="AW11" s="691" t="s">
        <v>242</v>
      </c>
      <c r="AX11" s="691" t="s">
        <v>680</v>
      </c>
      <c r="AY11" s="689" t="s">
        <v>396</v>
      </c>
      <c r="AZ11" s="1203" t="s">
        <v>172</v>
      </c>
      <c r="BA11" s="691" t="s">
        <v>229</v>
      </c>
      <c r="BB11" s="692" t="s">
        <v>242</v>
      </c>
      <c r="BC11" s="691" t="s">
        <v>680</v>
      </c>
      <c r="BD11" s="689" t="s">
        <v>396</v>
      </c>
      <c r="BE11" s="1287" t="s">
        <v>171</v>
      </c>
      <c r="BF11" s="690" t="s">
        <v>172</v>
      </c>
      <c r="BG11" s="681" t="s">
        <v>171</v>
      </c>
      <c r="BH11" s="690" t="s">
        <v>172</v>
      </c>
      <c r="BI11" s="682" t="s">
        <v>171</v>
      </c>
      <c r="BJ11" s="941" t="s">
        <v>172</v>
      </c>
      <c r="BK11" s="679" t="s">
        <v>171</v>
      </c>
      <c r="BL11" s="1198" t="s">
        <v>172</v>
      </c>
      <c r="BM11" s="690" t="s">
        <v>171</v>
      </c>
      <c r="BN11" s="681" t="s">
        <v>172</v>
      </c>
      <c r="BO11" s="690" t="s">
        <v>171</v>
      </c>
      <c r="BP11" s="681" t="s">
        <v>172</v>
      </c>
      <c r="BQ11" s="1199" t="s">
        <v>171</v>
      </c>
      <c r="BR11" s="939" t="s">
        <v>172</v>
      </c>
      <c r="BS11" s="682" t="s">
        <v>171</v>
      </c>
      <c r="BT11" s="1197" t="s">
        <v>172</v>
      </c>
      <c r="BU11" s="1272" t="s">
        <v>171</v>
      </c>
      <c r="BV11" s="683" t="s">
        <v>172</v>
      </c>
      <c r="BW11" s="1273" t="s">
        <v>171</v>
      </c>
      <c r="BX11" s="683" t="s">
        <v>172</v>
      </c>
      <c r="BY11" s="1203" t="s">
        <v>171</v>
      </c>
      <c r="BZ11" s="1028" t="s">
        <v>399</v>
      </c>
      <c r="CA11" s="1028" t="s">
        <v>432</v>
      </c>
      <c r="CB11" s="903" t="s">
        <v>433</v>
      </c>
      <c r="CC11" s="797" t="s">
        <v>299</v>
      </c>
      <c r="CD11" s="904" t="s">
        <v>300</v>
      </c>
      <c r="CE11" s="797" t="s">
        <v>345</v>
      </c>
      <c r="CF11" s="1032" t="s">
        <v>380</v>
      </c>
      <c r="CG11" s="941" t="s">
        <v>172</v>
      </c>
      <c r="CH11" s="876" t="s">
        <v>399</v>
      </c>
      <c r="CI11" s="797" t="s">
        <v>432</v>
      </c>
      <c r="CJ11" s="903" t="s">
        <v>433</v>
      </c>
      <c r="CK11" s="797" t="s">
        <v>299</v>
      </c>
      <c r="CL11" s="903" t="s">
        <v>300</v>
      </c>
      <c r="CM11" s="876" t="s">
        <v>345</v>
      </c>
      <c r="CN11" s="1427" t="s">
        <v>380</v>
      </c>
      <c r="CO11" s="1397" t="s">
        <v>171</v>
      </c>
      <c r="CP11" s="1028" t="s">
        <v>380</v>
      </c>
      <c r="CQ11" s="1397" t="s">
        <v>172</v>
      </c>
      <c r="CR11" s="1427" t="s">
        <v>380</v>
      </c>
      <c r="CS11" s="930" t="s">
        <v>171</v>
      </c>
      <c r="CT11" s="930" t="s">
        <v>172</v>
      </c>
      <c r="CU11" s="929" t="s">
        <v>171</v>
      </c>
      <c r="CV11" s="686" t="s">
        <v>172</v>
      </c>
      <c r="CW11" s="1241" t="s">
        <v>171</v>
      </c>
      <c r="CX11" s="1248" t="s">
        <v>611</v>
      </c>
      <c r="CY11" s="1249" t="s">
        <v>612</v>
      </c>
      <c r="CZ11" s="682" t="s">
        <v>172</v>
      </c>
      <c r="DA11" s="1248" t="s">
        <v>611</v>
      </c>
      <c r="DB11" s="1317" t="s">
        <v>612</v>
      </c>
      <c r="DC11" s="1316" t="s">
        <v>171</v>
      </c>
      <c r="DD11" s="733" t="s">
        <v>643</v>
      </c>
      <c r="DE11" s="747" t="s">
        <v>646</v>
      </c>
      <c r="DF11" s="685" t="s">
        <v>673</v>
      </c>
      <c r="DG11" s="747" t="s">
        <v>675</v>
      </c>
      <c r="DH11" s="682" t="s">
        <v>172</v>
      </c>
      <c r="DI11" s="733" t="s">
        <v>643</v>
      </c>
      <c r="DJ11" s="747" t="s">
        <v>646</v>
      </c>
      <c r="DK11" s="685" t="s">
        <v>673</v>
      </c>
      <c r="DL11" s="747" t="s">
        <v>675</v>
      </c>
      <c r="DM11" s="1308" t="s">
        <v>171</v>
      </c>
      <c r="DN11" s="1248" t="s">
        <v>626</v>
      </c>
      <c r="DO11" s="1249" t="s">
        <v>627</v>
      </c>
      <c r="DP11" s="682" t="s">
        <v>172</v>
      </c>
      <c r="DQ11" s="1248" t="s">
        <v>626</v>
      </c>
      <c r="DR11" s="1317" t="s">
        <v>627</v>
      </c>
      <c r="DS11" s="936" t="s">
        <v>171</v>
      </c>
      <c r="DT11" s="879" t="s">
        <v>381</v>
      </c>
      <c r="DU11" s="880" t="s">
        <v>382</v>
      </c>
      <c r="DV11" s="1199" t="s">
        <v>172</v>
      </c>
      <c r="DW11" s="702" t="s">
        <v>381</v>
      </c>
      <c r="DX11" s="906" t="s">
        <v>382</v>
      </c>
      <c r="DY11" s="935" t="s">
        <v>171</v>
      </c>
      <c r="DZ11" s="700" t="s">
        <v>378</v>
      </c>
      <c r="EA11" s="880" t="s">
        <v>379</v>
      </c>
      <c r="EB11" s="682" t="s">
        <v>172</v>
      </c>
      <c r="EC11" s="700" t="s">
        <v>378</v>
      </c>
      <c r="ED11" s="880" t="s">
        <v>379</v>
      </c>
      <c r="EE11" s="682" t="s">
        <v>171</v>
      </c>
      <c r="EF11" s="700" t="s">
        <v>378</v>
      </c>
      <c r="EG11" s="880" t="s">
        <v>379</v>
      </c>
      <c r="EH11" s="682" t="s">
        <v>172</v>
      </c>
      <c r="EI11" s="700" t="s">
        <v>378</v>
      </c>
      <c r="EJ11" s="880" t="s">
        <v>379</v>
      </c>
      <c r="EK11" s="683" t="s">
        <v>171</v>
      </c>
      <c r="EL11" s="700" t="s">
        <v>378</v>
      </c>
      <c r="EM11" s="880" t="s">
        <v>379</v>
      </c>
      <c r="EN11" s="937" t="s">
        <v>172</v>
      </c>
      <c r="EO11" s="700" t="s">
        <v>378</v>
      </c>
      <c r="EP11" s="880" t="s">
        <v>379</v>
      </c>
      <c r="EQ11" s="683" t="s">
        <v>171</v>
      </c>
      <c r="ER11" s="700" t="s">
        <v>378</v>
      </c>
      <c r="ES11" s="880" t="s">
        <v>379</v>
      </c>
      <c r="ET11" s="940" t="s">
        <v>172</v>
      </c>
      <c r="EU11" s="700" t="s">
        <v>368</v>
      </c>
      <c r="EV11" s="880" t="s">
        <v>369</v>
      </c>
      <c r="EW11" s="934" t="s">
        <v>171</v>
      </c>
      <c r="EX11" s="879" t="s">
        <v>617</v>
      </c>
      <c r="EY11" s="880" t="s">
        <v>618</v>
      </c>
      <c r="EZ11" s="700" t="s">
        <v>303</v>
      </c>
      <c r="FA11" s="881" t="s">
        <v>305</v>
      </c>
      <c r="FB11" s="700" t="s">
        <v>304</v>
      </c>
      <c r="FC11" s="881" t="s">
        <v>306</v>
      </c>
      <c r="FD11" s="700" t="s">
        <v>390</v>
      </c>
      <c r="FE11" s="880" t="s">
        <v>391</v>
      </c>
      <c r="FF11" s="682" t="s">
        <v>172</v>
      </c>
      <c r="FG11" s="879" t="s">
        <v>617</v>
      </c>
      <c r="FH11" s="880" t="s">
        <v>618</v>
      </c>
      <c r="FI11" s="700" t="s">
        <v>303</v>
      </c>
      <c r="FJ11" s="881" t="s">
        <v>305</v>
      </c>
      <c r="FK11" s="700" t="s">
        <v>304</v>
      </c>
      <c r="FL11" s="905" t="s">
        <v>306</v>
      </c>
      <c r="FM11" s="700" t="s">
        <v>390</v>
      </c>
      <c r="FN11" s="880" t="s">
        <v>391</v>
      </c>
      <c r="FO11" s="935" t="s">
        <v>171</v>
      </c>
      <c r="FP11" s="879" t="s">
        <v>617</v>
      </c>
      <c r="FQ11" s="880" t="s">
        <v>618</v>
      </c>
      <c r="FR11" s="700" t="s">
        <v>303</v>
      </c>
      <c r="FS11" s="880" t="s">
        <v>305</v>
      </c>
      <c r="FT11" s="700" t="s">
        <v>304</v>
      </c>
      <c r="FU11" s="881" t="s">
        <v>306</v>
      </c>
      <c r="FV11" s="879" t="s">
        <v>390</v>
      </c>
      <c r="FW11" s="880" t="s">
        <v>391</v>
      </c>
      <c r="FX11" s="682" t="s">
        <v>172</v>
      </c>
      <c r="FY11" s="879" t="s">
        <v>617</v>
      </c>
      <c r="FZ11" s="880" t="s">
        <v>618</v>
      </c>
      <c r="GA11" s="700" t="s">
        <v>303</v>
      </c>
      <c r="GB11" s="880" t="s">
        <v>305</v>
      </c>
      <c r="GC11" s="969" t="s">
        <v>304</v>
      </c>
      <c r="GD11" s="880" t="s">
        <v>306</v>
      </c>
      <c r="GE11" s="700" t="s">
        <v>390</v>
      </c>
      <c r="GF11" s="880" t="s">
        <v>391</v>
      </c>
      <c r="GG11" s="937" t="s">
        <v>171</v>
      </c>
      <c r="GH11" s="879" t="s">
        <v>617</v>
      </c>
      <c r="GI11" s="880" t="s">
        <v>618</v>
      </c>
      <c r="GJ11" s="700" t="s">
        <v>303</v>
      </c>
      <c r="GK11" s="880" t="s">
        <v>305</v>
      </c>
      <c r="GL11" s="969" t="s">
        <v>304</v>
      </c>
      <c r="GM11" s="880" t="s">
        <v>306</v>
      </c>
      <c r="GN11" s="700" t="s">
        <v>390</v>
      </c>
      <c r="GO11" s="880" t="s">
        <v>391</v>
      </c>
      <c r="GP11" s="937" t="s">
        <v>172</v>
      </c>
      <c r="GQ11" s="879" t="s">
        <v>617</v>
      </c>
      <c r="GR11" s="880" t="s">
        <v>618</v>
      </c>
      <c r="GS11" s="700" t="s">
        <v>303</v>
      </c>
      <c r="GT11" s="881" t="s">
        <v>305</v>
      </c>
      <c r="GU11" s="700" t="s">
        <v>304</v>
      </c>
      <c r="GV11" s="881" t="s">
        <v>306</v>
      </c>
      <c r="GW11" s="700" t="s">
        <v>390</v>
      </c>
      <c r="GX11" s="880" t="s">
        <v>391</v>
      </c>
      <c r="GY11" s="1253" t="s">
        <v>171</v>
      </c>
      <c r="GZ11" s="879" t="s">
        <v>617</v>
      </c>
      <c r="HA11" s="880" t="s">
        <v>618</v>
      </c>
      <c r="HB11" s="1254" t="s">
        <v>303</v>
      </c>
      <c r="HC11" s="1256" t="s">
        <v>305</v>
      </c>
      <c r="HD11" s="1254" t="s">
        <v>304</v>
      </c>
      <c r="HE11" s="1257" t="s">
        <v>306</v>
      </c>
      <c r="HF11" s="1254" t="s">
        <v>390</v>
      </c>
      <c r="HG11" s="1256" t="s">
        <v>391</v>
      </c>
      <c r="HH11" s="1258" t="s">
        <v>172</v>
      </c>
      <c r="HI11" s="879" t="s">
        <v>617</v>
      </c>
      <c r="HJ11" s="880" t="s">
        <v>618</v>
      </c>
      <c r="HK11" s="1254" t="s">
        <v>303</v>
      </c>
      <c r="HL11" s="1255" t="s">
        <v>305</v>
      </c>
      <c r="HM11" s="1254" t="s">
        <v>304</v>
      </c>
      <c r="HN11" s="1257" t="s">
        <v>306</v>
      </c>
      <c r="HO11" s="1254" t="s">
        <v>390</v>
      </c>
      <c r="HP11" s="1325" t="s">
        <v>391</v>
      </c>
      <c r="HQ11" s="1319" t="s">
        <v>171</v>
      </c>
      <c r="HR11" s="689" t="s">
        <v>606</v>
      </c>
      <c r="HS11" s="970" t="s">
        <v>607</v>
      </c>
      <c r="HT11" s="689" t="s">
        <v>774</v>
      </c>
      <c r="HU11" s="877" t="s">
        <v>775</v>
      </c>
      <c r="HV11" s="682" t="s">
        <v>172</v>
      </c>
      <c r="HW11" s="689" t="s">
        <v>606</v>
      </c>
      <c r="HX11" s="877" t="s">
        <v>607</v>
      </c>
      <c r="HY11" s="689" t="s">
        <v>774</v>
      </c>
      <c r="HZ11" s="877" t="s">
        <v>775</v>
      </c>
      <c r="IA11" s="934" t="s">
        <v>171</v>
      </c>
      <c r="IB11" s="1227" t="s">
        <v>289</v>
      </c>
      <c r="IC11" s="689" t="s">
        <v>316</v>
      </c>
      <c r="ID11" s="685" t="s">
        <v>703</v>
      </c>
      <c r="IE11" s="747" t="s">
        <v>705</v>
      </c>
      <c r="IF11" s="934" t="s">
        <v>172</v>
      </c>
      <c r="IG11" s="687" t="s">
        <v>289</v>
      </c>
      <c r="IH11" s="684" t="s">
        <v>316</v>
      </c>
      <c r="II11" s="684" t="s">
        <v>703</v>
      </c>
      <c r="IJ11" s="732" t="s">
        <v>705</v>
      </c>
      <c r="IK11" s="682" t="s">
        <v>171</v>
      </c>
      <c r="IL11" s="687" t="s">
        <v>317</v>
      </c>
      <c r="IM11" s="687" t="s">
        <v>291</v>
      </c>
      <c r="IN11" s="971" t="s">
        <v>319</v>
      </c>
      <c r="IO11" s="682" t="s">
        <v>172</v>
      </c>
      <c r="IP11" s="687" t="s">
        <v>317</v>
      </c>
      <c r="IQ11" s="687" t="s">
        <v>291</v>
      </c>
      <c r="IR11" s="971" t="s">
        <v>319</v>
      </c>
      <c r="IS11" s="1271" t="s">
        <v>171</v>
      </c>
      <c r="IT11" s="686" t="s">
        <v>172</v>
      </c>
      <c r="IU11" s="1271" t="s">
        <v>171</v>
      </c>
      <c r="IV11" s="686" t="s">
        <v>172</v>
      </c>
      <c r="IW11" s="682" t="s">
        <v>171</v>
      </c>
      <c r="IX11" s="969" t="s">
        <v>579</v>
      </c>
      <c r="IY11" s="880" t="s">
        <v>580</v>
      </c>
      <c r="IZ11" s="881" t="s">
        <v>583</v>
      </c>
      <c r="JA11" s="700" t="s">
        <v>584</v>
      </c>
      <c r="JB11" s="682" t="s">
        <v>172</v>
      </c>
      <c r="JC11" s="969" t="s">
        <v>579</v>
      </c>
      <c r="JD11" s="880" t="s">
        <v>580</v>
      </c>
      <c r="JE11" s="881" t="s">
        <v>583</v>
      </c>
      <c r="JF11" s="700" t="s">
        <v>584</v>
      </c>
      <c r="JG11" s="682" t="s">
        <v>171</v>
      </c>
      <c r="JH11" s="969" t="s">
        <v>579</v>
      </c>
      <c r="JI11" s="880" t="s">
        <v>580</v>
      </c>
      <c r="JJ11" s="881" t="s">
        <v>583</v>
      </c>
      <c r="JK11" s="700" t="s">
        <v>584</v>
      </c>
      <c r="JL11" s="935" t="s">
        <v>172</v>
      </c>
      <c r="JM11" s="700" t="s">
        <v>579</v>
      </c>
      <c r="JN11" s="880" t="s">
        <v>580</v>
      </c>
      <c r="JO11" s="881" t="s">
        <v>583</v>
      </c>
      <c r="JP11" s="700" t="s">
        <v>584</v>
      </c>
      <c r="JQ11" s="683" t="s">
        <v>171</v>
      </c>
      <c r="JR11" s="969" t="s">
        <v>579</v>
      </c>
      <c r="JS11" s="880" t="s">
        <v>580</v>
      </c>
      <c r="JT11" s="881" t="s">
        <v>583</v>
      </c>
      <c r="JU11" s="700" t="s">
        <v>584</v>
      </c>
      <c r="JV11" s="683" t="s">
        <v>172</v>
      </c>
      <c r="JW11" s="969" t="s">
        <v>579</v>
      </c>
      <c r="JX11" s="880" t="s">
        <v>580</v>
      </c>
      <c r="JY11" s="881" t="s">
        <v>583</v>
      </c>
      <c r="JZ11" s="700" t="s">
        <v>584</v>
      </c>
      <c r="KA11" s="938" t="s">
        <v>171</v>
      </c>
      <c r="KB11" s="700" t="s">
        <v>579</v>
      </c>
      <c r="KC11" s="880" t="s">
        <v>580</v>
      </c>
      <c r="KD11" s="881" t="s">
        <v>583</v>
      </c>
      <c r="KE11" s="700" t="s">
        <v>584</v>
      </c>
      <c r="KF11" s="683" t="s">
        <v>172</v>
      </c>
      <c r="KG11" s="969" t="s">
        <v>579</v>
      </c>
      <c r="KH11" s="880" t="s">
        <v>580</v>
      </c>
      <c r="KI11" s="881" t="s">
        <v>583</v>
      </c>
      <c r="KJ11" s="700" t="s">
        <v>584</v>
      </c>
      <c r="KK11" s="679" t="s">
        <v>171</v>
      </c>
      <c r="KL11" s="685"/>
      <c r="KM11" s="678" t="s">
        <v>172</v>
      </c>
      <c r="KN11" s="685"/>
      <c r="KO11" s="936" t="s">
        <v>171</v>
      </c>
      <c r="KP11" s="733" t="s">
        <v>359</v>
      </c>
      <c r="KQ11" s="747" t="s">
        <v>361</v>
      </c>
      <c r="KR11" s="682" t="s">
        <v>172</v>
      </c>
      <c r="KS11" s="689" t="s">
        <v>359</v>
      </c>
      <c r="KT11" s="877" t="s">
        <v>361</v>
      </c>
      <c r="KU11" s="929" t="s">
        <v>171</v>
      </c>
      <c r="KV11" s="685" t="s">
        <v>359</v>
      </c>
      <c r="KW11" s="838" t="s">
        <v>361</v>
      </c>
      <c r="KX11" s="930" t="s">
        <v>172</v>
      </c>
      <c r="KY11" s="685" t="s">
        <v>359</v>
      </c>
      <c r="KZ11" s="838" t="s">
        <v>361</v>
      </c>
      <c r="LA11" s="929" t="s">
        <v>171</v>
      </c>
      <c r="LB11" s="733" t="s">
        <v>359</v>
      </c>
      <c r="LC11" s="747" t="s">
        <v>361</v>
      </c>
      <c r="LD11" s="930" t="s">
        <v>172</v>
      </c>
      <c r="LE11" s="685" t="s">
        <v>359</v>
      </c>
      <c r="LF11" s="837" t="s">
        <v>361</v>
      </c>
      <c r="LG11" s="1289" t="s">
        <v>171</v>
      </c>
      <c r="LH11" s="702" t="s">
        <v>279</v>
      </c>
      <c r="LI11" s="685" t="s">
        <v>301</v>
      </c>
      <c r="LJ11" s="838" t="s">
        <v>302</v>
      </c>
      <c r="LK11" s="691" t="s">
        <v>227</v>
      </c>
      <c r="LL11" s="689" t="s">
        <v>420</v>
      </c>
      <c r="LM11" s="1028" t="s">
        <v>354</v>
      </c>
      <c r="LN11" s="685" t="s">
        <v>393</v>
      </c>
      <c r="LO11" s="729" t="s">
        <v>364</v>
      </c>
      <c r="LP11" s="747" t="s">
        <v>365</v>
      </c>
      <c r="LQ11" s="682" t="s">
        <v>172</v>
      </c>
      <c r="LR11" s="696" t="s">
        <v>279</v>
      </c>
      <c r="LS11" s="733" t="s">
        <v>301</v>
      </c>
      <c r="LT11" s="747" t="s">
        <v>302</v>
      </c>
      <c r="LU11" s="687" t="s">
        <v>227</v>
      </c>
      <c r="LV11" s="1244" t="s">
        <v>420</v>
      </c>
      <c r="LW11" s="797" t="s">
        <v>354</v>
      </c>
      <c r="LX11" s="689" t="s">
        <v>393</v>
      </c>
      <c r="LY11" s="689" t="s">
        <v>364</v>
      </c>
      <c r="LZ11" s="877" t="s">
        <v>365</v>
      </c>
      <c r="MA11" s="941" t="s">
        <v>171</v>
      </c>
      <c r="MB11" s="1219" t="s">
        <v>279</v>
      </c>
      <c r="MC11" s="728" t="s">
        <v>227</v>
      </c>
      <c r="MD11" s="689" t="s">
        <v>670</v>
      </c>
      <c r="ME11" s="876" t="s">
        <v>354</v>
      </c>
      <c r="MF11" s="1402" t="s">
        <v>710</v>
      </c>
      <c r="MG11" s="685" t="s">
        <v>708</v>
      </c>
      <c r="MH11" s="837" t="s">
        <v>712</v>
      </c>
      <c r="MI11" s="1203" t="s">
        <v>172</v>
      </c>
      <c r="MJ11" s="702" t="s">
        <v>279</v>
      </c>
      <c r="MK11" s="730" t="s">
        <v>227</v>
      </c>
      <c r="ML11" s="689" t="s">
        <v>670</v>
      </c>
      <c r="MM11" s="876" t="s">
        <v>354</v>
      </c>
      <c r="MN11" s="685" t="s">
        <v>710</v>
      </c>
      <c r="MO11" s="685" t="s">
        <v>708</v>
      </c>
      <c r="MP11" s="837" t="s">
        <v>712</v>
      </c>
      <c r="MQ11" s="690" t="s">
        <v>171</v>
      </c>
      <c r="MR11" s="831" t="s">
        <v>279</v>
      </c>
      <c r="MS11" s="1029" t="s">
        <v>227</v>
      </c>
      <c r="MT11" s="882" t="s">
        <v>670</v>
      </c>
      <c r="MU11" s="797" t="s">
        <v>354</v>
      </c>
      <c r="MV11" s="729" t="s">
        <v>710</v>
      </c>
      <c r="MW11" s="685" t="s">
        <v>708</v>
      </c>
      <c r="MX11" s="837" t="s">
        <v>712</v>
      </c>
      <c r="MY11" s="681" t="s">
        <v>172</v>
      </c>
      <c r="MZ11" s="702" t="s">
        <v>279</v>
      </c>
      <c r="NA11" s="1034" t="s">
        <v>227</v>
      </c>
      <c r="NB11" s="689" t="s">
        <v>670</v>
      </c>
      <c r="NC11" s="1028" t="s">
        <v>354</v>
      </c>
      <c r="ND11" s="685" t="s">
        <v>710</v>
      </c>
      <c r="NE11" s="685" t="s">
        <v>708</v>
      </c>
      <c r="NF11" s="837" t="s">
        <v>712</v>
      </c>
      <c r="NG11" s="690" t="s">
        <v>171</v>
      </c>
      <c r="NH11" s="831" t="s">
        <v>279</v>
      </c>
      <c r="NI11" s="728" t="s">
        <v>227</v>
      </c>
      <c r="NJ11" s="689" t="s">
        <v>670</v>
      </c>
      <c r="NK11" s="876" t="s">
        <v>354</v>
      </c>
      <c r="NL11" s="685" t="s">
        <v>710</v>
      </c>
      <c r="NM11" s="685" t="s">
        <v>708</v>
      </c>
      <c r="NN11" s="837" t="s">
        <v>712</v>
      </c>
      <c r="NO11" s="690" t="s">
        <v>172</v>
      </c>
      <c r="NP11" s="831" t="s">
        <v>279</v>
      </c>
      <c r="NQ11" s="691" t="s">
        <v>227</v>
      </c>
      <c r="NR11" s="882" t="s">
        <v>670</v>
      </c>
      <c r="NS11" s="797" t="s">
        <v>354</v>
      </c>
      <c r="NT11" s="689" t="s">
        <v>710</v>
      </c>
      <c r="NU11" s="685" t="s">
        <v>708</v>
      </c>
      <c r="NV11" s="837" t="s">
        <v>712</v>
      </c>
      <c r="NW11" s="1391" t="s">
        <v>171</v>
      </c>
      <c r="NX11" s="685" t="s">
        <v>355</v>
      </c>
      <c r="NY11" s="838" t="s">
        <v>356</v>
      </c>
      <c r="NZ11" s="685" t="s">
        <v>357</v>
      </c>
      <c r="OA11" s="838" t="s">
        <v>358</v>
      </c>
      <c r="OB11" s="682" t="s">
        <v>172</v>
      </c>
      <c r="OC11" s="882" t="s">
        <v>355</v>
      </c>
      <c r="OD11" s="734" t="s">
        <v>356</v>
      </c>
      <c r="OE11" s="882" t="s">
        <v>357</v>
      </c>
      <c r="OF11" s="734" t="s">
        <v>358</v>
      </c>
      <c r="OG11" s="682" t="s">
        <v>171</v>
      </c>
      <c r="OH11" s="729" t="s">
        <v>360</v>
      </c>
      <c r="OI11" s="747" t="s">
        <v>362</v>
      </c>
      <c r="OJ11" s="729" t="s">
        <v>355</v>
      </c>
      <c r="OK11" s="747" t="s">
        <v>356</v>
      </c>
      <c r="OL11" s="685" t="s">
        <v>357</v>
      </c>
      <c r="OM11" s="747" t="s">
        <v>358</v>
      </c>
      <c r="ON11" s="682" t="s">
        <v>172</v>
      </c>
      <c r="OO11" s="685" t="s">
        <v>360</v>
      </c>
      <c r="OP11" s="837" t="s">
        <v>362</v>
      </c>
      <c r="OQ11" s="882" t="s">
        <v>355</v>
      </c>
      <c r="OR11" s="734" t="s">
        <v>356</v>
      </c>
      <c r="OS11" s="685" t="s">
        <v>357</v>
      </c>
      <c r="OT11" s="747" t="s">
        <v>358</v>
      </c>
      <c r="OU11" s="686" t="s">
        <v>747</v>
      </c>
      <c r="OV11" s="685" t="s">
        <v>360</v>
      </c>
      <c r="OW11" s="747" t="s">
        <v>362</v>
      </c>
      <c r="OX11" s="733" t="s">
        <v>355</v>
      </c>
      <c r="OY11" s="747" t="s">
        <v>356</v>
      </c>
      <c r="OZ11" s="685" t="s">
        <v>357</v>
      </c>
      <c r="PA11" s="747" t="s">
        <v>358</v>
      </c>
      <c r="PB11" s="686" t="s">
        <v>172</v>
      </c>
      <c r="PC11" s="733" t="s">
        <v>360</v>
      </c>
      <c r="PD11" s="747" t="s">
        <v>362</v>
      </c>
      <c r="PE11" s="729" t="s">
        <v>355</v>
      </c>
      <c r="PF11" s="747" t="s">
        <v>356</v>
      </c>
      <c r="PG11" s="729" t="s">
        <v>357</v>
      </c>
      <c r="PH11" s="724" t="s">
        <v>358</v>
      </c>
      <c r="PI11" s="686" t="s">
        <v>747</v>
      </c>
      <c r="PJ11" s="729" t="s">
        <v>360</v>
      </c>
      <c r="PK11" s="1395" t="s">
        <v>362</v>
      </c>
      <c r="PL11" s="685" t="s">
        <v>355</v>
      </c>
      <c r="PM11" s="747" t="s">
        <v>356</v>
      </c>
      <c r="PN11" s="685" t="s">
        <v>357</v>
      </c>
      <c r="PO11" s="747" t="s">
        <v>358</v>
      </c>
      <c r="PP11" s="686" t="s">
        <v>172</v>
      </c>
      <c r="PQ11" s="729" t="s">
        <v>360</v>
      </c>
      <c r="PR11" s="747" t="s">
        <v>362</v>
      </c>
      <c r="PS11" s="882" t="s">
        <v>355</v>
      </c>
      <c r="PT11" s="734" t="s">
        <v>356</v>
      </c>
      <c r="PU11" s="685" t="s">
        <v>357</v>
      </c>
      <c r="PV11" s="1313" t="s">
        <v>358</v>
      </c>
      <c r="PW11" s="1390" t="s">
        <v>171</v>
      </c>
      <c r="PX11" s="682" t="s">
        <v>172</v>
      </c>
      <c r="PY11" s="1390" t="s">
        <v>171</v>
      </c>
      <c r="PZ11" s="682" t="s">
        <v>172</v>
      </c>
      <c r="QA11" s="1390" t="s">
        <v>171</v>
      </c>
      <c r="QB11" s="682" t="s">
        <v>172</v>
      </c>
      <c r="QC11" s="681" t="s">
        <v>171</v>
      </c>
      <c r="QD11" s="690" t="s">
        <v>172</v>
      </c>
      <c r="QE11" s="681" t="s">
        <v>171</v>
      </c>
      <c r="QF11" s="690" t="s">
        <v>172</v>
      </c>
      <c r="QG11" s="1466"/>
      <c r="QH11" s="1472"/>
      <c r="QI11" s="1472"/>
      <c r="QJ11" s="1466"/>
      <c r="QK11" s="1472"/>
      <c r="QL11" s="1472"/>
      <c r="QM11" s="1389" t="s">
        <v>171</v>
      </c>
      <c r="QN11" s="239" t="s">
        <v>172</v>
      </c>
      <c r="QO11" s="239" t="s">
        <v>171</v>
      </c>
      <c r="QP11" s="239" t="s">
        <v>172</v>
      </c>
      <c r="QQ11" s="239" t="s">
        <v>171</v>
      </c>
      <c r="QR11" s="239" t="s">
        <v>172</v>
      </c>
      <c r="QS11" s="943" t="s">
        <v>171</v>
      </c>
      <c r="QT11" s="239" t="s">
        <v>172</v>
      </c>
      <c r="QU11" s="943" t="s">
        <v>171</v>
      </c>
      <c r="QV11" s="239" t="s">
        <v>172</v>
      </c>
      <c r="QW11" s="942" t="s">
        <v>171</v>
      </c>
      <c r="QX11" s="239" t="s">
        <v>172</v>
      </c>
      <c r="QY11" s="943" t="s">
        <v>171</v>
      </c>
      <c r="QZ11" s="239" t="s">
        <v>172</v>
      </c>
      <c r="RA11" s="240" t="s">
        <v>171</v>
      </c>
      <c r="RB11" s="239" t="s">
        <v>172</v>
      </c>
      <c r="RC11" s="943" t="s">
        <v>171</v>
      </c>
      <c r="RD11" s="239" t="s">
        <v>172</v>
      </c>
      <c r="RE11" s="239" t="s">
        <v>171</v>
      </c>
      <c r="RF11" s="788" t="s">
        <v>209</v>
      </c>
      <c r="RG11" s="948" t="s">
        <v>208</v>
      </c>
      <c r="RH11" s="239" t="s">
        <v>172</v>
      </c>
      <c r="RI11" s="788" t="s">
        <v>209</v>
      </c>
      <c r="RJ11" s="1066" t="s">
        <v>208</v>
      </c>
      <c r="RK11" s="1475"/>
      <c r="RL11" s="1465"/>
      <c r="RM11" s="238" t="s">
        <v>171</v>
      </c>
      <c r="RN11" s="957" t="s">
        <v>571</v>
      </c>
      <c r="RO11" s="1407" t="s">
        <v>571</v>
      </c>
      <c r="RP11" s="957" t="s">
        <v>764</v>
      </c>
      <c r="RQ11" s="1042" t="s">
        <v>764</v>
      </c>
      <c r="RR11" s="466" t="s">
        <v>762</v>
      </c>
      <c r="RS11" s="957" t="s">
        <v>569</v>
      </c>
      <c r="RT11" s="237" t="s">
        <v>172</v>
      </c>
      <c r="RU11" s="957" t="s">
        <v>571</v>
      </c>
      <c r="RV11" s="1042" t="s">
        <v>571</v>
      </c>
      <c r="RW11" s="957" t="s">
        <v>764</v>
      </c>
      <c r="RX11" s="1042" t="s">
        <v>764</v>
      </c>
      <c r="RY11" s="953" t="s">
        <v>762</v>
      </c>
      <c r="RZ11" s="953" t="s">
        <v>569</v>
      </c>
      <c r="SA11" s="237" t="s">
        <v>171</v>
      </c>
      <c r="SB11" s="1279" t="s">
        <v>556</v>
      </c>
      <c r="SC11" s="1279" t="s">
        <v>557</v>
      </c>
      <c r="SD11" s="237" t="s">
        <v>172</v>
      </c>
      <c r="SE11" s="1279" t="s">
        <v>556</v>
      </c>
      <c r="SF11" s="1279" t="s">
        <v>557</v>
      </c>
      <c r="SG11" s="240" t="s">
        <v>171</v>
      </c>
      <c r="SH11" s="1279" t="s">
        <v>556</v>
      </c>
      <c r="SI11" s="1279" t="s">
        <v>557</v>
      </c>
      <c r="SJ11" s="237" t="s">
        <v>172</v>
      </c>
      <c r="SK11" s="1279" t="s">
        <v>556</v>
      </c>
      <c r="SL11" s="1279" t="s">
        <v>557</v>
      </c>
      <c r="SM11" s="304" t="s">
        <v>171</v>
      </c>
      <c r="SN11" s="1279" t="s">
        <v>556</v>
      </c>
      <c r="SO11" s="1279" t="s">
        <v>557</v>
      </c>
      <c r="SP11" s="306" t="s">
        <v>172</v>
      </c>
      <c r="SQ11" s="1279" t="s">
        <v>556</v>
      </c>
      <c r="SR11" s="1279" t="s">
        <v>557</v>
      </c>
      <c r="SS11" s="962" t="s">
        <v>171</v>
      </c>
      <c r="ST11" s="1279" t="s">
        <v>556</v>
      </c>
      <c r="SU11" s="1279" t="s">
        <v>557</v>
      </c>
      <c r="SV11" s="306" t="s">
        <v>172</v>
      </c>
      <c r="SW11" s="1305" t="s">
        <v>556</v>
      </c>
      <c r="SX11" s="1304" t="s">
        <v>557</v>
      </c>
      <c r="SY11" s="239" t="s">
        <v>171</v>
      </c>
      <c r="SZ11" s="1277" t="s">
        <v>564</v>
      </c>
      <c r="TA11" s="1279" t="s">
        <v>566</v>
      </c>
      <c r="TB11" s="239" t="s">
        <v>172</v>
      </c>
      <c r="TC11" s="1277" t="s">
        <v>564</v>
      </c>
      <c r="TD11" s="1279" t="s">
        <v>566</v>
      </c>
      <c r="TE11" s="239" t="s">
        <v>171</v>
      </c>
      <c r="TF11" s="1042"/>
      <c r="TG11" s="239" t="s">
        <v>172</v>
      </c>
      <c r="TH11" s="1047"/>
      <c r="TI11" s="239" t="s">
        <v>171</v>
      </c>
      <c r="TJ11" s="953" t="s">
        <v>228</v>
      </c>
      <c r="TK11" s="239" t="s">
        <v>172</v>
      </c>
      <c r="TL11" s="466" t="s">
        <v>228</v>
      </c>
      <c r="TM11" s="305" t="s">
        <v>171</v>
      </c>
      <c r="TN11" s="466" t="s">
        <v>228</v>
      </c>
      <c r="TO11" s="305" t="s">
        <v>172</v>
      </c>
      <c r="TP11" s="466" t="s">
        <v>228</v>
      </c>
      <c r="TQ11" s="462" t="s">
        <v>171</v>
      </c>
      <c r="TR11" s="953" t="s">
        <v>228</v>
      </c>
      <c r="TS11" s="305" t="s">
        <v>172</v>
      </c>
      <c r="TT11" s="466" t="s">
        <v>228</v>
      </c>
      <c r="TU11" s="1466"/>
      <c r="TV11" s="1466"/>
      <c r="TW11" s="238" t="s">
        <v>171</v>
      </c>
      <c r="TX11" s="239" t="s">
        <v>172</v>
      </c>
      <c r="TY11" s="238" t="s">
        <v>171</v>
      </c>
      <c r="TZ11" s="239" t="s">
        <v>172</v>
      </c>
      <c r="UA11" s="304" t="s">
        <v>171</v>
      </c>
      <c r="UB11" s="306" t="s">
        <v>172</v>
      </c>
      <c r="UC11" s="304" t="s">
        <v>171</v>
      </c>
      <c r="UD11" s="305" t="s">
        <v>172</v>
      </c>
      <c r="UE11" s="222" t="s">
        <v>171</v>
      </c>
      <c r="UF11" s="239" t="s">
        <v>172</v>
      </c>
      <c r="UG11" s="238" t="s">
        <v>171</v>
      </c>
      <c r="UH11" s="237" t="s">
        <v>172</v>
      </c>
      <c r="UI11" s="305" t="s">
        <v>171</v>
      </c>
      <c r="UJ11" s="305" t="s">
        <v>172</v>
      </c>
      <c r="UK11" s="305" t="s">
        <v>171</v>
      </c>
      <c r="UL11" s="305" t="s">
        <v>172</v>
      </c>
      <c r="UM11" s="223" t="s">
        <v>118</v>
      </c>
      <c r="UN11" s="223" t="s">
        <v>119</v>
      </c>
    </row>
    <row r="12" spans="1:561" s="347" customFormat="1" ht="25.5" customHeight="1">
      <c r="A12" s="355" t="s">
        <v>88</v>
      </c>
      <c r="B12" s="517">
        <f>D12+AI12+'Трансферты и кредиты'!QG12+'Трансферты и кредиты'!RK12</f>
        <v>273545645.13999999</v>
      </c>
      <c r="C12" s="524">
        <f>E12+'Трансферты и кредиты'!QJ12+AJ12+'Трансферты и кредиты'!RL12</f>
        <v>79731689.700000003</v>
      </c>
      <c r="D12" s="539">
        <f t="shared" ref="D12:D29" si="0">F12+P12+N12+V12+AA12+H12</f>
        <v>71256500</v>
      </c>
      <c r="E12" s="517">
        <f t="shared" ref="E12:E29" si="1">G12+Q12+O12+W12+AB12+I12</f>
        <v>23669100</v>
      </c>
      <c r="F12" s="1195">
        <f>'[1]Дотация  из  ОБ_факт'!I8+'[1]Дотация  из  ОБ_факт'!Q8</f>
        <v>20091400</v>
      </c>
      <c r="G12" s="1371">
        <v>13315100</v>
      </c>
      <c r="H12" s="616">
        <f>'[1]Дотация  из  ОБ_факт'!K8</f>
        <v>27284500</v>
      </c>
      <c r="I12" s="1368">
        <v>7017900</v>
      </c>
      <c r="J12" s="618">
        <f t="shared" ref="J12:J29" si="2">H12-L12</f>
        <v>27284500</v>
      </c>
      <c r="K12" s="622">
        <f t="shared" ref="K12:K29" si="3">I12-M12</f>
        <v>7017900</v>
      </c>
      <c r="L12" s="963">
        <f>'[1]Дотация  из  ОБ_факт'!O8</f>
        <v>0</v>
      </c>
      <c r="M12" s="819"/>
      <c r="N12" s="616">
        <f>'[1]Дотация  из  ОБ_факт'!U8</f>
        <v>3400000</v>
      </c>
      <c r="O12" s="1192"/>
      <c r="P12" s="1187">
        <f>'[1]Дотация  из  ОБ_факт'!W8</f>
        <v>20480600</v>
      </c>
      <c r="Q12" s="1371">
        <v>3336100</v>
      </c>
      <c r="R12" s="622">
        <f t="shared" ref="R12:R29" si="4">P12-T12</f>
        <v>20480600</v>
      </c>
      <c r="S12" s="618">
        <f t="shared" ref="S12:S29" si="5">Q12-U12</f>
        <v>3336100</v>
      </c>
      <c r="T12" s="1189">
        <f>'[1]Дотация  из  ОБ_факт'!AA8</f>
        <v>0</v>
      </c>
      <c r="U12" s="875"/>
      <c r="V12" s="1187">
        <f>'[1]Дотация  из  ОБ_факт'!AE8+'[1]Дотация  из  ОБ_факт'!AG8+'[1]Дотация  из  ОБ_факт'!AK8</f>
        <v>0</v>
      </c>
      <c r="W12" s="472">
        <f t="shared" ref="W12:W29" si="6">SUM(X12:Z12)</f>
        <v>0</v>
      </c>
      <c r="X12" s="964"/>
      <c r="Y12" s="902"/>
      <c r="Z12" s="964"/>
      <c r="AA12" s="616">
        <f>'[1]Дотация  из  ОБ_факт'!AC8+'[1]Дотация  из  ОБ_факт'!AI8</f>
        <v>0</v>
      </c>
      <c r="AB12" s="172">
        <f t="shared" ref="AB12:AB29" si="7">SUM(AC12:AD12)</f>
        <v>0</v>
      </c>
      <c r="AC12" s="902"/>
      <c r="AD12" s="964"/>
      <c r="AE12" s="618">
        <f t="shared" ref="AE12:AE29" si="8">AA12-AG12</f>
        <v>0</v>
      </c>
      <c r="AF12" s="622">
        <f t="shared" ref="AF12:AF29" si="9">AB12-AH12</f>
        <v>0</v>
      </c>
      <c r="AG12" s="618">
        <f>'[1]Дотация  из  ОБ_факт'!AI8</f>
        <v>0</v>
      </c>
      <c r="AH12" s="1179"/>
      <c r="AI12" s="619">
        <f>'Трансферты и кредиты'!IA12+LG12+MA12+'Трансферты и кредиты'!PY12+'Трансферты и кредиты'!QA12+BI12+BK12+BQ12+BS12+'Трансферты и кредиты'!KK12+'Трансферты и кредиты'!KO12+AK12+AU12+'Трансферты и кредиты'!EW12+'Трансферты и кредиты'!FO12+'Трансферты и кредиты'!CW12+'Трансферты и кредиты'!HQ12+BY12+'Трансферты и кредиты'!DY12+'Трансферты и кредиты'!EE12+'Трансферты и кредиты'!IW12+'Трансферты и кредиты'!JG12+DS12+'Трансферты и кредиты'!IK12+PW12+NW12+OG12+CO12</f>
        <v>38660389.140000001</v>
      </c>
      <c r="AJ12" s="518">
        <f>'Трансферты и кредиты'!IF12+LQ12+MI12+'Трансферты и кредиты'!PZ12+'Трансферты и кредиты'!QB12+BJ12+BL12+BR12+BT12+'Трансферты и кредиты'!KM12+'Трансферты и кредиты'!KR12+AP12+AZ12+'Трансферты и кредиты'!FF12+'Трансферты и кредиты'!FX12+'Трансферты и кредиты'!CZ12+'Трансферты и кредиты'!HV12+CG12+'Трансферты и кредиты'!EB12+'Трансферты и кредиты'!EH12+'Трансферты и кредиты'!JB12+'Трансферты и кредиты'!JL12+DV12+'Трансферты и кредиты'!IO12+DP12+PX12+ON12+OB12+CQ12</f>
        <v>13329468.600000001</v>
      </c>
      <c r="AK12" s="524">
        <f t="shared" ref="AK12:AK29" si="10">SUM(AL12:AO12)</f>
        <v>16881300</v>
      </c>
      <c r="AL12" s="1025">
        <f>[1]Субсидия_факт!KQ10</f>
        <v>0</v>
      </c>
      <c r="AM12" s="480">
        <f>[1]Субсидия_факт!KW10</f>
        <v>16881300</v>
      </c>
      <c r="AN12" s="346">
        <f>[1]Субсидия_факт!LI10</f>
        <v>0</v>
      </c>
      <c r="AO12" s="546">
        <f>[1]Субсидия_факт!LO10</f>
        <v>0</v>
      </c>
      <c r="AP12" s="524">
        <f t="shared" ref="AP12:AP29" si="11">SUM(AQ12:AT12)</f>
        <v>0</v>
      </c>
      <c r="AQ12" s="549"/>
      <c r="AR12" s="549"/>
      <c r="AS12" s="549"/>
      <c r="AT12" s="671"/>
      <c r="AU12" s="524">
        <f t="shared" ref="AU12:AU29" si="12">SUM(AV12:AY12)</f>
        <v>0</v>
      </c>
      <c r="AV12" s="480">
        <f>[1]Субсидия_факт!KS10</f>
        <v>0</v>
      </c>
      <c r="AW12" s="480">
        <f>[1]Субсидия_факт!KY10</f>
        <v>0</v>
      </c>
      <c r="AX12" s="346">
        <f>[1]Субсидия_факт!LK10</f>
        <v>0</v>
      </c>
      <c r="AY12" s="546">
        <f>[1]Субсидия_факт!LQ10</f>
        <v>0</v>
      </c>
      <c r="AZ12" s="524">
        <f t="shared" ref="AZ12:AZ29" si="13">SUM(BA12:BD12)</f>
        <v>0</v>
      </c>
      <c r="BA12" s="549"/>
      <c r="BB12" s="550"/>
      <c r="BC12" s="670"/>
      <c r="BD12" s="789"/>
      <c r="BE12" s="543">
        <f>AU12-BG12</f>
        <v>0</v>
      </c>
      <c r="BF12" s="541">
        <f>AZ12-BH12</f>
        <v>0</v>
      </c>
      <c r="BG12" s="540">
        <f>AU12</f>
        <v>0</v>
      </c>
      <c r="BH12" s="541">
        <f>AZ12</f>
        <v>0</v>
      </c>
      <c r="BI12" s="1161">
        <f>[1]Субсидия_факт!FS10</f>
        <v>0</v>
      </c>
      <c r="BJ12" s="1245"/>
      <c r="BK12" s="529">
        <f>[1]Субсидия_факт!FU10</f>
        <v>0</v>
      </c>
      <c r="BL12" s="1245"/>
      <c r="BM12" s="529">
        <f t="shared" ref="BM12:BM29" si="14">BK12-BO12</f>
        <v>0</v>
      </c>
      <c r="BN12" s="530">
        <f t="shared" ref="BN12:BN29" si="15">BL12-BP12</f>
        <v>0</v>
      </c>
      <c r="BO12" s="529">
        <f>[1]Субсидия_факт!FW10</f>
        <v>0</v>
      </c>
      <c r="BP12" s="1245"/>
      <c r="BQ12" s="524">
        <f>[1]Субсидия_факт!GA10</f>
        <v>0</v>
      </c>
      <c r="BR12" s="1275"/>
      <c r="BS12" s="524">
        <f>[1]Субсидия_факт!GC10</f>
        <v>0</v>
      </c>
      <c r="BT12" s="1275"/>
      <c r="BU12" s="547">
        <f t="shared" ref="BU12:BU29" si="16">BS12-BW12</f>
        <v>0</v>
      </c>
      <c r="BV12" s="547">
        <f t="shared" ref="BV12:BV29" si="17">BT12-BX12</f>
        <v>0</v>
      </c>
      <c r="BW12" s="716">
        <f t="shared" ref="BW12:BW29" si="18">BS12</f>
        <v>0</v>
      </c>
      <c r="BX12" s="345"/>
      <c r="BY12" s="524">
        <f t="shared" ref="BY12:BY29" si="19">SUM(BZ12:CF12)</f>
        <v>0</v>
      </c>
      <c r="BZ12" s="1209">
        <f>[1]Субсидия_факт!E10</f>
        <v>0</v>
      </c>
      <c r="CA12" s="1261">
        <f>[1]Субсидия_факт!G10</f>
        <v>0</v>
      </c>
      <c r="CB12" s="741">
        <f>[1]Субсидия_факт!I10</f>
        <v>0</v>
      </c>
      <c r="CC12" s="1161">
        <f>[1]Субсидия_факт!K10</f>
        <v>0</v>
      </c>
      <c r="CD12" s="860">
        <f>[1]Субсидия_факт!M10</f>
        <v>0</v>
      </c>
      <c r="CE12" s="529">
        <f>[1]Субсидия_факт!O10</f>
        <v>0</v>
      </c>
      <c r="CF12" s="1161">
        <f>[1]Субсидия_факт!Q10</f>
        <v>0</v>
      </c>
      <c r="CG12" s="1207">
        <f t="shared" ref="CG12:CG29" si="20">SUM(CH12:CN12)</f>
        <v>0</v>
      </c>
      <c r="CH12" s="550"/>
      <c r="CI12" s="549"/>
      <c r="CJ12" s="745"/>
      <c r="CK12" s="549"/>
      <c r="CL12" s="745"/>
      <c r="CM12" s="550"/>
      <c r="CN12" s="667">
        <f>CF12</f>
        <v>0</v>
      </c>
      <c r="CO12" s="1207">
        <f>CP12</f>
        <v>0</v>
      </c>
      <c r="CP12" s="1399">
        <f>[1]Субсидия_факт!S10</f>
        <v>0</v>
      </c>
      <c r="CQ12" s="517">
        <f>CR12</f>
        <v>0</v>
      </c>
      <c r="CR12" s="667">
        <f>CP12</f>
        <v>0</v>
      </c>
      <c r="CS12" s="620">
        <f>CO12-CU12</f>
        <v>0</v>
      </c>
      <c r="CT12" s="1201">
        <f>CQ12-CV12</f>
        <v>0</v>
      </c>
      <c r="CU12" s="1201">
        <f>[1]Субсидия_факт!U10</f>
        <v>0</v>
      </c>
      <c r="CV12" s="1428">
        <f>CU12</f>
        <v>0</v>
      </c>
      <c r="CW12" s="518">
        <f t="shared" ref="CW12:CW29" si="21">SUM(CX12:CY12)</f>
        <v>0</v>
      </c>
      <c r="CX12" s="546">
        <f>[1]Субсидия_факт!AO10</f>
        <v>0</v>
      </c>
      <c r="CY12" s="972">
        <f>[1]Субсидия_факт!AQ10</f>
        <v>0</v>
      </c>
      <c r="CZ12" s="483">
        <f t="shared" ref="CZ12:CZ29" si="22">SUM(DA12:DB12)</f>
        <v>0</v>
      </c>
      <c r="DA12" s="851"/>
      <c r="DB12" s="1247"/>
      <c r="DC12" s="524">
        <f>SUM(DD12:DG12)</f>
        <v>0</v>
      </c>
      <c r="DD12" s="1025">
        <f>[1]Субсидия_факт!W10</f>
        <v>0</v>
      </c>
      <c r="DE12" s="1137">
        <f>[1]Субсидия_факт!Y10</f>
        <v>0</v>
      </c>
      <c r="DF12" s="480">
        <f>[1]Субсидия_факт!AA10</f>
        <v>0</v>
      </c>
      <c r="DG12" s="749">
        <f>[1]Субсидия_факт!AC10</f>
        <v>0</v>
      </c>
      <c r="DH12" s="1207">
        <f>SUM(DI12:DL12)</f>
        <v>0</v>
      </c>
      <c r="DI12" s="1320"/>
      <c r="DJ12" s="745"/>
      <c r="DK12" s="1320"/>
      <c r="DL12" s="745"/>
      <c r="DM12" s="518">
        <f t="shared" ref="DM12:DM29" si="23">SUM(DN12:DO12)</f>
        <v>0</v>
      </c>
      <c r="DN12" s="546">
        <f>[1]Субсидия_факт!AU10</f>
        <v>0</v>
      </c>
      <c r="DO12" s="972">
        <f>[1]Субсидия_факт!AW10</f>
        <v>0</v>
      </c>
      <c r="DP12" s="483">
        <f t="shared" ref="DP12:DP29" si="24">SUM(DQ12:DR12)</f>
        <v>0</v>
      </c>
      <c r="DQ12" s="851"/>
      <c r="DR12" s="737"/>
      <c r="DS12" s="517">
        <f t="shared" ref="DS12" si="25">SUM(DT12:DU12)</f>
        <v>0</v>
      </c>
      <c r="DT12" s="1204">
        <f>[1]Субсидия_факт!EA10</f>
        <v>0</v>
      </c>
      <c r="DU12" s="824">
        <f>[1]Субсидия_факт!EC10</f>
        <v>0</v>
      </c>
      <c r="DV12" s="524">
        <f t="shared" ref="DV12" si="26">SUM(DW12:DX12)</f>
        <v>0</v>
      </c>
      <c r="DW12" s="549"/>
      <c r="DX12" s="767"/>
      <c r="DY12" s="619">
        <f t="shared" ref="DY12:DY29" si="27">SUM(DZ12:EA12)</f>
        <v>0</v>
      </c>
      <c r="DZ12" s="546">
        <f>[1]Субсидия_факт!DO10</f>
        <v>0</v>
      </c>
      <c r="EA12" s="972">
        <f>[1]Субсидия_факт!DU10</f>
        <v>0</v>
      </c>
      <c r="EB12" s="483">
        <f t="shared" ref="EB12:EB29" si="28">SUM(EC12:ED12)</f>
        <v>0</v>
      </c>
      <c r="EC12" s="789"/>
      <c r="ED12" s="737"/>
      <c r="EE12" s="483">
        <f t="shared" ref="EE12:EE29" si="29">SUM(EF12:EG12)</f>
        <v>1348233</v>
      </c>
      <c r="EF12" s="546">
        <f>[1]Субсидия_факт!DQ10</f>
        <v>377507.09</v>
      </c>
      <c r="EG12" s="824">
        <f>[1]Субсидия_факт!DW10</f>
        <v>970725.91</v>
      </c>
      <c r="EH12" s="483">
        <f t="shared" ref="EH12:EH29" si="30">SUM(EI12:EJ12)</f>
        <v>0</v>
      </c>
      <c r="EI12" s="671"/>
      <c r="EJ12" s="771"/>
      <c r="EK12" s="722">
        <f t="shared" ref="EK12:EK29" si="31">SUM(EL12:EM12)</f>
        <v>1348233</v>
      </c>
      <c r="EL12" s="822">
        <f>'Трансферты и кредиты'!EF12-'Трансферты и кредиты'!ER12</f>
        <v>377507.09</v>
      </c>
      <c r="EM12" s="735">
        <f>'Трансферты и кредиты'!EG12-'Трансферты и кредиты'!ES12</f>
        <v>970725.91</v>
      </c>
      <c r="EN12" s="716">
        <f t="shared" ref="EN12:EN29" si="32">SUM(EO12:EP12)</f>
        <v>0</v>
      </c>
      <c r="EO12" s="829">
        <f>'Трансферты и кредиты'!EI12-'Трансферты и кредиты'!EU12</f>
        <v>0</v>
      </c>
      <c r="EP12" s="842">
        <f>'Трансферты и кредиты'!EJ12-'Трансферты и кредиты'!EV12</f>
        <v>0</v>
      </c>
      <c r="EQ12" s="722">
        <f t="shared" ref="EQ12:EQ29" si="33">SUM(ER12:ES12)</f>
        <v>0</v>
      </c>
      <c r="ER12" s="546">
        <f>[1]Субсидия_факт!DS10</f>
        <v>0</v>
      </c>
      <c r="ES12" s="972">
        <f>[1]Субсидия_факт!DY10</f>
        <v>0</v>
      </c>
      <c r="ET12" s="722">
        <f t="shared" ref="ET12:ET29" si="34">SUM(EU12:EV12)</f>
        <v>0</v>
      </c>
      <c r="EU12" s="546"/>
      <c r="EV12" s="824"/>
      <c r="EW12" s="820">
        <f t="shared" ref="EW12:EW29" si="35">SUM(EX12:FE12)</f>
        <v>60552.54</v>
      </c>
      <c r="EX12" s="829">
        <f>[1]Субсидия_факт!BS10</f>
        <v>0</v>
      </c>
      <c r="EY12" s="735">
        <f>[1]Субсидия_факт!BY10</f>
        <v>0</v>
      </c>
      <c r="EZ12" s="546">
        <f>[1]Субсидия_факт!CQ10</f>
        <v>54347.83</v>
      </c>
      <c r="FA12" s="972">
        <f>[1]Субсидия_факт!CW10</f>
        <v>6204.71</v>
      </c>
      <c r="FB12" s="546">
        <f>[1]Субсидия_факт!DC10</f>
        <v>0</v>
      </c>
      <c r="FC12" s="972">
        <f>[1]Субсидия_факт!DI10</f>
        <v>0</v>
      </c>
      <c r="FD12" s="546">
        <f>[1]Субсидия_факт!EE10</f>
        <v>0</v>
      </c>
      <c r="FE12" s="824">
        <f>[1]Субсидия_факт!EK10</f>
        <v>0</v>
      </c>
      <c r="FF12" s="820">
        <f t="shared" ref="FF12:FF29" si="36">SUM(FG12:FN12)</f>
        <v>0</v>
      </c>
      <c r="FG12" s="671"/>
      <c r="FH12" s="737"/>
      <c r="FI12" s="671"/>
      <c r="FJ12" s="850"/>
      <c r="FK12" s="671"/>
      <c r="FL12" s="966"/>
      <c r="FM12" s="671"/>
      <c r="FN12" s="737"/>
      <c r="FO12" s="820">
        <f t="shared" ref="FO12:FO29" si="37">SUM(FP12:FW12)</f>
        <v>0</v>
      </c>
      <c r="FP12" s="829">
        <f>[1]Субсидия_факт!BU10</f>
        <v>0</v>
      </c>
      <c r="FQ12" s="735">
        <f>[1]Субсидия_факт!CA10</f>
        <v>0</v>
      </c>
      <c r="FR12" s="546">
        <f>[1]Субсидия_факт!CS10</f>
        <v>0</v>
      </c>
      <c r="FS12" s="824">
        <f>[1]Субсидия_факт!CY10</f>
        <v>0</v>
      </c>
      <c r="FT12" s="546">
        <f>[1]Субсидия_факт!DE10</f>
        <v>0</v>
      </c>
      <c r="FU12" s="972">
        <f>[1]Субсидия_факт!DK10</f>
        <v>0</v>
      </c>
      <c r="FV12" s="546">
        <f>[1]Субсидия_факт!EG10</f>
        <v>0</v>
      </c>
      <c r="FW12" s="824">
        <f>[1]Субсидия_факт!EM10</f>
        <v>0</v>
      </c>
      <c r="FX12" s="820">
        <f t="shared" ref="FX12:FX29" si="38">SUM(FY12:GF12)</f>
        <v>0</v>
      </c>
      <c r="FY12" s="671"/>
      <c r="FZ12" s="737"/>
      <c r="GA12" s="851"/>
      <c r="GB12" s="737"/>
      <c r="GC12" s="851"/>
      <c r="GD12" s="737"/>
      <c r="GE12" s="671"/>
      <c r="GF12" s="737"/>
      <c r="GG12" s="823">
        <f t="shared" ref="GG12:GG29" si="39">SUM(GH12:GO12)</f>
        <v>0</v>
      </c>
      <c r="GH12" s="667">
        <f>'Трансферты и кредиты'!FP12-GZ12</f>
        <v>0</v>
      </c>
      <c r="GI12" s="741">
        <f>'Трансферты и кредиты'!FQ12-HA12</f>
        <v>0</v>
      </c>
      <c r="GJ12" s="829">
        <f>'Трансферты и кредиты'!FR12-HB12</f>
        <v>0</v>
      </c>
      <c r="GK12" s="735">
        <f>'Трансферты и кредиты'!FS12-HC12</f>
        <v>0</v>
      </c>
      <c r="GL12" s="822">
        <f>'Трансферты и кредиты'!FT12-HD12</f>
        <v>0</v>
      </c>
      <c r="GM12" s="735">
        <f>'Трансферты и кредиты'!FU12-HE12</f>
        <v>0</v>
      </c>
      <c r="GN12" s="829">
        <f>'Трансферты и кредиты'!FV12-HF12</f>
        <v>0</v>
      </c>
      <c r="GO12" s="735">
        <f>'Трансферты и кредиты'!FW12-HG12</f>
        <v>0</v>
      </c>
      <c r="GP12" s="823">
        <f t="shared" ref="GP12:GP29" si="40">SUM(GQ12:GX12)</f>
        <v>0</v>
      </c>
      <c r="GQ12" s="667">
        <f>'Трансферты и кредиты'!FY12-HI12</f>
        <v>0</v>
      </c>
      <c r="GR12" s="774">
        <f>'Трансферты и кредиты'!FZ12-HJ12</f>
        <v>0</v>
      </c>
      <c r="GS12" s="829">
        <f>'Трансферты и кредиты'!GA12-HK12</f>
        <v>0</v>
      </c>
      <c r="GT12" s="842">
        <f>'Трансферты и кредиты'!GB12-HL12</f>
        <v>0</v>
      </c>
      <c r="GU12" s="829">
        <f>'Трансферты и кредиты'!GC12-HM12</f>
        <v>0</v>
      </c>
      <c r="GV12" s="842">
        <f>'Трансферты и кредиты'!GD12-HN12</f>
        <v>0</v>
      </c>
      <c r="GW12" s="829">
        <f>'Трансферты и кредиты'!GE12-HO12</f>
        <v>0</v>
      </c>
      <c r="GX12" s="842">
        <f>'Трансферты и кредиты'!GF12-HP12</f>
        <v>0</v>
      </c>
      <c r="GY12" s="823">
        <f t="shared" ref="GY12:GY29" si="41">SUM(GZ12:HG12)</f>
        <v>0</v>
      </c>
      <c r="GZ12" s="829">
        <f>[1]Субсидия_факт!BW10</f>
        <v>0</v>
      </c>
      <c r="HA12" s="735">
        <f>[1]Субсидия_факт!CC10</f>
        <v>0</v>
      </c>
      <c r="HB12" s="546">
        <f>[1]Субсидия_факт!CU10</f>
        <v>0</v>
      </c>
      <c r="HC12" s="824">
        <f>[1]Субсидия_факт!DA10</f>
        <v>0</v>
      </c>
      <c r="HD12" s="546">
        <f>[1]Субсидия_факт!DG10</f>
        <v>0</v>
      </c>
      <c r="HE12" s="972">
        <f>[1]Субсидия_факт!DM10</f>
        <v>0</v>
      </c>
      <c r="HF12" s="546">
        <f>[1]Субсидия_факт!EI10</f>
        <v>0</v>
      </c>
      <c r="HG12" s="824">
        <f>[1]Субсидия_факт!EO10</f>
        <v>0</v>
      </c>
      <c r="HH12" s="823">
        <f t="shared" ref="HH12:HH29" si="42">SUM(HI12:HP12)</f>
        <v>0</v>
      </c>
      <c r="HI12" s="671"/>
      <c r="HJ12" s="737"/>
      <c r="HK12" s="548"/>
      <c r="HL12" s="863"/>
      <c r="HM12" s="548"/>
      <c r="HN12" s="967"/>
      <c r="HO12" s="671"/>
      <c r="HP12" s="737"/>
      <c r="HQ12" s="483">
        <f>SUM(HR12:HU12)</f>
        <v>0</v>
      </c>
      <c r="HR12" s="546">
        <f>[1]Субсидия_факт!AY10</f>
        <v>0</v>
      </c>
      <c r="HS12" s="972">
        <f>[1]Субсидия_факт!BA10</f>
        <v>0</v>
      </c>
      <c r="HT12" s="546">
        <f>[1]Субсидия_факт!BC10</f>
        <v>0</v>
      </c>
      <c r="HU12" s="972">
        <f>[1]Субсидия_факт!BE10</f>
        <v>0</v>
      </c>
      <c r="HV12" s="483">
        <f>SUM(HW12:HZ12)</f>
        <v>0</v>
      </c>
      <c r="HW12" s="671"/>
      <c r="HX12" s="737"/>
      <c r="HY12" s="671"/>
      <c r="HZ12" s="737"/>
      <c r="IA12" s="518">
        <f t="shared" ref="IA12:IA29" si="43">SUM(IB12:IM12)</f>
        <v>0</v>
      </c>
      <c r="IB12" s="546">
        <f>[1]Субсидия_факт!GW10</f>
        <v>0</v>
      </c>
      <c r="IC12" s="530">
        <f>[1]Субсидия_факт!GY10</f>
        <v>0</v>
      </c>
      <c r="ID12" s="529">
        <f>[1]Субсидия_факт!HG10</f>
        <v>0</v>
      </c>
      <c r="IE12" s="749">
        <f>[1]Субсидия_факт!HI10</f>
        <v>0</v>
      </c>
      <c r="IF12" s="518">
        <f t="shared" ref="IF12:IF29" si="44">SUM(IG12:IQ12)</f>
        <v>0</v>
      </c>
      <c r="IG12" s="671"/>
      <c r="IH12" s="549"/>
      <c r="II12" s="670"/>
      <c r="IJ12" s="745"/>
      <c r="IK12" s="524">
        <f t="shared" ref="IK12:IK29" si="45">SUM(IL12:IN12)</f>
        <v>0</v>
      </c>
      <c r="IL12" s="548">
        <f>[1]Субсидия_факт!HE10</f>
        <v>0</v>
      </c>
      <c r="IM12" s="548">
        <f>[1]Субсидия_факт!HA10</f>
        <v>0</v>
      </c>
      <c r="IN12" s="824">
        <f>[1]Субсидия_факт!HC10</f>
        <v>0</v>
      </c>
      <c r="IO12" s="524">
        <f t="shared" ref="IO12:IO29" si="46">SUM(IP12:IR12)</f>
        <v>0</v>
      </c>
      <c r="IP12" s="671"/>
      <c r="IQ12" s="671"/>
      <c r="IR12" s="737"/>
      <c r="IS12" s="968">
        <f t="shared" ref="IS12:IS29" si="47">IK12-IU12</f>
        <v>0</v>
      </c>
      <c r="IT12" s="968">
        <f t="shared" ref="IT12:IT29" si="48">IO12-IV12</f>
        <v>0</v>
      </c>
      <c r="IU12" s="720">
        <f t="shared" ref="IU12:IU29" si="49">IK12</f>
        <v>0</v>
      </c>
      <c r="IV12" s="1163">
        <f t="shared" ref="IV12:IV29" si="50">IO12</f>
        <v>0</v>
      </c>
      <c r="IW12" s="826">
        <f t="shared" ref="IW12:IW29" si="51">SUM(IX12:JA12)</f>
        <v>0</v>
      </c>
      <c r="IX12" s="546">
        <f>[1]Субсидия_факт!NI10</f>
        <v>0</v>
      </c>
      <c r="IY12" s="972">
        <f>[1]Субсидия_факт!NO10</f>
        <v>0</v>
      </c>
      <c r="IZ12" s="972">
        <f>[1]Субсидия_факт!OA10</f>
        <v>0</v>
      </c>
      <c r="JA12" s="546">
        <f>[1]Субсидия_факт!NU10</f>
        <v>0</v>
      </c>
      <c r="JB12" s="826">
        <f t="shared" ref="JB12:JB29" si="52">SUM(JC12:JF12)</f>
        <v>0</v>
      </c>
      <c r="JC12" s="851"/>
      <c r="JD12" s="737"/>
      <c r="JE12" s="850"/>
      <c r="JF12" s="671"/>
      <c r="JG12" s="826">
        <f t="shared" ref="JG12:JG29" si="53">SUM(JH12:JK12)</f>
        <v>0</v>
      </c>
      <c r="JH12" s="546">
        <f>[1]Субсидия_факт!NK10</f>
        <v>0</v>
      </c>
      <c r="JI12" s="972">
        <f>[1]Субсидия_факт!NQ10</f>
        <v>0</v>
      </c>
      <c r="JJ12" s="972">
        <f>[1]Субсидия_факт!OC10</f>
        <v>0</v>
      </c>
      <c r="JK12" s="548">
        <f>[1]Субсидия_факт!NW10</f>
        <v>0</v>
      </c>
      <c r="JL12" s="827">
        <f t="shared" ref="JL12:JL29" si="54">SUM(JM12:JP12)</f>
        <v>0</v>
      </c>
      <c r="JM12" s="671"/>
      <c r="JN12" s="850"/>
      <c r="JO12" s="737"/>
      <c r="JP12" s="851"/>
      <c r="JQ12" s="715">
        <f t="shared" ref="JQ12:JQ29" si="55">SUM(JR12:JU12)</f>
        <v>0</v>
      </c>
      <c r="JR12" s="704">
        <f>'Трансферты и кредиты'!JH12-KB12</f>
        <v>0</v>
      </c>
      <c r="JS12" s="742">
        <f>'Трансферты и кредиты'!JI12-KC12</f>
        <v>0</v>
      </c>
      <c r="JT12" s="839">
        <f>'Трансферты и кредиты'!JJ12-KD12</f>
        <v>0</v>
      </c>
      <c r="JU12" s="668">
        <f>'Трансферты и кредиты'!JK12-KE12</f>
        <v>0</v>
      </c>
      <c r="JV12" s="828">
        <f t="shared" ref="JV12:JV29" si="56">SUM(JW12:JZ12)</f>
        <v>0</v>
      </c>
      <c r="JW12" s="822">
        <f>'Трансферты и кредиты'!JM12-KG12</f>
        <v>0</v>
      </c>
      <c r="JX12" s="735">
        <f>'Трансферты и кредиты'!JN12-KH12</f>
        <v>0</v>
      </c>
      <c r="JY12" s="842">
        <f>'Трансферты и кредиты'!JO12-KI12</f>
        <v>0</v>
      </c>
      <c r="JZ12" s="829">
        <f>'Трансферты и кредиты'!JP12-KJ12</f>
        <v>0</v>
      </c>
      <c r="KA12" s="853">
        <f t="shared" ref="KA12:KA29" si="57">SUM(KB12:KE12)</f>
        <v>0</v>
      </c>
      <c r="KB12" s="546">
        <f>[1]Субсидия_факт!NM10</f>
        <v>0</v>
      </c>
      <c r="KC12" s="972">
        <f>[1]Субсидия_факт!NS10</f>
        <v>0</v>
      </c>
      <c r="KD12" s="972">
        <f>[1]Субсидия_факт!OE10</f>
        <v>0</v>
      </c>
      <c r="KE12" s="546">
        <f>[1]Субсидия_факт!NY10</f>
        <v>0</v>
      </c>
      <c r="KF12" s="828">
        <f t="shared" ref="KF12:KF29" si="58">SUM(KG12:KJ12)</f>
        <v>0</v>
      </c>
      <c r="KG12" s="851"/>
      <c r="KH12" s="737"/>
      <c r="KI12" s="863"/>
      <c r="KJ12" s="548"/>
      <c r="KK12" s="517">
        <f>SUM('Трансферты и кредиты'!KL12:KL12)</f>
        <v>0</v>
      </c>
      <c r="KL12" s="549"/>
      <c r="KM12" s="517">
        <f>SUM('Трансферты и кредиты'!KN12:KN12)</f>
        <v>0</v>
      </c>
      <c r="KN12" s="670"/>
      <c r="KO12" s="517">
        <f t="shared" ref="KO12:KO29" si="59">SUM(KP12:KQ12)</f>
        <v>0</v>
      </c>
      <c r="KP12" s="480">
        <f>[1]Субсидия_факт!HY10</f>
        <v>0</v>
      </c>
      <c r="KQ12" s="749">
        <f>[1]Субсидия_факт!IC10</f>
        <v>0</v>
      </c>
      <c r="KR12" s="524">
        <f t="shared" ref="KR12:KR29" si="60">SUM(KS12:KT12)</f>
        <v>0</v>
      </c>
      <c r="KS12" s="698"/>
      <c r="KT12" s="843"/>
      <c r="KU12" s="620">
        <f t="shared" ref="KU12:KU29" si="61">SUM(KV12:KW12)</f>
        <v>0</v>
      </c>
      <c r="KV12" s="1102">
        <f>'Трансферты и кредиты'!KP12-LB12</f>
        <v>0</v>
      </c>
      <c r="KW12" s="741">
        <f>'Трансферты и кредиты'!KQ12-LC12</f>
        <v>0</v>
      </c>
      <c r="KX12" s="620">
        <f t="shared" ref="KX12:KX29" si="62">SUM(KY12:KZ12)</f>
        <v>0</v>
      </c>
      <c r="KY12" s="504">
        <f>'Трансферты и кредиты'!KS12-LE12</f>
        <v>0</v>
      </c>
      <c r="KZ12" s="741">
        <f>'Трансферты и кредиты'!KT12-LF12</f>
        <v>0</v>
      </c>
      <c r="LA12" s="1201">
        <f t="shared" ref="LA12:LA29" si="63">SUM(LB12:LC12)</f>
        <v>0</v>
      </c>
      <c r="LB12" s="480">
        <f>[1]Субсидия_факт!IA10</f>
        <v>0</v>
      </c>
      <c r="LC12" s="749">
        <f>[1]Субсидия_факт!IE10</f>
        <v>0</v>
      </c>
      <c r="LD12" s="620">
        <f t="shared" ref="LD12:LD29" si="64">SUM(LE12:LF12)</f>
        <v>0</v>
      </c>
      <c r="LE12" s="504"/>
      <c r="LF12" s="774"/>
      <c r="LG12" s="517">
        <f t="shared" ref="LG12:LG29" si="65">SUM(LH12:LP12)</f>
        <v>0</v>
      </c>
      <c r="LH12" s="346">
        <f>[1]Субсидия_факт!CK10</f>
        <v>0</v>
      </c>
      <c r="LI12" s="346">
        <f>[1]Субсидия_факт!EW10</f>
        <v>0</v>
      </c>
      <c r="LJ12" s="860">
        <f>[1]Субсидия_факт!EY10</f>
        <v>0</v>
      </c>
      <c r="LK12" s="1209">
        <f>[1]Субсидия_факт!FG10</f>
        <v>0</v>
      </c>
      <c r="LL12" s="529">
        <f>[1]Субсидия_факт!FY10</f>
        <v>0</v>
      </c>
      <c r="LM12" s="1209">
        <f>[1]Субсидия_факт!JE10</f>
        <v>0</v>
      </c>
      <c r="LN12" s="346">
        <f>[1]Субсидия_факт!KI10</f>
        <v>0</v>
      </c>
      <c r="LO12" s="1025">
        <f>[1]Субсидия_факт!JW10</f>
        <v>0</v>
      </c>
      <c r="LP12" s="749">
        <f>[1]Субсидия_факт!KC10</f>
        <v>0</v>
      </c>
      <c r="LQ12" s="483">
        <f t="shared" ref="LQ12:LQ29" si="66">SUM(LR12:LZ12)</f>
        <v>0</v>
      </c>
      <c r="LR12" s="670"/>
      <c r="LS12" s="670"/>
      <c r="LT12" s="745"/>
      <c r="LU12" s="670"/>
      <c r="LV12" s="670"/>
      <c r="LW12" s="670"/>
      <c r="LX12" s="549"/>
      <c r="LY12" s="549"/>
      <c r="LZ12" s="767"/>
      <c r="MA12" s="517">
        <f t="shared" ref="MA12:MA29" si="67">SUM(MB12:MH12)</f>
        <v>0</v>
      </c>
      <c r="MB12" s="480">
        <f>[1]Субсидия_факт!CM10</f>
        <v>0</v>
      </c>
      <c r="MC12" s="346">
        <f>[1]Субсидия_факт!FK10</f>
        <v>0</v>
      </c>
      <c r="MD12" s="504">
        <f>[1]Субсидия_факт!IO10</f>
        <v>0</v>
      </c>
      <c r="ME12" s="530">
        <f>[1]Субсидия_факт!JG10</f>
        <v>0</v>
      </c>
      <c r="MF12" s="529">
        <f>[1]Субсидия_факт!KK10</f>
        <v>0</v>
      </c>
      <c r="MG12" s="529">
        <f>[1]Субсидия_факт!JY10</f>
        <v>0</v>
      </c>
      <c r="MH12" s="1020">
        <f>[1]Субсидия_факт!KE10</f>
        <v>0</v>
      </c>
      <c r="MI12" s="524">
        <f t="shared" ref="MI12" si="68">SUM(MJ12:MP12)</f>
        <v>0</v>
      </c>
      <c r="MJ12" s="549"/>
      <c r="MK12" s="550"/>
      <c r="ML12" s="549"/>
      <c r="MM12" s="550"/>
      <c r="MN12" s="549"/>
      <c r="MO12" s="549"/>
      <c r="MP12" s="847"/>
      <c r="MQ12" s="541">
        <f t="shared" ref="MQ12" si="69">SUM(MR12:MX12)</f>
        <v>0</v>
      </c>
      <c r="MR12" s="703">
        <f t="shared" ref="MR12:MR29" si="70">MB12-NH12</f>
        <v>0</v>
      </c>
      <c r="MS12" s="480">
        <f t="shared" ref="MS12:MS29" si="71">MC12-NI12</f>
        <v>0</v>
      </c>
      <c r="MT12" s="480">
        <f t="shared" ref="MT12:MT29" si="72">MD12-NJ12</f>
        <v>0</v>
      </c>
      <c r="MU12" s="346">
        <f t="shared" ref="MU12:MU29" si="73">ME12-NK12</f>
        <v>0</v>
      </c>
      <c r="MV12" s="1025">
        <f t="shared" ref="MV12:MV29" si="74">MF12-NL12</f>
        <v>0</v>
      </c>
      <c r="MW12" s="346">
        <f t="shared" ref="MW12:MW29" si="75">MG12-NM12</f>
        <v>0</v>
      </c>
      <c r="MX12" s="749">
        <f t="shared" ref="MX12:MX29" si="76">MH12-NN12</f>
        <v>0</v>
      </c>
      <c r="MY12" s="540">
        <f t="shared" ref="MY12:MY29" si="77">SUM(MZ12:NF12)</f>
        <v>0</v>
      </c>
      <c r="MZ12" s="667">
        <f t="shared" ref="MZ12:MZ29" si="78">MJ12-NP12</f>
        <v>0</v>
      </c>
      <c r="NA12" s="530">
        <f t="shared" ref="NA12:NA29" si="79">MK12-NQ12</f>
        <v>0</v>
      </c>
      <c r="NB12" s="346">
        <f t="shared" ref="NB12:NB29" si="80">ML12-NR12</f>
        <v>0</v>
      </c>
      <c r="NC12" s="1025">
        <f t="shared" ref="NC12:NC29" si="81">MM12-NS12</f>
        <v>0</v>
      </c>
      <c r="ND12" s="346">
        <f t="shared" ref="ND12:ND29" si="82">MN12-NT12</f>
        <v>0</v>
      </c>
      <c r="NE12" s="346">
        <f t="shared" ref="NE12:NE29" si="83">MO12-NU12</f>
        <v>0</v>
      </c>
      <c r="NF12" s="860">
        <f t="shared" ref="NF12:NF29" si="84">MP12-NV12</f>
        <v>0</v>
      </c>
      <c r="NG12" s="541">
        <f t="shared" ref="NG12:NG29" si="85">SUM(NH12:NN12)</f>
        <v>0</v>
      </c>
      <c r="NH12" s="1211">
        <f>[1]Субсидия_факт!CO10</f>
        <v>0</v>
      </c>
      <c r="NI12" s="1212">
        <f>[1]Субсидия_факт!FM10</f>
        <v>0</v>
      </c>
      <c r="NJ12" s="504">
        <f>[1]Субсидия_факт!IQ10</f>
        <v>0</v>
      </c>
      <c r="NK12" s="1211">
        <f>[1]Субсидия_факт!JI10</f>
        <v>0</v>
      </c>
      <c r="NL12" s="1212">
        <f>[1]Субсидия_факт!KM10</f>
        <v>0</v>
      </c>
      <c r="NM12" s="1212">
        <f>[1]Субсидия_факт!KA10</f>
        <v>0</v>
      </c>
      <c r="NN12" s="1215">
        <f>[1]Субсидия_факт!KG10</f>
        <v>0</v>
      </c>
      <c r="NO12" s="541">
        <f t="shared" ref="NO12:NO29" si="86">SUM(NP12:NV12)</f>
        <v>0</v>
      </c>
      <c r="NP12" s="550"/>
      <c r="NQ12" s="549"/>
      <c r="NR12" s="670"/>
      <c r="NS12" s="549"/>
      <c r="NT12" s="549"/>
      <c r="NU12" s="550"/>
      <c r="NV12" s="884"/>
      <c r="NW12" s="517">
        <f t="shared" ref="NW12:NW29" si="87">SUM(NX12:OA12)</f>
        <v>0</v>
      </c>
      <c r="NX12" s="529">
        <f>[1]Субсидия_факт!IS10</f>
        <v>0</v>
      </c>
      <c r="NY12" s="860">
        <f>[1]Субсидия_факт!IU10</f>
        <v>0</v>
      </c>
      <c r="NZ12" s="529">
        <f>[1]Субсидия_факт!JK10</f>
        <v>0</v>
      </c>
      <c r="OA12" s="860">
        <f>[1]Субсидия_факт!JQ10</f>
        <v>0</v>
      </c>
      <c r="OB12" s="524">
        <f t="shared" ref="OB12:OB29" si="88">SUM(OC12:OF12)</f>
        <v>0</v>
      </c>
      <c r="OC12" s="670"/>
      <c r="OD12" s="745"/>
      <c r="OE12" s="670"/>
      <c r="OF12" s="884"/>
      <c r="OG12" s="524">
        <f t="shared" ref="OG12:OG29" si="89">SUM(OH12:OM12)</f>
        <v>0</v>
      </c>
      <c r="OH12" s="530">
        <f>[1]Субсидия_факт!IG10</f>
        <v>0</v>
      </c>
      <c r="OI12" s="1137">
        <f>[1]Субсидия_факт!IK10</f>
        <v>0</v>
      </c>
      <c r="OJ12" s="1216">
        <f>[1]Субсидия_факт!IW10</f>
        <v>0</v>
      </c>
      <c r="OK12" s="741">
        <f>[1]Субсидия_факт!JA10</f>
        <v>0</v>
      </c>
      <c r="OL12" s="529">
        <f>[1]Субсидия_факт!JM10</f>
        <v>0</v>
      </c>
      <c r="OM12" s="749">
        <f>[1]Субсидия_факт!JS10</f>
        <v>0</v>
      </c>
      <c r="ON12" s="524">
        <f t="shared" ref="ON12:ON29" si="90">SUM(OO12:OT12)</f>
        <v>0</v>
      </c>
      <c r="OO12" s="549"/>
      <c r="OP12" s="844"/>
      <c r="OQ12" s="670"/>
      <c r="OR12" s="745"/>
      <c r="OS12" s="549"/>
      <c r="OT12" s="745"/>
      <c r="OU12" s="620">
        <f t="shared" ref="OU12:OU29" si="91">SUM(OV12:PA12)</f>
        <v>0</v>
      </c>
      <c r="OV12" s="480">
        <f t="shared" ref="OV12:OV29" si="92">OH12-PJ12</f>
        <v>0</v>
      </c>
      <c r="OW12" s="749">
        <f t="shared" ref="OW12:OW29" si="93">OI12-PK12</f>
        <v>0</v>
      </c>
      <c r="OX12" s="1025">
        <f t="shared" ref="OX12:OX29" si="94">OJ12-PL12</f>
        <v>0</v>
      </c>
      <c r="OY12" s="749">
        <f t="shared" ref="OY12:OY29" si="95">OK12-PM12</f>
        <v>0</v>
      </c>
      <c r="OZ12" s="1025">
        <f t="shared" ref="OZ12:OZ29" si="96">OL12-PN12</f>
        <v>0</v>
      </c>
      <c r="PA12" s="749">
        <f t="shared" ref="PA12:PA29" si="97">OM12-PO12</f>
        <v>0</v>
      </c>
      <c r="PB12" s="1201">
        <f t="shared" ref="PB12:PB29" si="98">SUM(PC12:PH12)</f>
        <v>0</v>
      </c>
      <c r="PC12" s="480">
        <f t="shared" ref="PC12:PC29" si="99">OO12-PQ12</f>
        <v>0</v>
      </c>
      <c r="PD12" s="749">
        <f t="shared" ref="PD12:PD29" si="100">OP12-PR12</f>
        <v>0</v>
      </c>
      <c r="PE12" s="1025">
        <f t="shared" ref="PE12:PE29" si="101">OQ12-PS12</f>
        <v>0</v>
      </c>
      <c r="PF12" s="749">
        <f t="shared" ref="PF12:PF29" si="102">OR12-PT12</f>
        <v>0</v>
      </c>
      <c r="PG12" s="1025">
        <f t="shared" ref="PG12:PG29" si="103">OS12-PU12</f>
        <v>0</v>
      </c>
      <c r="PH12" s="749">
        <f t="shared" ref="PH12:PH29" si="104">OT12-PV12</f>
        <v>0</v>
      </c>
      <c r="PI12" s="620">
        <f t="shared" ref="PI12:PI29" si="105">SUM(PJ12:PO12)</f>
        <v>0</v>
      </c>
      <c r="PJ12" s="1211">
        <f>[1]Субсидия_факт!II10</f>
        <v>0</v>
      </c>
      <c r="PK12" s="1345">
        <f>[1]Субсидия_факт!IM10</f>
        <v>0</v>
      </c>
      <c r="PL12" s="1396">
        <f>[1]Субсидия_факт!IY10</f>
        <v>0</v>
      </c>
      <c r="PM12" s="1214">
        <f>[1]Субсидия_факт!JC10</f>
        <v>0</v>
      </c>
      <c r="PN12" s="1212">
        <f>[1]Субсидия_факт!JO10</f>
        <v>0</v>
      </c>
      <c r="PO12" s="1213">
        <f>[1]Субсидия_факт!JU10</f>
        <v>0</v>
      </c>
      <c r="PP12" s="620">
        <f t="shared" ref="PP12:PP29" si="106">SUM(PQ12:PV12)</f>
        <v>0</v>
      </c>
      <c r="PQ12" s="550"/>
      <c r="PR12" s="741"/>
      <c r="PS12" s="670"/>
      <c r="PT12" s="745"/>
      <c r="PU12" s="549"/>
      <c r="PV12" s="1314"/>
      <c r="PW12" s="518">
        <f>[1]Субсидия_факт!OQ10</f>
        <v>9424101.8000000007</v>
      </c>
      <c r="PX12" s="1422">
        <f>PW12</f>
        <v>9424101.8000000007</v>
      </c>
      <c r="PY12" s="619">
        <f>'Прочая  субсидия_МР  и  ГО'!B8</f>
        <v>3602898.32</v>
      </c>
      <c r="PZ12" s="483">
        <f>'Прочая  субсидия_МР  и  ГО'!C8</f>
        <v>3602898.32</v>
      </c>
      <c r="QA12" s="619">
        <f>'Прочая  субсидия_БП'!B8</f>
        <v>7343303.4800000004</v>
      </c>
      <c r="QB12" s="518">
        <f>'Прочая  субсидия_БП'!C8</f>
        <v>302468.47999999998</v>
      </c>
      <c r="QC12" s="617">
        <f>'Прочая  субсидия_БП'!D8</f>
        <v>7343303.4800000004</v>
      </c>
      <c r="QD12" s="618">
        <f>'Прочая  субсидия_БП'!E8</f>
        <v>302468.47999999998</v>
      </c>
      <c r="QE12" s="622">
        <f>'Прочая  субсидия_БП'!F8</f>
        <v>0</v>
      </c>
      <c r="QF12" s="618">
        <f>'Прочая  субсидия_БП'!G8</f>
        <v>0</v>
      </c>
      <c r="QG12" s="517">
        <f t="shared" ref="QG12:QG29" si="107">SUM(QH12:QI12)</f>
        <v>163628756</v>
      </c>
      <c r="QH12" s="480">
        <f>'Трансферты и кредиты'!RF12+'Трансферты и кредиты'!QM12+'Трансферты и кредиты'!QO12+'Трансферты и кредиты'!QQ12</f>
        <v>157254700</v>
      </c>
      <c r="QI12" s="346">
        <f>'Трансферты и кредиты'!RG12+'Трансферты и кредиты'!QS12+'Трансферты и кредиты'!QY12+'Трансферты и кредиты'!QU12+'Трансферты и кредиты'!RC12+'Трансферты и кредиты'!QW12+RA12</f>
        <v>6374056</v>
      </c>
      <c r="QJ12" s="524">
        <f t="shared" ref="QJ12:QJ29" si="108">SUM(QK12:QL12)</f>
        <v>42733121.100000001</v>
      </c>
      <c r="QK12" s="530">
        <f>'Трансферты и кредиты'!RI12+'Трансферты и кредиты'!QN12+'Трансферты и кредиты'!QP12+'Трансферты и кредиты'!QR12</f>
        <v>39740900</v>
      </c>
      <c r="QL12" s="346">
        <f>'Трансферты и кредиты'!RJ12+'Трансферты и кредиты'!QT12+'Трансферты и кредиты'!QZ12+'Трансферты и кредиты'!QV12+'Трансферты и кредиты'!RD12+'Трансферты и кредиты'!QX12+RB12</f>
        <v>2992221.1</v>
      </c>
      <c r="QM12" s="619">
        <f>'Субвенция  на  полномочия'!B8</f>
        <v>150541700</v>
      </c>
      <c r="QN12" s="483">
        <f>'Субвенция  на  полномочия'!C8</f>
        <v>38048600</v>
      </c>
      <c r="QO12" s="803">
        <f>[1]Субвенция_факт!P9*1000</f>
        <v>5255000</v>
      </c>
      <c r="QP12" s="1385">
        <v>1237300</v>
      </c>
      <c r="QQ12" s="803">
        <f>[1]Субвенция_факт!K9*1000</f>
        <v>775000</v>
      </c>
      <c r="QR12" s="1385">
        <v>215000</v>
      </c>
      <c r="QS12" s="803">
        <f>[1]Субвенция_факт!AD9*1000</f>
        <v>1401900</v>
      </c>
      <c r="QT12" s="806">
        <v>285302.07</v>
      </c>
      <c r="QU12" s="803">
        <f>[1]Субвенция_факт!AE9*1000</f>
        <v>3000</v>
      </c>
      <c r="QV12" s="806"/>
      <c r="QW12" s="803">
        <f>[1]Субвенция_факт!E9*1000</f>
        <v>3609156.0000000005</v>
      </c>
      <c r="QX12" s="806">
        <v>2383632</v>
      </c>
      <c r="QY12" s="803">
        <f>[1]Субвенция_факт!F9*1000</f>
        <v>0</v>
      </c>
      <c r="QZ12" s="946"/>
      <c r="RA12" s="472">
        <f>[1]Субвенция_факт!G9*1000</f>
        <v>0</v>
      </c>
      <c r="RB12" s="947"/>
      <c r="RC12" s="803">
        <f>[1]Субвенция_факт!H9*1000</f>
        <v>0</v>
      </c>
      <c r="RD12" s="806"/>
      <c r="RE12" s="518">
        <f t="shared" ref="RE12:RE29" si="109">RF12+RG12</f>
        <v>2043000</v>
      </c>
      <c r="RF12" s="958">
        <f>[1]Субвенция_факт!AC9*1000</f>
        <v>683000</v>
      </c>
      <c r="RG12" s="952">
        <f>[1]Субвенция_факт!AB9*1000</f>
        <v>1360000</v>
      </c>
      <c r="RH12" s="483">
        <f t="shared" ref="RH12:RH29" si="110">SUM(RI12:RJ12)</f>
        <v>563287.03</v>
      </c>
      <c r="RI12" s="1080">
        <v>240000</v>
      </c>
      <c r="RJ12" s="1379">
        <v>323287.03000000003</v>
      </c>
      <c r="RK12" s="285">
        <f>'Трансферты и кредиты'!TI12+'Трансферты и кредиты'!TE12+'Трансферты и кредиты'!SA12+'Трансферты и кредиты'!SG12+RM12+'Трансферты и кредиты'!SY12</f>
        <v>0</v>
      </c>
      <c r="RL12" s="472">
        <f>'Трансферты и кредиты'!TK12+'Трансферты и кредиты'!TG12+'Трансферты и кредиты'!SD12+'Трансферты и кредиты'!SJ12+RT12+'Трансферты и кредиты'!TB12</f>
        <v>0</v>
      </c>
      <c r="RM12" s="1283">
        <f t="shared" ref="RM12:RM29" si="111">SUM(RN12:RS12)</f>
        <v>0</v>
      </c>
      <c r="RN12" s="1266">
        <f>'[1]Иные межбюджетные трансферты'!O10</f>
        <v>0</v>
      </c>
      <c r="RO12" s="1263">
        <f>'[1]Иные межбюджетные трансферты'!Q10</f>
        <v>0</v>
      </c>
      <c r="RP12" s="958">
        <f>'[1]Иные межбюджетные трансферты'!I10</f>
        <v>0</v>
      </c>
      <c r="RQ12" s="1089">
        <f>'[1]Иные межбюджетные трансферты'!K10</f>
        <v>0</v>
      </c>
      <c r="RR12" s="1413">
        <f>'[1]Иные межбюджетные трансферты'!M10</f>
        <v>0</v>
      </c>
      <c r="RS12" s="1408">
        <f>'[1]Иные межбюджетные трансферты'!S10</f>
        <v>0</v>
      </c>
      <c r="RT12" s="1093">
        <f t="shared" ref="RT12:RT29" si="112">SUM(RU12:RZ12)</f>
        <v>0</v>
      </c>
      <c r="RU12" s="1082"/>
      <c r="RV12" s="1083"/>
      <c r="RW12" s="958"/>
      <c r="RX12" s="1089"/>
      <c r="RY12" s="1082"/>
      <c r="RZ12" s="1082"/>
      <c r="SA12" s="1070">
        <f t="shared" ref="SA12:SA29" si="113">SUM(SB12:SC12)</f>
        <v>0</v>
      </c>
      <c r="SB12" s="1298">
        <f>'[1]Иные межбюджетные трансферты'!U10</f>
        <v>0</v>
      </c>
      <c r="SC12" s="1299">
        <f>'[1]Иные межбюджетные трансферты'!AA10</f>
        <v>0</v>
      </c>
      <c r="SD12" s="1165">
        <f t="shared" ref="SD12:SD29" si="114">SUM(SE12:SF12)</f>
        <v>0</v>
      </c>
      <c r="SE12" s="1089"/>
      <c r="SF12" s="1089"/>
      <c r="SG12" s="1076">
        <f t="shared" ref="SG12:SG29" si="115">SUM(SH12:SI12)</f>
        <v>0</v>
      </c>
      <c r="SH12" s="1298">
        <f>'[1]Иные межбюджетные трансферты'!W10</f>
        <v>0</v>
      </c>
      <c r="SI12" s="1299">
        <f>'[1]Иные межбюджетные трансферты'!AC10</f>
        <v>0</v>
      </c>
      <c r="SJ12" s="1070">
        <f t="shared" ref="SJ12:SJ29" si="116">SUM(SK12:SL12)</f>
        <v>0</v>
      </c>
      <c r="SK12" s="1089"/>
      <c r="SL12" s="1089"/>
      <c r="SM12" s="1073">
        <f t="shared" ref="SM12:SM29" si="117">SUM(SN12:SO12)</f>
        <v>0</v>
      </c>
      <c r="SN12" s="1298">
        <f t="shared" ref="SN12:SN29" si="118">SH12-ST12</f>
        <v>0</v>
      </c>
      <c r="SO12" s="1299">
        <f t="shared" ref="SO12:SO29" si="119">SI12-SU12</f>
        <v>0</v>
      </c>
      <c r="SP12" s="1067">
        <f t="shared" ref="SP12:SP29" si="120">SUM(SQ12:SR12)</f>
        <v>0</v>
      </c>
      <c r="SQ12" s="1298">
        <f t="shared" ref="SQ12:SQ29" si="121">SK12-SW12</f>
        <v>0</v>
      </c>
      <c r="SR12" s="1299">
        <f t="shared" ref="SR12:SR29" si="122">SL12-SX12</f>
        <v>0</v>
      </c>
      <c r="SS12" s="1073">
        <f t="shared" ref="SS12:SS29" si="123">SUM(ST12:SU12)</f>
        <v>0</v>
      </c>
      <c r="ST12" s="1298">
        <f>'[1]Иные межбюджетные трансферты'!Y10</f>
        <v>0</v>
      </c>
      <c r="SU12" s="1299">
        <f>'[1]Иные межбюджетные трансферты'!AE10</f>
        <v>0</v>
      </c>
      <c r="SV12" s="1073">
        <f t="shared" ref="SV12:SV29" si="124">SUM(SW12:SX12)</f>
        <v>0</v>
      </c>
      <c r="SW12" s="1298">
        <f t="shared" ref="SW12:SW29" si="125">SK12</f>
        <v>0</v>
      </c>
      <c r="SX12" s="1299">
        <f t="shared" ref="SX12:SX29" si="126">SL12</f>
        <v>0</v>
      </c>
      <c r="SY12" s="472">
        <f t="shared" ref="SY12:SY29" si="127">SUM(SZ12:TA12)</f>
        <v>0</v>
      </c>
      <c r="SZ12" s="1168">
        <f>'[1]Иные межбюджетные трансферты'!E10</f>
        <v>0</v>
      </c>
      <c r="TA12" s="1280">
        <f>'[1]Иные межбюджетные трансферты'!G10</f>
        <v>0</v>
      </c>
      <c r="TB12" s="804">
        <f t="shared" ref="TB12:TB29" si="128">SUM(TC12:TD12)</f>
        <v>0</v>
      </c>
      <c r="TC12" s="1168"/>
      <c r="TD12" s="1280"/>
      <c r="TE12" s="960">
        <f t="shared" ref="TE12:TE29" si="129">SUM(TF12:TF12)</f>
        <v>0</v>
      </c>
      <c r="TF12" s="1089"/>
      <c r="TG12" s="1164">
        <f t="shared" ref="TG12:TG29" si="130">SUM(TH12:TH12)</f>
        <v>0</v>
      </c>
      <c r="TH12" s="972"/>
      <c r="TI12" s="545">
        <f t="shared" ref="TI12:TI29" si="131">SUM(TJ12:TJ12)</f>
        <v>0</v>
      </c>
      <c r="TJ12" s="952">
        <f>'[1]Иные межбюджетные трансферты'!AI10</f>
        <v>0</v>
      </c>
      <c r="TK12" s="545">
        <f t="shared" ref="TK12:TK29" si="132">SUM(TL12:TL12)</f>
        <v>0</v>
      </c>
      <c r="TL12" s="548"/>
      <c r="TM12" s="968">
        <f t="shared" ref="TM12:TM29" si="133">SUM(TN12:TN12)</f>
        <v>0</v>
      </c>
      <c r="TN12" s="546">
        <f>'Трансферты и кредиты'!TJ12-TR12</f>
        <v>0</v>
      </c>
      <c r="TO12" s="968">
        <f t="shared" ref="TO12:TO29" si="134">SUM(TP12:TP12)</f>
        <v>0</v>
      </c>
      <c r="TP12" s="546">
        <f>'Трансферты и кредиты'!TL12-TT12</f>
        <v>0</v>
      </c>
      <c r="TQ12" s="968">
        <f t="shared" ref="TQ12:TQ29" si="135">SUM(TR12:TR12)</f>
        <v>0</v>
      </c>
      <c r="TR12" s="952">
        <f>'[1]Иные межбюджетные трансферты'!AK10</f>
        <v>0</v>
      </c>
      <c r="TS12" s="1163">
        <f t="shared" ref="TS12:TS29" si="136">SUM(TT12:TT12)</f>
        <v>0</v>
      </c>
      <c r="TT12" s="548"/>
      <c r="TU12" s="552">
        <f>TW12+'Трансферты и кредиты'!UE12+UA12+'Трансферты и кредиты'!UI12+UC12+'Трансферты и кредиты'!UK12</f>
        <v>-16550000</v>
      </c>
      <c r="TV12" s="524">
        <f>TX12+'Трансферты и кредиты'!UF12+UB12+'Трансферты и кредиты'!UJ12+UD12+'Трансферты и кредиты'!UL12</f>
        <v>-7832400</v>
      </c>
      <c r="TW12" s="553"/>
      <c r="TX12" s="553"/>
      <c r="TY12" s="553"/>
      <c r="TZ12" s="553"/>
      <c r="UA12" s="543">
        <f t="shared" ref="UA12:UA29" si="137">TY12-UC12</f>
        <v>0</v>
      </c>
      <c r="UB12" s="541">
        <f t="shared" ref="UB12:UB29" si="138">TZ12-UD12</f>
        <v>0</v>
      </c>
      <c r="UC12" s="554"/>
      <c r="UD12" s="544"/>
      <c r="UE12" s="553">
        <v>-15100000</v>
      </c>
      <c r="UF12" s="553">
        <v>-7800000</v>
      </c>
      <c r="UG12" s="553">
        <f>-100000-800000-300000-250000</f>
        <v>-1450000</v>
      </c>
      <c r="UH12" s="553">
        <f>-32400</f>
        <v>-32400</v>
      </c>
      <c r="UI12" s="543">
        <f t="shared" ref="UI12:UI29" si="139">UG12-UK12</f>
        <v>-1450000</v>
      </c>
      <c r="UJ12" s="541">
        <f t="shared" ref="UJ12:UJ29" si="140">UH12-UL12</f>
        <v>-32400</v>
      </c>
      <c r="UK12" s="555"/>
      <c r="UL12" s="556"/>
      <c r="UM12" s="256">
        <f>'Трансферты и кредиты'!UE12+'Трансферты и кредиты'!UG12</f>
        <v>-16550000</v>
      </c>
      <c r="UN12" s="256">
        <f>'Трансферты и кредиты'!UF12+'Трансферты и кредиты'!UH12</f>
        <v>-7832400</v>
      </c>
    </row>
    <row r="13" spans="1:561" s="347" customFormat="1" ht="25.5" customHeight="1">
      <c r="A13" s="356" t="s">
        <v>89</v>
      </c>
      <c r="B13" s="559">
        <f>D13+AI13+'Трансферты и кредиты'!QG13+'Трансферты и кредиты'!RK13</f>
        <v>820731525.26999998</v>
      </c>
      <c r="C13" s="552">
        <f>E13+'Трансферты и кредиты'!QJ13+AJ13+'Трансферты и кредиты'!RL13</f>
        <v>251813209.22</v>
      </c>
      <c r="D13" s="557">
        <f t="shared" si="0"/>
        <v>142881000</v>
      </c>
      <c r="E13" s="559">
        <f t="shared" si="1"/>
        <v>77393027</v>
      </c>
      <c r="F13" s="1196">
        <f>'[1]Дотация  из  ОБ_факт'!I9+'[1]Дотация  из  ОБ_факт'!Q9</f>
        <v>14889400</v>
      </c>
      <c r="G13" s="1370">
        <v>3722350</v>
      </c>
      <c r="H13" s="623">
        <f>'[1]Дотация  из  ОБ_факт'!K9</f>
        <v>104102700</v>
      </c>
      <c r="I13" s="1368">
        <v>70897998</v>
      </c>
      <c r="J13" s="624">
        <f t="shared" si="2"/>
        <v>44113700</v>
      </c>
      <c r="K13" s="631">
        <f t="shared" si="3"/>
        <v>11160998</v>
      </c>
      <c r="L13" s="965">
        <f>'[1]Дотация  из  ОБ_факт'!O9</f>
        <v>59989000</v>
      </c>
      <c r="M13" s="1368">
        <v>59737000</v>
      </c>
      <c r="N13" s="623">
        <f>'[1]Дотация  из  ОБ_факт'!U9</f>
        <v>0</v>
      </c>
      <c r="O13" s="1193"/>
      <c r="P13" s="859">
        <f>'[1]Дотация  из  ОБ_факт'!W9</f>
        <v>23888900</v>
      </c>
      <c r="Q13" s="1370">
        <v>2772679</v>
      </c>
      <c r="R13" s="631">
        <f t="shared" si="4"/>
        <v>22727500</v>
      </c>
      <c r="S13" s="624">
        <f t="shared" si="5"/>
        <v>2472679</v>
      </c>
      <c r="T13" s="1190">
        <f>'[1]Дотация  из  ОБ_факт'!AA9</f>
        <v>1161400</v>
      </c>
      <c r="U13" s="1370">
        <v>300000</v>
      </c>
      <c r="V13" s="859">
        <f>'[1]Дотация  из  ОБ_факт'!AE9+'[1]Дотация  из  ОБ_факт'!AG9+'[1]Дотация  из  ОБ_факт'!AK9</f>
        <v>0</v>
      </c>
      <c r="W13" s="171">
        <f t="shared" si="6"/>
        <v>0</v>
      </c>
      <c r="X13" s="627"/>
      <c r="Y13" s="626"/>
      <c r="Z13" s="627"/>
      <c r="AA13" s="623">
        <f>'[1]Дотация  из  ОБ_факт'!AC9+'[1]Дотация  из  ОБ_факт'!AI9</f>
        <v>0</v>
      </c>
      <c r="AB13" s="173">
        <f t="shared" si="7"/>
        <v>0</v>
      </c>
      <c r="AC13" s="626"/>
      <c r="AD13" s="627"/>
      <c r="AE13" s="624">
        <f t="shared" si="8"/>
        <v>0</v>
      </c>
      <c r="AF13" s="631">
        <f t="shared" si="9"/>
        <v>0</v>
      </c>
      <c r="AG13" s="624">
        <f>'[1]Дотация  из  ОБ_факт'!AI9</f>
        <v>0</v>
      </c>
      <c r="AH13" s="807"/>
      <c r="AI13" s="619">
        <f>'Трансферты и кредиты'!IA13+LG13+MA13+'Трансферты и кредиты'!PY13+'Трансферты и кредиты'!QA13+BI13+BK13+BQ13+BS13+'Трансферты и кредиты'!KK13+'Трансферты и кредиты'!KO13+AK13+AU13+'Трансферты и кредиты'!EW13+'Трансферты и кредиты'!FO13+'Трансферты и кредиты'!CW13+'Трансферты и кредиты'!HQ13+BY13+'Трансферты и кредиты'!DY13+'Трансферты и кредиты'!EE13+'Трансферты и кредиты'!IW13+'Трансферты и кредиты'!JG13+DS13+'Трансферты и кредиты'!IK13+PW13+NW13+OG13+CO13</f>
        <v>89980425.269999996</v>
      </c>
      <c r="AJ13" s="518">
        <f>'Трансферты и кредиты'!IF13+LQ13+MI13+'Трансферты и кредиты'!PZ13+'Трансферты и кредиты'!QB13+BJ13+BL13+BR13+BT13+'Трансферты и кредиты'!KM13+'Трансферты и кредиты'!KR13+AP13+AZ13+'Трансферты и кредиты'!FF13+'Трансферты и кредиты'!FX13+'Трансферты и кредиты'!CZ13+'Трансферты и кредиты'!HV13+CG13+'Трансферты и кредиты'!EB13+'Трансферты и кредиты'!EH13+'Трансферты и кредиты'!JB13+'Трансферты и кредиты'!JL13+DV13+'Трансферты и кредиты'!IO13+DP13+PX13+ON13+OB13+CQ13</f>
        <v>24917876.560000002</v>
      </c>
      <c r="AK13" s="552">
        <f t="shared" si="10"/>
        <v>18350844</v>
      </c>
      <c r="AL13" s="459">
        <f>[1]Субсидия_факт!KQ11</f>
        <v>0</v>
      </c>
      <c r="AM13" s="481">
        <f>[1]Субсидия_факт!KW11</f>
        <v>18350844</v>
      </c>
      <c r="AN13" s="350">
        <f>[1]Субсидия_факт!LI11</f>
        <v>0</v>
      </c>
      <c r="AO13" s="546">
        <f>[1]Субсидия_факт!LO11</f>
        <v>0</v>
      </c>
      <c r="AP13" s="552">
        <f t="shared" si="11"/>
        <v>0</v>
      </c>
      <c r="AQ13" s="564"/>
      <c r="AR13" s="564"/>
      <c r="AS13" s="564"/>
      <c r="AT13" s="671"/>
      <c r="AU13" s="552">
        <f t="shared" si="12"/>
        <v>0</v>
      </c>
      <c r="AV13" s="481">
        <f>[1]Субсидия_факт!KS11</f>
        <v>0</v>
      </c>
      <c r="AW13" s="481">
        <f>[1]Субсидия_факт!KY11</f>
        <v>0</v>
      </c>
      <c r="AX13" s="350">
        <f>[1]Субсидия_факт!LK11</f>
        <v>0</v>
      </c>
      <c r="AY13" s="546">
        <f>[1]Субсидия_факт!LQ11</f>
        <v>0</v>
      </c>
      <c r="AZ13" s="552">
        <f t="shared" si="13"/>
        <v>0</v>
      </c>
      <c r="BA13" s="564"/>
      <c r="BB13" s="565"/>
      <c r="BC13" s="856"/>
      <c r="BD13" s="789"/>
      <c r="BE13" s="563">
        <f t="shared" ref="BE13:BE29" si="141">AU13-BG13</f>
        <v>0</v>
      </c>
      <c r="BF13" s="561">
        <f t="shared" ref="BF13:BF29" si="142">AZ13-BH13</f>
        <v>0</v>
      </c>
      <c r="BG13" s="560">
        <f t="shared" ref="BG13:BG29" si="143">AU13</f>
        <v>0</v>
      </c>
      <c r="BH13" s="561">
        <f t="shared" ref="BH13:BH29" si="144">AZ13</f>
        <v>0</v>
      </c>
      <c r="BI13" s="697">
        <f>[1]Субсидия_факт!FS11</f>
        <v>0</v>
      </c>
      <c r="BJ13" s="1246"/>
      <c r="BK13" s="533">
        <f>[1]Субсидия_факт!FU11</f>
        <v>0</v>
      </c>
      <c r="BL13" s="1246"/>
      <c r="BM13" s="533">
        <f t="shared" si="14"/>
        <v>0</v>
      </c>
      <c r="BN13" s="531">
        <f t="shared" si="15"/>
        <v>0</v>
      </c>
      <c r="BO13" s="533">
        <f>[1]Субсидия_факт!FW11</f>
        <v>0</v>
      </c>
      <c r="BP13" s="1246"/>
      <c r="BQ13" s="552">
        <f>[1]Субсидия_факт!GA11</f>
        <v>0</v>
      </c>
      <c r="BR13" s="664"/>
      <c r="BS13" s="552">
        <f>[1]Субсидия_факт!GC11</f>
        <v>0</v>
      </c>
      <c r="BT13" s="664"/>
      <c r="BU13" s="561">
        <f t="shared" si="16"/>
        <v>0</v>
      </c>
      <c r="BV13" s="561">
        <f t="shared" si="17"/>
        <v>0</v>
      </c>
      <c r="BW13" s="716">
        <f t="shared" si="18"/>
        <v>0</v>
      </c>
      <c r="BX13" s="349"/>
      <c r="BY13" s="552">
        <f t="shared" si="19"/>
        <v>0</v>
      </c>
      <c r="BZ13" s="558">
        <f>[1]Субсидия_факт!E11</f>
        <v>0</v>
      </c>
      <c r="CA13" s="1139">
        <f>[1]Субсидия_факт!G11</f>
        <v>0</v>
      </c>
      <c r="CB13" s="742">
        <f>[1]Субсидия_факт!I11</f>
        <v>0</v>
      </c>
      <c r="CC13" s="697">
        <f>[1]Субсидия_факт!K11</f>
        <v>0</v>
      </c>
      <c r="CD13" s="861">
        <f>[1]Субсидия_факт!M11</f>
        <v>0</v>
      </c>
      <c r="CE13" s="533">
        <f>[1]Субсидия_факт!O11</f>
        <v>0</v>
      </c>
      <c r="CF13" s="697">
        <f>[1]Субсидия_факт!Q11</f>
        <v>0</v>
      </c>
      <c r="CG13" s="551">
        <f t="shared" si="20"/>
        <v>0</v>
      </c>
      <c r="CH13" s="565"/>
      <c r="CI13" s="564"/>
      <c r="CJ13" s="746"/>
      <c r="CK13" s="564"/>
      <c r="CL13" s="746"/>
      <c r="CM13" s="565"/>
      <c r="CN13" s="668">
        <f t="shared" ref="CN13:CN29" si="145">CF13</f>
        <v>0</v>
      </c>
      <c r="CO13" s="551">
        <f t="shared" ref="CO13:CQ29" si="146">CP13</f>
        <v>0</v>
      </c>
      <c r="CP13" s="1400">
        <f>[1]Субсидия_факт!S11</f>
        <v>0</v>
      </c>
      <c r="CQ13" s="559">
        <f t="shared" si="146"/>
        <v>0</v>
      </c>
      <c r="CR13" s="668">
        <f t="shared" ref="CR13:CR29" si="147">CP13</f>
        <v>0</v>
      </c>
      <c r="CS13" s="630">
        <f t="shared" ref="CS13:CS29" si="148">CO13-CU13</f>
        <v>0</v>
      </c>
      <c r="CT13" s="694">
        <f t="shared" ref="CT13:CT29" si="149">CQ13-CV13</f>
        <v>0</v>
      </c>
      <c r="CU13" s="694">
        <f>[1]Субсидия_факт!U11</f>
        <v>0</v>
      </c>
      <c r="CV13" s="1429">
        <f t="shared" ref="CV13:CV29" si="150">CU13</f>
        <v>0</v>
      </c>
      <c r="CW13" s="518">
        <f t="shared" si="21"/>
        <v>0</v>
      </c>
      <c r="CX13" s="546">
        <f>[1]Субсидия_факт!AO11</f>
        <v>0</v>
      </c>
      <c r="CY13" s="972">
        <f>[1]Субсидия_факт!AQ11</f>
        <v>0</v>
      </c>
      <c r="CZ13" s="483">
        <f t="shared" si="22"/>
        <v>0</v>
      </c>
      <c r="DA13" s="851"/>
      <c r="DB13" s="1247"/>
      <c r="DC13" s="552">
        <f t="shared" ref="DC13:DC29" si="151">SUM(DD13:DG13)</f>
        <v>0</v>
      </c>
      <c r="DD13" s="459">
        <f>[1]Субсидия_факт!W11</f>
        <v>0</v>
      </c>
      <c r="DE13" s="1014">
        <f>[1]Субсидия_факт!Y11</f>
        <v>0</v>
      </c>
      <c r="DF13" s="481">
        <f>[1]Субсидия_факт!AA11</f>
        <v>0</v>
      </c>
      <c r="DG13" s="750">
        <f>[1]Субсидия_факт!AC11</f>
        <v>0</v>
      </c>
      <c r="DH13" s="551">
        <f t="shared" ref="DH13:DH29" si="152">SUM(DI13:DL13)</f>
        <v>0</v>
      </c>
      <c r="DI13" s="491"/>
      <c r="DJ13" s="746"/>
      <c r="DK13" s="491"/>
      <c r="DL13" s="746"/>
      <c r="DM13" s="518">
        <f t="shared" si="23"/>
        <v>0</v>
      </c>
      <c r="DN13" s="546">
        <f>[1]Субсидия_факт!AU11</f>
        <v>0</v>
      </c>
      <c r="DO13" s="972">
        <f>[1]Субсидия_факт!AW11</f>
        <v>0</v>
      </c>
      <c r="DP13" s="483">
        <f t="shared" si="24"/>
        <v>0</v>
      </c>
      <c r="DQ13" s="851"/>
      <c r="DR13" s="737"/>
      <c r="DS13" s="559">
        <f t="shared" ref="DS13:DS29" si="153">SUM(DT13:DU13)</f>
        <v>0</v>
      </c>
      <c r="DT13" s="1027">
        <f>[1]Субсидия_факт!EA11</f>
        <v>0</v>
      </c>
      <c r="DU13" s="750">
        <f>[1]Субсидия_факт!EC11</f>
        <v>0</v>
      </c>
      <c r="DV13" s="552">
        <f t="shared" ref="DV13:DV29" si="154">SUM(DW13:DX13)</f>
        <v>0</v>
      </c>
      <c r="DW13" s="564"/>
      <c r="DX13" s="768"/>
      <c r="DY13" s="619">
        <f t="shared" si="27"/>
        <v>0</v>
      </c>
      <c r="DZ13" s="546">
        <f>[1]Субсидия_факт!DO11</f>
        <v>0</v>
      </c>
      <c r="EA13" s="972">
        <f>[1]Субсидия_факт!DU11</f>
        <v>0</v>
      </c>
      <c r="EB13" s="483">
        <f t="shared" si="28"/>
        <v>0</v>
      </c>
      <c r="EC13" s="789"/>
      <c r="ED13" s="737"/>
      <c r="EE13" s="483">
        <f t="shared" si="29"/>
        <v>2000000</v>
      </c>
      <c r="EF13" s="546">
        <f>[1]Субсидия_факт!DQ11</f>
        <v>560002.74</v>
      </c>
      <c r="EG13" s="824">
        <f>[1]Субсидия_факт!DW11</f>
        <v>1439997.26</v>
      </c>
      <c r="EH13" s="483">
        <f t="shared" si="30"/>
        <v>0</v>
      </c>
      <c r="EI13" s="671"/>
      <c r="EJ13" s="771"/>
      <c r="EK13" s="722">
        <f t="shared" si="31"/>
        <v>2000000</v>
      </c>
      <c r="EL13" s="822">
        <f>'Трансферты и кредиты'!EF13-'Трансферты и кредиты'!ER13</f>
        <v>560002.74</v>
      </c>
      <c r="EM13" s="735">
        <f>'Трансферты и кредиты'!EG13-'Трансферты и кредиты'!ES13</f>
        <v>1439997.26</v>
      </c>
      <c r="EN13" s="716">
        <f t="shared" si="32"/>
        <v>0</v>
      </c>
      <c r="EO13" s="829">
        <f>'Трансферты и кредиты'!EI13-'Трансферты и кредиты'!EU13</f>
        <v>0</v>
      </c>
      <c r="EP13" s="842">
        <f>'Трансферты и кредиты'!EJ13-'Трансферты и кредиты'!EV13</f>
        <v>0</v>
      </c>
      <c r="EQ13" s="722">
        <f t="shared" si="33"/>
        <v>0</v>
      </c>
      <c r="ER13" s="546">
        <f>[1]Субсидия_факт!DS11</f>
        <v>0</v>
      </c>
      <c r="ES13" s="972">
        <f>[1]Субсидия_факт!DY11</f>
        <v>0</v>
      </c>
      <c r="ET13" s="722">
        <f t="shared" si="34"/>
        <v>0</v>
      </c>
      <c r="EU13" s="546"/>
      <c r="EV13" s="824"/>
      <c r="EW13" s="820">
        <f t="shared" si="35"/>
        <v>128371.38</v>
      </c>
      <c r="EX13" s="829">
        <f>[1]Субсидия_факт!BS11</f>
        <v>0</v>
      </c>
      <c r="EY13" s="735">
        <f>[1]Субсидия_факт!BY11</f>
        <v>0</v>
      </c>
      <c r="EZ13" s="546">
        <f>[1]Субсидия_факт!CQ11</f>
        <v>115217.39</v>
      </c>
      <c r="FA13" s="972">
        <f>[1]Субсидия_факт!CW11</f>
        <v>13153.99</v>
      </c>
      <c r="FB13" s="546">
        <f>[1]Субсидия_факт!DC11</f>
        <v>0</v>
      </c>
      <c r="FC13" s="972">
        <f>[1]Субсидия_факт!DI11</f>
        <v>0</v>
      </c>
      <c r="FD13" s="546">
        <f>[1]Субсидия_факт!EE11</f>
        <v>0</v>
      </c>
      <c r="FE13" s="824">
        <f>[1]Субсидия_факт!EK11</f>
        <v>0</v>
      </c>
      <c r="FF13" s="820">
        <f t="shared" si="36"/>
        <v>0</v>
      </c>
      <c r="FG13" s="671"/>
      <c r="FH13" s="737"/>
      <c r="FI13" s="671"/>
      <c r="FJ13" s="850"/>
      <c r="FK13" s="671"/>
      <c r="FL13" s="966"/>
      <c r="FM13" s="671"/>
      <c r="FN13" s="737"/>
      <c r="FO13" s="820">
        <f t="shared" si="37"/>
        <v>20583333.329999998</v>
      </c>
      <c r="FP13" s="829">
        <f>[1]Субсидия_факт!BU11</f>
        <v>5763733.3300000001</v>
      </c>
      <c r="FQ13" s="735">
        <f>[1]Субсидия_факт!CA11</f>
        <v>14819600</v>
      </c>
      <c r="FR13" s="546">
        <f>[1]Субсидия_факт!CS11</f>
        <v>0</v>
      </c>
      <c r="FS13" s="824">
        <f>[1]Субсидия_факт!CY11</f>
        <v>0</v>
      </c>
      <c r="FT13" s="546">
        <f>[1]Субсидия_факт!DE11</f>
        <v>0</v>
      </c>
      <c r="FU13" s="972">
        <f>[1]Субсидия_факт!DK11</f>
        <v>0</v>
      </c>
      <c r="FV13" s="546">
        <f>[1]Субсидия_факт!EG11</f>
        <v>0</v>
      </c>
      <c r="FW13" s="824">
        <f>[1]Субсидия_факт!EM11</f>
        <v>0</v>
      </c>
      <c r="FX13" s="820">
        <f t="shared" si="38"/>
        <v>0</v>
      </c>
      <c r="FY13" s="671"/>
      <c r="FZ13" s="737"/>
      <c r="GA13" s="851"/>
      <c r="GB13" s="737"/>
      <c r="GC13" s="851"/>
      <c r="GD13" s="737"/>
      <c r="GE13" s="671"/>
      <c r="GF13" s="737"/>
      <c r="GG13" s="823">
        <f t="shared" si="39"/>
        <v>20583333.329999998</v>
      </c>
      <c r="GH13" s="829">
        <f>'Трансферты и кредиты'!FP13-GZ13</f>
        <v>5763733.3300000001</v>
      </c>
      <c r="GI13" s="735">
        <f>'Трансферты и кредиты'!FQ13-HA13</f>
        <v>14819600</v>
      </c>
      <c r="GJ13" s="829">
        <f>'Трансферты и кредиты'!FR13-HB13</f>
        <v>0</v>
      </c>
      <c r="GK13" s="735">
        <f>'Трансферты и кредиты'!FS13-HC13</f>
        <v>0</v>
      </c>
      <c r="GL13" s="822">
        <f>'Трансферты и кредиты'!FT13-HD13</f>
        <v>0</v>
      </c>
      <c r="GM13" s="735">
        <f>'Трансферты и кредиты'!FU13-HE13</f>
        <v>0</v>
      </c>
      <c r="GN13" s="829">
        <f>'Трансферты и кредиты'!FV13-HF13</f>
        <v>0</v>
      </c>
      <c r="GO13" s="735">
        <f>'Трансферты и кредиты'!FW13-HG13</f>
        <v>0</v>
      </c>
      <c r="GP13" s="823">
        <f t="shared" si="40"/>
        <v>0</v>
      </c>
      <c r="GQ13" s="829">
        <f>'Трансферты и кредиты'!FY13-HI13</f>
        <v>0</v>
      </c>
      <c r="GR13" s="885">
        <f>'Трансферты и кредиты'!FZ13-HJ13</f>
        <v>0</v>
      </c>
      <c r="GS13" s="829">
        <f>'Трансферты и кредиты'!GA13-HK13</f>
        <v>0</v>
      </c>
      <c r="GT13" s="842">
        <f>'Трансферты и кредиты'!GB13-HL13</f>
        <v>0</v>
      </c>
      <c r="GU13" s="829">
        <f>'Трансферты и кредиты'!GC13-HM13</f>
        <v>0</v>
      </c>
      <c r="GV13" s="842">
        <f>'Трансферты и кредиты'!GD13-HN13</f>
        <v>0</v>
      </c>
      <c r="GW13" s="829">
        <f>'Трансферты и кредиты'!GE13-HO13</f>
        <v>0</v>
      </c>
      <c r="GX13" s="842">
        <f>'Трансферты и кредиты'!GF13-HP13</f>
        <v>0</v>
      </c>
      <c r="GY13" s="823">
        <f t="shared" si="41"/>
        <v>0</v>
      </c>
      <c r="GZ13" s="829">
        <f>[1]Субсидия_факт!BW11</f>
        <v>0</v>
      </c>
      <c r="HA13" s="735">
        <f>[1]Субсидия_факт!CC11</f>
        <v>0</v>
      </c>
      <c r="HB13" s="546">
        <f>[1]Субсидия_факт!CU11</f>
        <v>0</v>
      </c>
      <c r="HC13" s="824">
        <f>[1]Субсидия_факт!DA11</f>
        <v>0</v>
      </c>
      <c r="HD13" s="546">
        <f>[1]Субсидия_факт!DG11</f>
        <v>0</v>
      </c>
      <c r="HE13" s="972">
        <f>[1]Субсидия_факт!DM11</f>
        <v>0</v>
      </c>
      <c r="HF13" s="546">
        <f>[1]Субсидия_факт!EI11</f>
        <v>0</v>
      </c>
      <c r="HG13" s="824">
        <f>[1]Субсидия_факт!EO11</f>
        <v>0</v>
      </c>
      <c r="HH13" s="823">
        <f t="shared" si="42"/>
        <v>0</v>
      </c>
      <c r="HI13" s="671"/>
      <c r="HJ13" s="737"/>
      <c r="HK13" s="548"/>
      <c r="HL13" s="863"/>
      <c r="HM13" s="548"/>
      <c r="HN13" s="967"/>
      <c r="HO13" s="671"/>
      <c r="HP13" s="737"/>
      <c r="HQ13" s="483">
        <f t="shared" ref="HQ13:HQ29" si="155">SUM(HR13:HU13)</f>
        <v>0</v>
      </c>
      <c r="HR13" s="546">
        <f>[1]Субсидия_факт!AY11</f>
        <v>0</v>
      </c>
      <c r="HS13" s="972">
        <f>[1]Субсидия_факт!BA11</f>
        <v>0</v>
      </c>
      <c r="HT13" s="546">
        <f>[1]Субсидия_факт!BC11</f>
        <v>0</v>
      </c>
      <c r="HU13" s="972">
        <f>[1]Субсидия_факт!BE11</f>
        <v>0</v>
      </c>
      <c r="HV13" s="483">
        <f t="shared" ref="HV13:HV29" si="156">SUM(HW13:HZ13)</f>
        <v>0</v>
      </c>
      <c r="HW13" s="671"/>
      <c r="HX13" s="737"/>
      <c r="HY13" s="671"/>
      <c r="HZ13" s="737"/>
      <c r="IA13" s="518">
        <f t="shared" si="43"/>
        <v>0</v>
      </c>
      <c r="IB13" s="546">
        <f>[1]Субсидия_факт!GW11</f>
        <v>0</v>
      </c>
      <c r="IC13" s="531">
        <f>[1]Субсидия_факт!GY11</f>
        <v>0</v>
      </c>
      <c r="ID13" s="533">
        <f>[1]Субсидия_факт!HG11</f>
        <v>0</v>
      </c>
      <c r="IE13" s="750">
        <f>[1]Субсидия_факт!HI11</f>
        <v>0</v>
      </c>
      <c r="IF13" s="518">
        <f t="shared" si="44"/>
        <v>0</v>
      </c>
      <c r="IG13" s="671"/>
      <c r="IH13" s="351"/>
      <c r="II13" s="491"/>
      <c r="IJ13" s="746"/>
      <c r="IK13" s="483">
        <f t="shared" si="45"/>
        <v>0</v>
      </c>
      <c r="IL13" s="548">
        <f>[1]Субсидия_факт!HE11</f>
        <v>0</v>
      </c>
      <c r="IM13" s="548">
        <f>[1]Субсидия_факт!HA11</f>
        <v>0</v>
      </c>
      <c r="IN13" s="824">
        <f>[1]Субсидия_факт!HC11</f>
        <v>0</v>
      </c>
      <c r="IO13" s="483">
        <f t="shared" si="46"/>
        <v>0</v>
      </c>
      <c r="IP13" s="671"/>
      <c r="IQ13" s="671"/>
      <c r="IR13" s="737"/>
      <c r="IS13" s="968">
        <f t="shared" si="47"/>
        <v>0</v>
      </c>
      <c r="IT13" s="968">
        <f t="shared" si="48"/>
        <v>0</v>
      </c>
      <c r="IU13" s="720">
        <f t="shared" si="49"/>
        <v>0</v>
      </c>
      <c r="IV13" s="1163">
        <f t="shared" si="50"/>
        <v>0</v>
      </c>
      <c r="IW13" s="826">
        <f t="shared" si="51"/>
        <v>0</v>
      </c>
      <c r="IX13" s="546">
        <f>[1]Субсидия_факт!NI11</f>
        <v>0</v>
      </c>
      <c r="IY13" s="972">
        <f>[1]Субсидия_факт!NO11</f>
        <v>0</v>
      </c>
      <c r="IZ13" s="972">
        <f>[1]Субсидия_факт!OA11</f>
        <v>0</v>
      </c>
      <c r="JA13" s="546">
        <f>[1]Субсидия_факт!NU11</f>
        <v>0</v>
      </c>
      <c r="JB13" s="826">
        <f t="shared" si="52"/>
        <v>0</v>
      </c>
      <c r="JC13" s="851"/>
      <c r="JD13" s="737"/>
      <c r="JE13" s="850"/>
      <c r="JF13" s="671"/>
      <c r="JG13" s="826">
        <f t="shared" si="53"/>
        <v>0</v>
      </c>
      <c r="JH13" s="546">
        <f>[1]Субсидия_факт!NK11</f>
        <v>0</v>
      </c>
      <c r="JI13" s="972">
        <f>[1]Субсидия_факт!NQ11</f>
        <v>0</v>
      </c>
      <c r="JJ13" s="972">
        <f>[1]Субсидия_факт!OC11</f>
        <v>0</v>
      </c>
      <c r="JK13" s="548">
        <f>[1]Субсидия_факт!NW11</f>
        <v>0</v>
      </c>
      <c r="JL13" s="827">
        <f t="shared" si="54"/>
        <v>0</v>
      </c>
      <c r="JM13" s="671"/>
      <c r="JN13" s="850"/>
      <c r="JO13" s="737"/>
      <c r="JP13" s="851"/>
      <c r="JQ13" s="715">
        <f t="shared" si="55"/>
        <v>0</v>
      </c>
      <c r="JR13" s="704">
        <f>'Трансферты и кредиты'!JH13-KB13</f>
        <v>0</v>
      </c>
      <c r="JS13" s="742">
        <f>'Трансферты и кредиты'!JI13-KC13</f>
        <v>0</v>
      </c>
      <c r="JT13" s="839">
        <f>'Трансферты и кредиты'!JJ13-KD13</f>
        <v>0</v>
      </c>
      <c r="JU13" s="668">
        <f>'Трансферты и кредиты'!JK13-KE13</f>
        <v>0</v>
      </c>
      <c r="JV13" s="828">
        <f t="shared" si="56"/>
        <v>0</v>
      </c>
      <c r="JW13" s="822">
        <f>'Трансферты и кредиты'!JM13-KG13</f>
        <v>0</v>
      </c>
      <c r="JX13" s="735">
        <f>'Трансферты и кредиты'!JN13-KH13</f>
        <v>0</v>
      </c>
      <c r="JY13" s="842">
        <f>'Трансферты и кредиты'!JO13-KI13</f>
        <v>0</v>
      </c>
      <c r="JZ13" s="829">
        <f>'Трансферты и кредиты'!JP13-KJ13</f>
        <v>0</v>
      </c>
      <c r="KA13" s="853">
        <f t="shared" si="57"/>
        <v>0</v>
      </c>
      <c r="KB13" s="546">
        <f>[1]Субсидия_факт!NM11</f>
        <v>0</v>
      </c>
      <c r="KC13" s="972">
        <f>[1]Субсидия_факт!NS11</f>
        <v>0</v>
      </c>
      <c r="KD13" s="972">
        <f>[1]Субсидия_факт!OE11</f>
        <v>0</v>
      </c>
      <c r="KE13" s="546">
        <f>[1]Субсидия_факт!NY11</f>
        <v>0</v>
      </c>
      <c r="KF13" s="828">
        <f t="shared" si="58"/>
        <v>0</v>
      </c>
      <c r="KG13" s="851"/>
      <c r="KH13" s="737"/>
      <c r="KI13" s="863"/>
      <c r="KJ13" s="548"/>
      <c r="KK13" s="559">
        <f>SUM('Трансферты и кредиты'!KL13:KL13)</f>
        <v>0</v>
      </c>
      <c r="KL13" s="351"/>
      <c r="KM13" s="559">
        <f>SUM('Трансферты и кредиты'!KN13:KN13)</f>
        <v>0</v>
      </c>
      <c r="KN13" s="491"/>
      <c r="KO13" s="559">
        <f t="shared" si="59"/>
        <v>0</v>
      </c>
      <c r="KP13" s="481">
        <f>[1]Субсидия_факт!HY11</f>
        <v>0</v>
      </c>
      <c r="KQ13" s="750">
        <f>[1]Субсидия_факт!IC11</f>
        <v>0</v>
      </c>
      <c r="KR13" s="552">
        <f t="shared" si="60"/>
        <v>0</v>
      </c>
      <c r="KS13" s="564"/>
      <c r="KT13" s="848"/>
      <c r="KU13" s="630">
        <f t="shared" si="61"/>
        <v>0</v>
      </c>
      <c r="KV13" s="1103">
        <f>'Трансферты и кредиты'!KP13-LB13</f>
        <v>0</v>
      </c>
      <c r="KW13" s="742">
        <f>'Трансферты и кредиты'!KQ13-LC13</f>
        <v>0</v>
      </c>
      <c r="KX13" s="630">
        <f t="shared" si="62"/>
        <v>0</v>
      </c>
      <c r="KY13" s="505">
        <f>'Трансферты и кредиты'!KS13-LE13</f>
        <v>0</v>
      </c>
      <c r="KZ13" s="742">
        <f>'Трансферты и кредиты'!KT13-LF13</f>
        <v>0</v>
      </c>
      <c r="LA13" s="694">
        <f t="shared" si="63"/>
        <v>0</v>
      </c>
      <c r="LB13" s="481">
        <f>[1]Субсидия_факт!IA11</f>
        <v>0</v>
      </c>
      <c r="LC13" s="750">
        <f>[1]Субсидия_факт!IE11</f>
        <v>0</v>
      </c>
      <c r="LD13" s="630">
        <f t="shared" si="64"/>
        <v>0</v>
      </c>
      <c r="LE13" s="505"/>
      <c r="LF13" s="775"/>
      <c r="LG13" s="518">
        <f t="shared" si="65"/>
        <v>0</v>
      </c>
      <c r="LH13" s="350">
        <f>[1]Субсидия_факт!CK11</f>
        <v>0</v>
      </c>
      <c r="LI13" s="350">
        <f>[1]Субсидия_факт!EW11</f>
        <v>0</v>
      </c>
      <c r="LJ13" s="861">
        <f>[1]Субсидия_факт!EY11</f>
        <v>0</v>
      </c>
      <c r="LK13" s="558">
        <f>[1]Субсидия_факт!FG11</f>
        <v>0</v>
      </c>
      <c r="LL13" s="533">
        <f>[1]Субсидия_факт!FY11</f>
        <v>0</v>
      </c>
      <c r="LM13" s="558">
        <f>[1]Субсидия_факт!JE11</f>
        <v>0</v>
      </c>
      <c r="LN13" s="350">
        <f>[1]Субсидия_факт!KI11</f>
        <v>0</v>
      </c>
      <c r="LO13" s="459">
        <f>[1]Субсидия_факт!JW11</f>
        <v>0</v>
      </c>
      <c r="LP13" s="750">
        <f>[1]Субсидия_факт!KC11</f>
        <v>0</v>
      </c>
      <c r="LQ13" s="483">
        <f t="shared" si="66"/>
        <v>0</v>
      </c>
      <c r="LR13" s="491"/>
      <c r="LS13" s="491"/>
      <c r="LT13" s="746"/>
      <c r="LU13" s="491"/>
      <c r="LV13" s="491"/>
      <c r="LW13" s="491"/>
      <c r="LX13" s="351"/>
      <c r="LY13" s="351"/>
      <c r="LZ13" s="768"/>
      <c r="MA13" s="559">
        <f t="shared" si="67"/>
        <v>24000000</v>
      </c>
      <c r="MB13" s="481">
        <f>[1]Субсидия_факт!CM11</f>
        <v>24000000</v>
      </c>
      <c r="MC13" s="350">
        <f>[1]Субсидия_факт!FK11</f>
        <v>0</v>
      </c>
      <c r="MD13" s="505">
        <f>[1]Субсидия_факт!IO11</f>
        <v>0</v>
      </c>
      <c r="ME13" s="531">
        <f>[1]Субсидия_факт!JG11</f>
        <v>0</v>
      </c>
      <c r="MF13" s="533">
        <f>[1]Субсидия_факт!KK11</f>
        <v>0</v>
      </c>
      <c r="MG13" s="533">
        <f>[1]Субсидия_факт!JY11</f>
        <v>0</v>
      </c>
      <c r="MH13" s="866">
        <f>[1]Субсидия_факт!KE11</f>
        <v>0</v>
      </c>
      <c r="MI13" s="552">
        <f t="shared" ref="MI13:MI29" si="157">SUM(MJ13:MP13)</f>
        <v>0</v>
      </c>
      <c r="MJ13" s="564"/>
      <c r="MK13" s="565"/>
      <c r="ML13" s="351"/>
      <c r="MM13" s="565"/>
      <c r="MN13" s="564"/>
      <c r="MO13" s="564"/>
      <c r="MP13" s="848"/>
      <c r="MQ13" s="561">
        <f t="shared" ref="MQ13:MQ29" si="158">SUM(MR13:MX13)</f>
        <v>24000000</v>
      </c>
      <c r="MR13" s="704">
        <f t="shared" si="70"/>
        <v>24000000</v>
      </c>
      <c r="MS13" s="481">
        <f t="shared" si="71"/>
        <v>0</v>
      </c>
      <c r="MT13" s="481">
        <f t="shared" si="72"/>
        <v>0</v>
      </c>
      <c r="MU13" s="350">
        <f t="shared" si="73"/>
        <v>0</v>
      </c>
      <c r="MV13" s="459">
        <f t="shared" si="74"/>
        <v>0</v>
      </c>
      <c r="MW13" s="350">
        <f t="shared" si="75"/>
        <v>0</v>
      </c>
      <c r="MX13" s="750">
        <f t="shared" si="76"/>
        <v>0</v>
      </c>
      <c r="MY13" s="560">
        <f t="shared" si="77"/>
        <v>0</v>
      </c>
      <c r="MZ13" s="668">
        <f t="shared" si="78"/>
        <v>0</v>
      </c>
      <c r="NA13" s="531">
        <f t="shared" si="79"/>
        <v>0</v>
      </c>
      <c r="NB13" s="350">
        <f t="shared" si="80"/>
        <v>0</v>
      </c>
      <c r="NC13" s="459">
        <f t="shared" si="81"/>
        <v>0</v>
      </c>
      <c r="ND13" s="350">
        <f t="shared" si="82"/>
        <v>0</v>
      </c>
      <c r="NE13" s="350">
        <f t="shared" si="83"/>
        <v>0</v>
      </c>
      <c r="NF13" s="861">
        <f t="shared" si="84"/>
        <v>0</v>
      </c>
      <c r="NG13" s="563">
        <f t="shared" si="85"/>
        <v>0</v>
      </c>
      <c r="NH13" s="481">
        <f>[1]Субсидия_факт!CO11</f>
        <v>0</v>
      </c>
      <c r="NI13" s="350">
        <f>[1]Субсидия_факт!FM11</f>
        <v>0</v>
      </c>
      <c r="NJ13" s="505">
        <f>[1]Субсидия_факт!IQ11</f>
        <v>0</v>
      </c>
      <c r="NK13" s="459">
        <f>[1]Субсидия_факт!JI11</f>
        <v>0</v>
      </c>
      <c r="NL13" s="350">
        <f>[1]Субсидия_факт!KM11</f>
        <v>0</v>
      </c>
      <c r="NM13" s="350">
        <f>[1]Субсидия_факт!KA11</f>
        <v>0</v>
      </c>
      <c r="NN13" s="866">
        <f>[1]Субсидия_факт!KG11</f>
        <v>0</v>
      </c>
      <c r="NO13" s="561">
        <f t="shared" si="86"/>
        <v>0</v>
      </c>
      <c r="NP13" s="565"/>
      <c r="NQ13" s="564"/>
      <c r="NR13" s="491"/>
      <c r="NS13" s="564"/>
      <c r="NT13" s="564"/>
      <c r="NU13" s="565"/>
      <c r="NV13" s="869"/>
      <c r="NW13" s="559">
        <f t="shared" si="87"/>
        <v>0</v>
      </c>
      <c r="NX13" s="533">
        <f>[1]Субсидия_факт!IS11</f>
        <v>0</v>
      </c>
      <c r="NY13" s="861">
        <f>[1]Субсидия_факт!IU11</f>
        <v>0</v>
      </c>
      <c r="NZ13" s="533">
        <f>[1]Субсидия_факт!JK11</f>
        <v>0</v>
      </c>
      <c r="OA13" s="861">
        <f>[1]Субсидия_факт!JQ11</f>
        <v>0</v>
      </c>
      <c r="OB13" s="552">
        <f t="shared" si="88"/>
        <v>0</v>
      </c>
      <c r="OC13" s="491"/>
      <c r="OD13" s="746"/>
      <c r="OE13" s="491"/>
      <c r="OF13" s="869"/>
      <c r="OG13" s="552">
        <f t="shared" si="89"/>
        <v>0</v>
      </c>
      <c r="OH13" s="531">
        <f>[1]Субсидия_факт!IG11</f>
        <v>0</v>
      </c>
      <c r="OI13" s="1014">
        <f>[1]Субсидия_факт!IK11</f>
        <v>0</v>
      </c>
      <c r="OJ13" s="1217">
        <f>[1]Субсидия_факт!IW11</f>
        <v>0</v>
      </c>
      <c r="OK13" s="742">
        <f>[1]Субсидия_факт!JA11</f>
        <v>0</v>
      </c>
      <c r="OL13" s="533">
        <f>[1]Субсидия_факт!JM11</f>
        <v>0</v>
      </c>
      <c r="OM13" s="750">
        <f>[1]Субсидия_факт!JS11</f>
        <v>0</v>
      </c>
      <c r="ON13" s="552">
        <f t="shared" si="90"/>
        <v>0</v>
      </c>
      <c r="OO13" s="564"/>
      <c r="OP13" s="845"/>
      <c r="OQ13" s="491"/>
      <c r="OR13" s="746"/>
      <c r="OS13" s="564"/>
      <c r="OT13" s="746"/>
      <c r="OU13" s="630">
        <f t="shared" si="91"/>
        <v>0</v>
      </c>
      <c r="OV13" s="481">
        <f t="shared" si="92"/>
        <v>0</v>
      </c>
      <c r="OW13" s="750">
        <f t="shared" si="93"/>
        <v>0</v>
      </c>
      <c r="OX13" s="459">
        <f t="shared" si="94"/>
        <v>0</v>
      </c>
      <c r="OY13" s="750">
        <f t="shared" si="95"/>
        <v>0</v>
      </c>
      <c r="OZ13" s="459">
        <f t="shared" si="96"/>
        <v>0</v>
      </c>
      <c r="PA13" s="750">
        <f t="shared" si="97"/>
        <v>0</v>
      </c>
      <c r="PB13" s="694">
        <f t="shared" si="98"/>
        <v>0</v>
      </c>
      <c r="PC13" s="481">
        <f t="shared" si="99"/>
        <v>0</v>
      </c>
      <c r="PD13" s="750">
        <f t="shared" si="100"/>
        <v>0</v>
      </c>
      <c r="PE13" s="459">
        <f t="shared" si="101"/>
        <v>0</v>
      </c>
      <c r="PF13" s="750">
        <f t="shared" si="102"/>
        <v>0</v>
      </c>
      <c r="PG13" s="459">
        <f t="shared" si="103"/>
        <v>0</v>
      </c>
      <c r="PH13" s="750">
        <f t="shared" si="104"/>
        <v>0</v>
      </c>
      <c r="PI13" s="630">
        <f t="shared" si="105"/>
        <v>0</v>
      </c>
      <c r="PJ13" s="459">
        <f>[1]Субсидия_факт!II11</f>
        <v>0</v>
      </c>
      <c r="PK13" s="1014">
        <f>[1]Субсидия_факт!IM11</f>
        <v>0</v>
      </c>
      <c r="PL13" s="668">
        <f>[1]Субсидия_факт!IY11</f>
        <v>0</v>
      </c>
      <c r="PM13" s="742">
        <f>[1]Субсидия_факт!JC11</f>
        <v>0</v>
      </c>
      <c r="PN13" s="350">
        <f>[1]Субсидия_факт!JO11</f>
        <v>0</v>
      </c>
      <c r="PO13" s="750">
        <f>[1]Субсидия_факт!JU11</f>
        <v>0</v>
      </c>
      <c r="PP13" s="630">
        <f t="shared" si="106"/>
        <v>0</v>
      </c>
      <c r="PQ13" s="565"/>
      <c r="PR13" s="742"/>
      <c r="PS13" s="491"/>
      <c r="PT13" s="746"/>
      <c r="PU13" s="564"/>
      <c r="PV13" s="839"/>
      <c r="PW13" s="518">
        <f>[1]Субсидия_факт!OQ11</f>
        <v>0</v>
      </c>
      <c r="PX13" s="1423">
        <f t="shared" ref="PX13:PX29" si="159">PW13</f>
        <v>0</v>
      </c>
      <c r="PY13" s="557">
        <f>'Прочая  субсидия_МР  и  ГО'!B9</f>
        <v>9948255.75</v>
      </c>
      <c r="PZ13" s="552">
        <f>'Прочая  субсидия_МР  и  ГО'!C9</f>
        <v>9948255.75</v>
      </c>
      <c r="QA13" s="557">
        <f>'Прочая  субсидия_БП'!B9</f>
        <v>14969620.810000001</v>
      </c>
      <c r="QB13" s="559">
        <f>'Прочая  субсидия_БП'!C9</f>
        <v>14969620.810000001</v>
      </c>
      <c r="QC13" s="625">
        <f>'Прочая  субсидия_БП'!D9</f>
        <v>635351.49</v>
      </c>
      <c r="QD13" s="624">
        <f>'Прочая  субсидия_БП'!E9</f>
        <v>635351.49</v>
      </c>
      <c r="QE13" s="631">
        <f>'Прочая  субсидия_БП'!F9</f>
        <v>14334269.32</v>
      </c>
      <c r="QF13" s="624">
        <f>'Прочая  субсидия_БП'!G9</f>
        <v>14334269.32</v>
      </c>
      <c r="QG13" s="518">
        <f t="shared" si="107"/>
        <v>587870100</v>
      </c>
      <c r="QH13" s="481">
        <f>'Трансферты и кредиты'!RF13+'Трансферты и кредиты'!QM13+'Трансферты и кредиты'!QO13+'Трансферты и кредиты'!QQ13</f>
        <v>583015300</v>
      </c>
      <c r="QI13" s="350">
        <f>'Трансферты и кредиты'!RG13+'Трансферты и кредиты'!QS13+'Трансферты и кредиты'!QY13+'Трансферты и кредиты'!QU13+'Трансферты и кредиты'!RC13+'Трансферты и кредиты'!QW13+RA13</f>
        <v>4854800</v>
      </c>
      <c r="QJ13" s="552">
        <f t="shared" si="108"/>
        <v>149502305.66</v>
      </c>
      <c r="QK13" s="459">
        <f>'Трансферты и кредиты'!RI13+'Трансферты и кредиты'!QN13+'Трансферты и кредиты'!QP13+'Трансферты и кредиты'!QR13</f>
        <v>147805233.88</v>
      </c>
      <c r="QL13" s="350">
        <f>'Трансферты и кредиты'!RJ13+'Трансферты и кредиты'!QT13+'Трансферты и кредиты'!QZ13+'Трансферты и кредиты'!QV13+'Трансферты и кредиты'!RD13+'Трансферты и кредиты'!QX13+RB13</f>
        <v>1697071.7799999998</v>
      </c>
      <c r="QM13" s="619">
        <f>'Субвенция  на  полномочия'!B9</f>
        <v>559852300</v>
      </c>
      <c r="QN13" s="483">
        <f>'Субвенция  на  полномочия'!C9</f>
        <v>141294233.88</v>
      </c>
      <c r="QO13" s="803">
        <f>[1]Субвенция_факт!P10*1000</f>
        <v>19963000</v>
      </c>
      <c r="QP13" s="1386">
        <v>4600000</v>
      </c>
      <c r="QQ13" s="803">
        <f>[1]Субвенция_факт!K10*1000</f>
        <v>1780000</v>
      </c>
      <c r="QR13" s="1386">
        <v>1200000</v>
      </c>
      <c r="QS13" s="803">
        <f>[1]Субвенция_факт!AD10*1000</f>
        <v>1954800</v>
      </c>
      <c r="QT13" s="806">
        <v>367071.77999999991</v>
      </c>
      <c r="QU13" s="803">
        <f>[1]Субвенция_факт!AE10*1000</f>
        <v>0</v>
      </c>
      <c r="QV13" s="806"/>
      <c r="QW13" s="803">
        <f>[1]Субвенция_факт!E10*1000</f>
        <v>0</v>
      </c>
      <c r="QX13" s="806"/>
      <c r="QY13" s="803">
        <f>[1]Субвенция_факт!F10*1000</f>
        <v>0</v>
      </c>
      <c r="QZ13" s="946"/>
      <c r="RA13" s="171">
        <f>[1]Субвенция_факт!G10*1000</f>
        <v>0</v>
      </c>
      <c r="RB13" s="947"/>
      <c r="RC13" s="803">
        <f>[1]Субвенция_факт!H10*1000</f>
        <v>0</v>
      </c>
      <c r="RD13" s="806"/>
      <c r="RE13" s="559">
        <f t="shared" si="109"/>
        <v>4320000</v>
      </c>
      <c r="RF13" s="945">
        <f>[1]Субвенция_факт!AC10*1000</f>
        <v>1420000</v>
      </c>
      <c r="RG13" s="1168">
        <f>[1]Субвенция_факт!AB10*1000</f>
        <v>2900000</v>
      </c>
      <c r="RH13" s="552">
        <f t="shared" si="110"/>
        <v>2041000</v>
      </c>
      <c r="RI13" s="1080">
        <v>711000</v>
      </c>
      <c r="RJ13" s="1379">
        <v>1330000</v>
      </c>
      <c r="RK13" s="286">
        <f>'Трансферты и кредиты'!TI13+'Трансферты и кредиты'!TE13+'Трансферты и кредиты'!SA13+'Трансферты и кредиты'!SG13+RM13+'Трансферты и кредиты'!SY13</f>
        <v>0</v>
      </c>
      <c r="RL13" s="171">
        <f>'Трансферты и кредиты'!TK13+'Трансферты и кредиты'!TG13+'Трансферты и кредиты'!SD13+'Трансферты и кредиты'!SJ13+RT13+'Трансферты и кредиты'!TB13</f>
        <v>0</v>
      </c>
      <c r="RM13" s="1284">
        <f t="shared" si="111"/>
        <v>0</v>
      </c>
      <c r="RN13" s="1267">
        <f>'[1]Иные межбюджетные трансферты'!O11</f>
        <v>0</v>
      </c>
      <c r="RO13" s="1264">
        <f>'[1]Иные межбюджетные трансферты'!Q11</f>
        <v>0</v>
      </c>
      <c r="RP13" s="959">
        <f>'[1]Иные межбюджетные трансферты'!I11</f>
        <v>0</v>
      </c>
      <c r="RQ13" s="1043">
        <f>'[1]Иные межбюджетные трансферты'!K11</f>
        <v>0</v>
      </c>
      <c r="RR13" s="1414">
        <f>'[1]Иные межбюджетные трансферты'!M11</f>
        <v>0</v>
      </c>
      <c r="RS13" s="1409">
        <f>'[1]Иные межбюджетные трансферты'!S11</f>
        <v>0</v>
      </c>
      <c r="RT13" s="1094">
        <f t="shared" si="112"/>
        <v>0</v>
      </c>
      <c r="RU13" s="1086"/>
      <c r="RV13" s="1084"/>
      <c r="RW13" s="959"/>
      <c r="RX13" s="1043"/>
      <c r="RY13" s="1086"/>
      <c r="RZ13" s="1086"/>
      <c r="SA13" s="1071">
        <f t="shared" si="113"/>
        <v>0</v>
      </c>
      <c r="SB13" s="1300">
        <f>'[1]Иные межбюджетные трансферты'!U11</f>
        <v>0</v>
      </c>
      <c r="SC13" s="1301">
        <f>'[1]Иные межбюджетные трансферты'!AA11</f>
        <v>0</v>
      </c>
      <c r="SD13" s="1166">
        <f t="shared" si="114"/>
        <v>0</v>
      </c>
      <c r="SE13" s="1043"/>
      <c r="SF13" s="1043"/>
      <c r="SG13" s="1077">
        <f t="shared" si="115"/>
        <v>0</v>
      </c>
      <c r="SH13" s="1300">
        <f>'[1]Иные межбюджетные трансферты'!W11</f>
        <v>0</v>
      </c>
      <c r="SI13" s="1301">
        <f>'[1]Иные межбюджетные трансферты'!AC11</f>
        <v>0</v>
      </c>
      <c r="SJ13" s="1071">
        <f t="shared" si="116"/>
        <v>0</v>
      </c>
      <c r="SK13" s="1043"/>
      <c r="SL13" s="1043"/>
      <c r="SM13" s="1074">
        <f t="shared" si="117"/>
        <v>0</v>
      </c>
      <c r="SN13" s="1300">
        <f t="shared" si="118"/>
        <v>0</v>
      </c>
      <c r="SO13" s="1301">
        <f t="shared" si="119"/>
        <v>0</v>
      </c>
      <c r="SP13" s="1068">
        <f t="shared" si="120"/>
        <v>0</v>
      </c>
      <c r="SQ13" s="1300">
        <f t="shared" si="121"/>
        <v>0</v>
      </c>
      <c r="SR13" s="1301">
        <f t="shared" si="122"/>
        <v>0</v>
      </c>
      <c r="SS13" s="1074">
        <f t="shared" si="123"/>
        <v>0</v>
      </c>
      <c r="ST13" s="1300">
        <f>'[1]Иные межбюджетные трансферты'!Y11</f>
        <v>0</v>
      </c>
      <c r="SU13" s="1301">
        <f>'[1]Иные межбюджетные трансферты'!AE11</f>
        <v>0</v>
      </c>
      <c r="SV13" s="1074">
        <f t="shared" si="124"/>
        <v>0</v>
      </c>
      <c r="SW13" s="1300">
        <f t="shared" si="125"/>
        <v>0</v>
      </c>
      <c r="SX13" s="1301">
        <f t="shared" si="126"/>
        <v>0</v>
      </c>
      <c r="SY13" s="804">
        <f t="shared" si="127"/>
        <v>0</v>
      </c>
      <c r="SZ13" s="1168">
        <f>'[1]Иные межбюджетные трансферты'!E11</f>
        <v>0</v>
      </c>
      <c r="TA13" s="1280">
        <f>'[1]Иные межбюджетные трансферты'!G11</f>
        <v>0</v>
      </c>
      <c r="TB13" s="804">
        <f t="shared" si="128"/>
        <v>0</v>
      </c>
      <c r="TC13" s="1168"/>
      <c r="TD13" s="1280"/>
      <c r="TE13" s="960">
        <f t="shared" si="129"/>
        <v>0</v>
      </c>
      <c r="TF13" s="1043"/>
      <c r="TG13" s="1164">
        <f t="shared" si="130"/>
        <v>0</v>
      </c>
      <c r="TH13" s="972"/>
      <c r="TI13" s="545">
        <f t="shared" si="131"/>
        <v>0</v>
      </c>
      <c r="TJ13" s="954">
        <f>'[1]Иные межбюджетные трансферты'!AI11</f>
        <v>0</v>
      </c>
      <c r="TK13" s="545">
        <f t="shared" si="132"/>
        <v>0</v>
      </c>
      <c r="TL13" s="548"/>
      <c r="TM13" s="968">
        <f t="shared" si="133"/>
        <v>0</v>
      </c>
      <c r="TN13" s="546">
        <f>'Трансферты и кредиты'!TJ13-TR13</f>
        <v>0</v>
      </c>
      <c r="TO13" s="968">
        <f t="shared" si="134"/>
        <v>0</v>
      </c>
      <c r="TP13" s="546">
        <f>'Трансферты и кредиты'!TL13-TT13</f>
        <v>0</v>
      </c>
      <c r="TQ13" s="968">
        <f t="shared" si="135"/>
        <v>0</v>
      </c>
      <c r="TR13" s="954">
        <f>'[1]Иные межбюджетные трансферты'!AK11</f>
        <v>0</v>
      </c>
      <c r="TS13" s="1163">
        <f t="shared" si="136"/>
        <v>0</v>
      </c>
      <c r="TT13" s="548"/>
      <c r="TU13" s="552">
        <f>TW13+'Трансферты и кредиты'!UE13+UA13+'Трансферты и кредиты'!UI13+UC13+'Трансферты и кредиты'!UK13</f>
        <v>-20000000</v>
      </c>
      <c r="TV13" s="552">
        <f>TX13+'Трансферты и кредиты'!UF13+UB13+'Трансферты и кредиты'!UJ13+UD13+'Трансферты и кредиты'!UL13</f>
        <v>-11500000</v>
      </c>
      <c r="TW13" s="566"/>
      <c r="TX13" s="566"/>
      <c r="TY13" s="566"/>
      <c r="TZ13" s="566"/>
      <c r="UA13" s="563">
        <f t="shared" si="137"/>
        <v>0</v>
      </c>
      <c r="UB13" s="561">
        <f t="shared" si="138"/>
        <v>0</v>
      </c>
      <c r="UC13" s="567"/>
      <c r="UD13" s="556"/>
      <c r="UE13" s="566">
        <v>-8500000</v>
      </c>
      <c r="UF13" s="566">
        <v>0</v>
      </c>
      <c r="UG13" s="566">
        <v>-11500000</v>
      </c>
      <c r="UH13" s="566">
        <v>-11500000</v>
      </c>
      <c r="UI13" s="563">
        <f t="shared" si="139"/>
        <v>0</v>
      </c>
      <c r="UJ13" s="561">
        <f t="shared" si="140"/>
        <v>0</v>
      </c>
      <c r="UK13" s="556">
        <v>-11500000</v>
      </c>
      <c r="UL13" s="556">
        <v>-11500000</v>
      </c>
      <c r="UM13" s="256">
        <f>'Трансферты и кредиты'!UE13+'Трансферты и кредиты'!UG13</f>
        <v>-20000000</v>
      </c>
      <c r="UN13" s="256">
        <f>'Трансферты и кредиты'!UF13+'Трансферты и кредиты'!UH13</f>
        <v>-11500000</v>
      </c>
    </row>
    <row r="14" spans="1:561" s="347" customFormat="1" ht="25.5" customHeight="1">
      <c r="A14" s="357" t="s">
        <v>90</v>
      </c>
      <c r="B14" s="559">
        <f>D14+AI14+'Трансферты и кредиты'!QG14+'Трансферты и кредиты'!RK14</f>
        <v>520527844</v>
      </c>
      <c r="C14" s="552">
        <f>E14+'Трансферты и кредиты'!QJ14+AJ14+'Трансферты и кредиты'!RL14</f>
        <v>157701664.69</v>
      </c>
      <c r="D14" s="557">
        <f t="shared" si="0"/>
        <v>92680400</v>
      </c>
      <c r="E14" s="559">
        <f t="shared" si="1"/>
        <v>29450750</v>
      </c>
      <c r="F14" s="1196">
        <f>'[1]Дотация  из  ОБ_факт'!I10+'[1]Дотация  из  ОБ_факт'!Q10</f>
        <v>31399900</v>
      </c>
      <c r="G14" s="1370">
        <v>12640250</v>
      </c>
      <c r="H14" s="623">
        <f>'[1]Дотация  из  ОБ_факт'!K10</f>
        <v>16379700</v>
      </c>
      <c r="I14" s="1368">
        <v>3987500</v>
      </c>
      <c r="J14" s="624">
        <f t="shared" si="2"/>
        <v>10918900</v>
      </c>
      <c r="K14" s="631">
        <f t="shared" si="3"/>
        <v>2732500</v>
      </c>
      <c r="L14" s="965">
        <f>'[1]Дотация  из  ОБ_факт'!O10</f>
        <v>5460800</v>
      </c>
      <c r="M14" s="1368">
        <v>1255000</v>
      </c>
      <c r="N14" s="623">
        <f>'[1]Дотация  из  ОБ_факт'!U10</f>
        <v>9500000</v>
      </c>
      <c r="O14" s="1193"/>
      <c r="P14" s="859">
        <f>'[1]Дотация  из  ОБ_факт'!W10</f>
        <v>35400800</v>
      </c>
      <c r="Q14" s="1370">
        <v>12823000</v>
      </c>
      <c r="R14" s="631">
        <f t="shared" si="4"/>
        <v>25656700</v>
      </c>
      <c r="S14" s="624">
        <f t="shared" si="5"/>
        <v>6561000</v>
      </c>
      <c r="T14" s="1190">
        <f>'[1]Дотация  из  ОБ_факт'!AA10</f>
        <v>9744100</v>
      </c>
      <c r="U14" s="1370">
        <v>6262000</v>
      </c>
      <c r="V14" s="859">
        <f>'[1]Дотация  из  ОБ_факт'!AE10+'[1]Дотация  из  ОБ_факт'!AG10+'[1]Дотация  из  ОБ_факт'!AK10</f>
        <v>0</v>
      </c>
      <c r="W14" s="171">
        <f t="shared" si="6"/>
        <v>0</v>
      </c>
      <c r="X14" s="627"/>
      <c r="Y14" s="626"/>
      <c r="Z14" s="627"/>
      <c r="AA14" s="623">
        <f>'[1]Дотация  из  ОБ_факт'!AC10+'[1]Дотация  из  ОБ_факт'!AI10</f>
        <v>0</v>
      </c>
      <c r="AB14" s="173">
        <f t="shared" si="7"/>
        <v>0</v>
      </c>
      <c r="AC14" s="626"/>
      <c r="AD14" s="627"/>
      <c r="AE14" s="624">
        <f t="shared" si="8"/>
        <v>0</v>
      </c>
      <c r="AF14" s="631">
        <f t="shared" si="9"/>
        <v>0</v>
      </c>
      <c r="AG14" s="624">
        <f>'[1]Дотация  из  ОБ_факт'!AI10</f>
        <v>0</v>
      </c>
      <c r="AH14" s="807"/>
      <c r="AI14" s="619">
        <f>'Трансферты и кредиты'!IA14+LG14+MA14+'Трансферты и кредиты'!PY14+'Трансферты и кредиты'!QA14+BI14+BK14+BQ14+BS14+'Трансферты и кредиты'!KK14+'Трансферты и кредиты'!KO14+AK14+AU14+'Трансферты и кредиты'!EW14+'Трансферты и кредиты'!FO14+'Трансферты и кредиты'!CW14+'Трансферты и кредиты'!HQ14+BY14+'Трансферты и кредиты'!DY14+'Трансферты и кредиты'!EE14+'Трансферты и кредиты'!IW14+'Трансферты и кредиты'!JG14+DS14+'Трансферты и кредиты'!IK14+PW14+NW14+OG14+CO14</f>
        <v>88512324</v>
      </c>
      <c r="AJ14" s="518">
        <f>'Трансферты и кредиты'!IF14+LQ14+MI14+'Трансферты и кредиты'!PZ14+'Трансферты и кредиты'!QB14+BJ14+BL14+BR14+BT14+'Трансферты и кредиты'!KM14+'Трансферты и кредиты'!KR14+AP14+AZ14+'Трансферты и кредиты'!FF14+'Трансферты и кредиты'!FX14+'Трансферты и кредиты'!CZ14+'Трансферты и кредиты'!HV14+CG14+'Трансферты и кредиты'!EB14+'Трансферты и кредиты'!EH14+'Трансферты и кредиты'!JB14+'Трансферты и кредиты'!JL14+DV14+'Трансферты и кредиты'!IO14+DP14+PX14+ON14+OB14+CQ14</f>
        <v>43900230.060000002</v>
      </c>
      <c r="AK14" s="552">
        <f t="shared" si="10"/>
        <v>17823437.600000001</v>
      </c>
      <c r="AL14" s="459">
        <f>[1]Субсидия_факт!KQ12</f>
        <v>0</v>
      </c>
      <c r="AM14" s="481">
        <f>[1]Субсидия_факт!KW12</f>
        <v>17823437.600000001</v>
      </c>
      <c r="AN14" s="350">
        <f>[1]Субсидия_факт!LI12</f>
        <v>0</v>
      </c>
      <c r="AO14" s="546">
        <f>[1]Субсидия_факт!LO12</f>
        <v>0</v>
      </c>
      <c r="AP14" s="552">
        <f t="shared" si="11"/>
        <v>0</v>
      </c>
      <c r="AQ14" s="564"/>
      <c r="AR14" s="564"/>
      <c r="AS14" s="564"/>
      <c r="AT14" s="671"/>
      <c r="AU14" s="552">
        <f t="shared" si="12"/>
        <v>15862287</v>
      </c>
      <c r="AV14" s="481">
        <f>[1]Субсидия_факт!KS12</f>
        <v>0</v>
      </c>
      <c r="AW14" s="481">
        <f>[1]Субсидия_факт!KY12</f>
        <v>15862287</v>
      </c>
      <c r="AX14" s="350">
        <f>[1]Субсидия_факт!LK12</f>
        <v>0</v>
      </c>
      <c r="AY14" s="546">
        <f>[1]Субсидия_факт!LQ12</f>
        <v>0</v>
      </c>
      <c r="AZ14" s="552">
        <f t="shared" si="13"/>
        <v>0</v>
      </c>
      <c r="BA14" s="564"/>
      <c r="BB14" s="565"/>
      <c r="BC14" s="856"/>
      <c r="BD14" s="789"/>
      <c r="BE14" s="563">
        <f t="shared" si="141"/>
        <v>0</v>
      </c>
      <c r="BF14" s="561">
        <f t="shared" si="142"/>
        <v>0</v>
      </c>
      <c r="BG14" s="560">
        <f t="shared" si="143"/>
        <v>15862287</v>
      </c>
      <c r="BH14" s="561">
        <f t="shared" si="144"/>
        <v>0</v>
      </c>
      <c r="BI14" s="551">
        <f>[1]Субсидия_факт!FS12</f>
        <v>0</v>
      </c>
      <c r="BJ14" s="664"/>
      <c r="BK14" s="552">
        <f>[1]Субсидия_факт!FU12</f>
        <v>0</v>
      </c>
      <c r="BL14" s="664"/>
      <c r="BM14" s="561">
        <f t="shared" si="14"/>
        <v>0</v>
      </c>
      <c r="BN14" s="560">
        <f t="shared" si="15"/>
        <v>0</v>
      </c>
      <c r="BO14" s="630">
        <f>[1]Субсидия_факт!FW12</f>
        <v>0</v>
      </c>
      <c r="BP14" s="663"/>
      <c r="BQ14" s="552">
        <f>[1]Субсидия_факт!GA12</f>
        <v>0</v>
      </c>
      <c r="BR14" s="664"/>
      <c r="BS14" s="552">
        <f>[1]Субсидия_факт!GC12</f>
        <v>0</v>
      </c>
      <c r="BT14" s="664"/>
      <c r="BU14" s="561">
        <f t="shared" si="16"/>
        <v>0</v>
      </c>
      <c r="BV14" s="561">
        <f t="shared" si="17"/>
        <v>0</v>
      </c>
      <c r="BW14" s="716">
        <f t="shared" si="18"/>
        <v>0</v>
      </c>
      <c r="BX14" s="349"/>
      <c r="BY14" s="552">
        <f t="shared" si="19"/>
        <v>0</v>
      </c>
      <c r="BZ14" s="558">
        <f>[1]Субсидия_факт!E12</f>
        <v>0</v>
      </c>
      <c r="CA14" s="1139">
        <f>[1]Субсидия_факт!G12</f>
        <v>0</v>
      </c>
      <c r="CB14" s="742">
        <f>[1]Субсидия_факт!I12</f>
        <v>0</v>
      </c>
      <c r="CC14" s="697">
        <f>[1]Субсидия_факт!K12</f>
        <v>0</v>
      </c>
      <c r="CD14" s="861">
        <f>[1]Субсидия_факт!M12</f>
        <v>0</v>
      </c>
      <c r="CE14" s="533">
        <f>[1]Субсидия_факт!O12</f>
        <v>0</v>
      </c>
      <c r="CF14" s="697">
        <f>[1]Субсидия_факт!Q12</f>
        <v>0</v>
      </c>
      <c r="CG14" s="551">
        <f t="shared" si="20"/>
        <v>0</v>
      </c>
      <c r="CH14" s="565"/>
      <c r="CI14" s="564"/>
      <c r="CJ14" s="746"/>
      <c r="CK14" s="564"/>
      <c r="CL14" s="746"/>
      <c r="CM14" s="565"/>
      <c r="CN14" s="668">
        <f t="shared" si="145"/>
        <v>0</v>
      </c>
      <c r="CO14" s="551">
        <f t="shared" si="146"/>
        <v>0</v>
      </c>
      <c r="CP14" s="1400">
        <f>[1]Субсидия_факт!S12</f>
        <v>0</v>
      </c>
      <c r="CQ14" s="559">
        <f t="shared" si="146"/>
        <v>0</v>
      </c>
      <c r="CR14" s="668">
        <f t="shared" si="147"/>
        <v>0</v>
      </c>
      <c r="CS14" s="630">
        <f t="shared" si="148"/>
        <v>0</v>
      </c>
      <c r="CT14" s="694">
        <f t="shared" si="149"/>
        <v>0</v>
      </c>
      <c r="CU14" s="694">
        <f>[1]Субсидия_факт!U12</f>
        <v>0</v>
      </c>
      <c r="CV14" s="1429">
        <f t="shared" si="150"/>
        <v>0</v>
      </c>
      <c r="CW14" s="518">
        <f t="shared" si="21"/>
        <v>0</v>
      </c>
      <c r="CX14" s="546">
        <f>[1]Субсидия_факт!AO12</f>
        <v>0</v>
      </c>
      <c r="CY14" s="972">
        <f>[1]Субсидия_факт!AQ12</f>
        <v>0</v>
      </c>
      <c r="CZ14" s="483">
        <f t="shared" si="22"/>
        <v>0</v>
      </c>
      <c r="DA14" s="851"/>
      <c r="DB14" s="1247"/>
      <c r="DC14" s="552">
        <f t="shared" si="151"/>
        <v>0</v>
      </c>
      <c r="DD14" s="459">
        <f>[1]Субсидия_факт!W12</f>
        <v>0</v>
      </c>
      <c r="DE14" s="1014">
        <f>[1]Субсидия_факт!Y12</f>
        <v>0</v>
      </c>
      <c r="DF14" s="481">
        <f>[1]Субсидия_факт!AA12</f>
        <v>0</v>
      </c>
      <c r="DG14" s="750">
        <f>[1]Субсидия_факт!AC12</f>
        <v>0</v>
      </c>
      <c r="DH14" s="551">
        <f t="shared" si="152"/>
        <v>0</v>
      </c>
      <c r="DI14" s="491"/>
      <c r="DJ14" s="746"/>
      <c r="DK14" s="491"/>
      <c r="DL14" s="746"/>
      <c r="DM14" s="518">
        <f t="shared" si="23"/>
        <v>0</v>
      </c>
      <c r="DN14" s="546">
        <f>[1]Субсидия_факт!AU12</f>
        <v>0</v>
      </c>
      <c r="DO14" s="972">
        <f>[1]Субсидия_факт!AW12</f>
        <v>0</v>
      </c>
      <c r="DP14" s="483">
        <f t="shared" si="24"/>
        <v>0</v>
      </c>
      <c r="DQ14" s="851"/>
      <c r="DR14" s="737"/>
      <c r="DS14" s="559">
        <f t="shared" si="153"/>
        <v>0</v>
      </c>
      <c r="DT14" s="1027">
        <f>[1]Субсидия_факт!EA12</f>
        <v>0</v>
      </c>
      <c r="DU14" s="750">
        <f>[1]Субсидия_факт!EC12</f>
        <v>0</v>
      </c>
      <c r="DV14" s="552">
        <f t="shared" si="154"/>
        <v>0</v>
      </c>
      <c r="DW14" s="564"/>
      <c r="DX14" s="768"/>
      <c r="DY14" s="619">
        <f t="shared" si="27"/>
        <v>300000</v>
      </c>
      <c r="DZ14" s="546">
        <f>[1]Субсидия_факт!DO12</f>
        <v>84000.41</v>
      </c>
      <c r="EA14" s="972">
        <f>[1]Субсидия_факт!DU12</f>
        <v>215999.59</v>
      </c>
      <c r="EB14" s="483">
        <f t="shared" si="28"/>
        <v>0</v>
      </c>
      <c r="EC14" s="789"/>
      <c r="ED14" s="737"/>
      <c r="EE14" s="483">
        <f t="shared" si="29"/>
        <v>1400000</v>
      </c>
      <c r="EF14" s="546">
        <f>[1]Субсидия_факт!DQ12</f>
        <v>392001.92</v>
      </c>
      <c r="EG14" s="824">
        <f>[1]Субсидия_факт!DW12</f>
        <v>1007998.08</v>
      </c>
      <c r="EH14" s="483">
        <f t="shared" si="30"/>
        <v>0</v>
      </c>
      <c r="EI14" s="671"/>
      <c r="EJ14" s="771"/>
      <c r="EK14" s="722">
        <f t="shared" si="31"/>
        <v>1400000</v>
      </c>
      <c r="EL14" s="822">
        <f>'Трансферты и кредиты'!EF14-'Трансферты и кредиты'!ER14</f>
        <v>392001.92</v>
      </c>
      <c r="EM14" s="735">
        <f>'Трансферты и кредиты'!EG14-'Трансферты и кредиты'!ES14</f>
        <v>1007998.08</v>
      </c>
      <c r="EN14" s="716">
        <f t="shared" si="32"/>
        <v>0</v>
      </c>
      <c r="EO14" s="829">
        <f>'Трансферты и кредиты'!EI14-'Трансферты и кредиты'!EU14</f>
        <v>0</v>
      </c>
      <c r="EP14" s="842">
        <f>'Трансферты и кредиты'!EJ14-'Трансферты и кредиты'!EV14</f>
        <v>0</v>
      </c>
      <c r="EQ14" s="722">
        <f t="shared" si="33"/>
        <v>0</v>
      </c>
      <c r="ER14" s="546">
        <f>[1]Субсидия_факт!DS12</f>
        <v>0</v>
      </c>
      <c r="ES14" s="972">
        <f>[1]Субсидия_факт!DY12</f>
        <v>0</v>
      </c>
      <c r="ET14" s="722">
        <f t="shared" si="34"/>
        <v>0</v>
      </c>
      <c r="EU14" s="546"/>
      <c r="EV14" s="824"/>
      <c r="EW14" s="820">
        <f t="shared" si="35"/>
        <v>111481.26</v>
      </c>
      <c r="EX14" s="829">
        <f>[1]Субсидия_факт!BS12</f>
        <v>0</v>
      </c>
      <c r="EY14" s="735">
        <f>[1]Субсидия_факт!BY12</f>
        <v>0</v>
      </c>
      <c r="EZ14" s="546">
        <f>[1]Субсидия_факт!CQ12</f>
        <v>36231.89</v>
      </c>
      <c r="FA14" s="972">
        <f>[1]Субсидия_факт!CW12</f>
        <v>4136.47</v>
      </c>
      <c r="FB14" s="546">
        <f>[1]Субсидия_факт!DC12</f>
        <v>32258.06</v>
      </c>
      <c r="FC14" s="972">
        <f>[1]Субсидия_факт!DI12</f>
        <v>38854.839999999997</v>
      </c>
      <c r="FD14" s="546">
        <f>[1]Субсидия_факт!EE12</f>
        <v>0</v>
      </c>
      <c r="FE14" s="824">
        <f>[1]Субсидия_факт!EK12</f>
        <v>0</v>
      </c>
      <c r="FF14" s="820">
        <f t="shared" si="36"/>
        <v>0</v>
      </c>
      <c r="FG14" s="671"/>
      <c r="FH14" s="737"/>
      <c r="FI14" s="671"/>
      <c r="FJ14" s="850"/>
      <c r="FK14" s="671"/>
      <c r="FL14" s="966"/>
      <c r="FM14" s="671"/>
      <c r="FN14" s="737"/>
      <c r="FO14" s="820">
        <f t="shared" si="37"/>
        <v>85335.48000000001</v>
      </c>
      <c r="FP14" s="829">
        <f>[1]Субсидия_факт!BU12</f>
        <v>0</v>
      </c>
      <c r="FQ14" s="735">
        <f>[1]Субсидия_факт!CA12</f>
        <v>0</v>
      </c>
      <c r="FR14" s="546">
        <f>[1]Субсидия_факт!CS12</f>
        <v>0</v>
      </c>
      <c r="FS14" s="824">
        <f>[1]Субсидия_факт!CY12</f>
        <v>0</v>
      </c>
      <c r="FT14" s="546">
        <f>[1]Субсидия_факт!DE12</f>
        <v>38709.68</v>
      </c>
      <c r="FU14" s="972">
        <f>[1]Субсидия_факт!DK12</f>
        <v>46625.8</v>
      </c>
      <c r="FV14" s="546">
        <f>[1]Субсидия_факт!EG12</f>
        <v>0</v>
      </c>
      <c r="FW14" s="824">
        <f>[1]Субсидия_факт!EM12</f>
        <v>0</v>
      </c>
      <c r="FX14" s="820">
        <f t="shared" si="38"/>
        <v>0</v>
      </c>
      <c r="FY14" s="671"/>
      <c r="FZ14" s="737"/>
      <c r="GA14" s="851"/>
      <c r="GB14" s="737"/>
      <c r="GC14" s="851"/>
      <c r="GD14" s="737"/>
      <c r="GE14" s="671"/>
      <c r="GF14" s="737"/>
      <c r="GG14" s="823">
        <f t="shared" si="39"/>
        <v>42667.740000000005</v>
      </c>
      <c r="GH14" s="829">
        <f>'Трансферты и кредиты'!FP14-GZ14</f>
        <v>0</v>
      </c>
      <c r="GI14" s="735">
        <f>'Трансферты и кредиты'!FQ14-HA14</f>
        <v>0</v>
      </c>
      <c r="GJ14" s="829">
        <f>'Трансферты и кредиты'!FR14-HB14</f>
        <v>0</v>
      </c>
      <c r="GK14" s="735">
        <f>'Трансферты и кредиты'!FS14-HC14</f>
        <v>0</v>
      </c>
      <c r="GL14" s="822">
        <f>'Трансферты и кредиты'!FT14-HD14</f>
        <v>19354.84</v>
      </c>
      <c r="GM14" s="735">
        <f>'Трансферты и кредиты'!FU14-HE14</f>
        <v>23312.9</v>
      </c>
      <c r="GN14" s="829">
        <f>'Трансферты и кредиты'!FV14-HF14</f>
        <v>0</v>
      </c>
      <c r="GO14" s="735">
        <f>'Трансферты и кредиты'!FW14-HG14</f>
        <v>0</v>
      </c>
      <c r="GP14" s="823">
        <f t="shared" si="40"/>
        <v>0</v>
      </c>
      <c r="GQ14" s="829">
        <f>'Трансферты и кредиты'!FY14-HI14</f>
        <v>0</v>
      </c>
      <c r="GR14" s="885">
        <f>'Трансферты и кредиты'!FZ14-HJ14</f>
        <v>0</v>
      </c>
      <c r="GS14" s="829">
        <f>'Трансферты и кредиты'!GA14-HK14</f>
        <v>0</v>
      </c>
      <c r="GT14" s="842">
        <f>'Трансферты и кредиты'!GB14-HL14</f>
        <v>0</v>
      </c>
      <c r="GU14" s="829">
        <f>'Трансферты и кредиты'!GC14-HM14</f>
        <v>0</v>
      </c>
      <c r="GV14" s="842">
        <f>'Трансферты и кредиты'!GD14-HN14</f>
        <v>0</v>
      </c>
      <c r="GW14" s="829">
        <f>'Трансферты и кредиты'!GE14-HO14</f>
        <v>0</v>
      </c>
      <c r="GX14" s="842">
        <f>'Трансферты и кредиты'!GF14-HP14</f>
        <v>0</v>
      </c>
      <c r="GY14" s="823">
        <f t="shared" si="41"/>
        <v>42667.740000000005</v>
      </c>
      <c r="GZ14" s="829">
        <f>[1]Субсидия_факт!BW12</f>
        <v>0</v>
      </c>
      <c r="HA14" s="735">
        <f>[1]Субсидия_факт!CC12</f>
        <v>0</v>
      </c>
      <c r="HB14" s="546">
        <f>[1]Субсидия_факт!CU12</f>
        <v>0</v>
      </c>
      <c r="HC14" s="824">
        <f>[1]Субсидия_факт!DA12</f>
        <v>0</v>
      </c>
      <c r="HD14" s="546">
        <f>[1]Субсидия_факт!DG12</f>
        <v>19354.84</v>
      </c>
      <c r="HE14" s="972">
        <f>[1]Субсидия_факт!DM12</f>
        <v>23312.9</v>
      </c>
      <c r="HF14" s="546">
        <f>[1]Субсидия_факт!EI12</f>
        <v>0</v>
      </c>
      <c r="HG14" s="824">
        <f>[1]Субсидия_факт!EO12</f>
        <v>0</v>
      </c>
      <c r="HH14" s="823">
        <f t="shared" si="42"/>
        <v>0</v>
      </c>
      <c r="HI14" s="671"/>
      <c r="HJ14" s="737"/>
      <c r="HK14" s="548"/>
      <c r="HL14" s="863"/>
      <c r="HM14" s="548"/>
      <c r="HN14" s="967"/>
      <c r="HO14" s="671"/>
      <c r="HP14" s="737"/>
      <c r="HQ14" s="483">
        <f t="shared" si="155"/>
        <v>0</v>
      </c>
      <c r="HR14" s="546">
        <f>[1]Субсидия_факт!AY12</f>
        <v>0</v>
      </c>
      <c r="HS14" s="972">
        <f>[1]Субсидия_факт!BA12</f>
        <v>0</v>
      </c>
      <c r="HT14" s="546">
        <f>[1]Субсидия_факт!BC12</f>
        <v>0</v>
      </c>
      <c r="HU14" s="972">
        <f>[1]Субсидия_факт!BE12</f>
        <v>0</v>
      </c>
      <c r="HV14" s="483">
        <f t="shared" si="156"/>
        <v>0</v>
      </c>
      <c r="HW14" s="671"/>
      <c r="HX14" s="737"/>
      <c r="HY14" s="671"/>
      <c r="HZ14" s="737"/>
      <c r="IA14" s="518">
        <f t="shared" si="43"/>
        <v>0</v>
      </c>
      <c r="IB14" s="546">
        <f>[1]Субсидия_факт!GW12</f>
        <v>0</v>
      </c>
      <c r="IC14" s="531">
        <f>[1]Субсидия_факт!GY12</f>
        <v>0</v>
      </c>
      <c r="ID14" s="533">
        <f>[1]Субсидия_факт!HG12</f>
        <v>0</v>
      </c>
      <c r="IE14" s="750">
        <f>[1]Субсидия_факт!HI12</f>
        <v>0</v>
      </c>
      <c r="IF14" s="518">
        <f t="shared" si="44"/>
        <v>0</v>
      </c>
      <c r="IG14" s="671"/>
      <c r="IH14" s="351"/>
      <c r="II14" s="491"/>
      <c r="IJ14" s="746"/>
      <c r="IK14" s="483">
        <f t="shared" si="45"/>
        <v>0</v>
      </c>
      <c r="IL14" s="548">
        <f>[1]Субсидия_факт!HE12</f>
        <v>0</v>
      </c>
      <c r="IM14" s="548">
        <f>[1]Субсидия_факт!HA12</f>
        <v>0</v>
      </c>
      <c r="IN14" s="824">
        <f>[1]Субсидия_факт!HC12</f>
        <v>0</v>
      </c>
      <c r="IO14" s="483">
        <f t="shared" si="46"/>
        <v>0</v>
      </c>
      <c r="IP14" s="671"/>
      <c r="IQ14" s="671"/>
      <c r="IR14" s="737"/>
      <c r="IS14" s="968">
        <f t="shared" si="47"/>
        <v>0</v>
      </c>
      <c r="IT14" s="968">
        <f t="shared" si="48"/>
        <v>0</v>
      </c>
      <c r="IU14" s="720">
        <f t="shared" si="49"/>
        <v>0</v>
      </c>
      <c r="IV14" s="1163">
        <f t="shared" si="50"/>
        <v>0</v>
      </c>
      <c r="IW14" s="826">
        <f t="shared" si="51"/>
        <v>0</v>
      </c>
      <c r="IX14" s="546">
        <f>[1]Субсидия_факт!NI12</f>
        <v>0</v>
      </c>
      <c r="IY14" s="972">
        <f>[1]Субсидия_факт!NO12</f>
        <v>0</v>
      </c>
      <c r="IZ14" s="972">
        <f>[1]Субсидия_факт!OA12</f>
        <v>0</v>
      </c>
      <c r="JA14" s="546">
        <f>[1]Субсидия_факт!NU12</f>
        <v>0</v>
      </c>
      <c r="JB14" s="826">
        <f t="shared" si="52"/>
        <v>0</v>
      </c>
      <c r="JC14" s="851"/>
      <c r="JD14" s="737"/>
      <c r="JE14" s="850"/>
      <c r="JF14" s="671"/>
      <c r="JG14" s="826">
        <f t="shared" si="53"/>
        <v>0</v>
      </c>
      <c r="JH14" s="546">
        <f>[1]Субсидия_факт!NK12</f>
        <v>0</v>
      </c>
      <c r="JI14" s="972">
        <f>[1]Субсидия_факт!NQ12</f>
        <v>0</v>
      </c>
      <c r="JJ14" s="972">
        <f>[1]Субсидия_факт!OC12</f>
        <v>0</v>
      </c>
      <c r="JK14" s="548">
        <f>[1]Субсидия_факт!NW12</f>
        <v>0</v>
      </c>
      <c r="JL14" s="827">
        <f t="shared" si="54"/>
        <v>0</v>
      </c>
      <c r="JM14" s="671"/>
      <c r="JN14" s="850"/>
      <c r="JO14" s="737"/>
      <c r="JP14" s="851"/>
      <c r="JQ14" s="715">
        <f t="shared" si="55"/>
        <v>0</v>
      </c>
      <c r="JR14" s="704">
        <f>'Трансферты и кредиты'!JH14-KB14</f>
        <v>0</v>
      </c>
      <c r="JS14" s="742">
        <f>'Трансферты и кредиты'!JI14-KC14</f>
        <v>0</v>
      </c>
      <c r="JT14" s="839">
        <f>'Трансферты и кредиты'!JJ14-KD14</f>
        <v>0</v>
      </c>
      <c r="JU14" s="668">
        <f>'Трансферты и кредиты'!JK14-KE14</f>
        <v>0</v>
      </c>
      <c r="JV14" s="828">
        <f t="shared" si="56"/>
        <v>0</v>
      </c>
      <c r="JW14" s="822">
        <f>'Трансферты и кредиты'!JM14-KG14</f>
        <v>0</v>
      </c>
      <c r="JX14" s="735">
        <f>'Трансферты и кредиты'!JN14-KH14</f>
        <v>0</v>
      </c>
      <c r="JY14" s="842">
        <f>'Трансферты и кредиты'!JO14-KI14</f>
        <v>0</v>
      </c>
      <c r="JZ14" s="829">
        <f>'Трансферты и кредиты'!JP14-KJ14</f>
        <v>0</v>
      </c>
      <c r="KA14" s="853">
        <f t="shared" si="57"/>
        <v>0</v>
      </c>
      <c r="KB14" s="546">
        <f>[1]Субсидия_факт!NM12</f>
        <v>0</v>
      </c>
      <c r="KC14" s="972">
        <f>[1]Субсидия_факт!NS12</f>
        <v>0</v>
      </c>
      <c r="KD14" s="972">
        <f>[1]Субсидия_факт!OE12</f>
        <v>0</v>
      </c>
      <c r="KE14" s="546">
        <f>[1]Субсидия_факт!NY12</f>
        <v>0</v>
      </c>
      <c r="KF14" s="828">
        <f t="shared" si="58"/>
        <v>0</v>
      </c>
      <c r="KG14" s="851"/>
      <c r="KH14" s="737"/>
      <c r="KI14" s="863"/>
      <c r="KJ14" s="548"/>
      <c r="KK14" s="559">
        <f>SUM('Трансферты и кредиты'!KL14:KL14)</f>
        <v>0</v>
      </c>
      <c r="KL14" s="351"/>
      <c r="KM14" s="559">
        <f>SUM('Трансферты и кредиты'!KN14:KN14)</f>
        <v>0</v>
      </c>
      <c r="KN14" s="491"/>
      <c r="KO14" s="559">
        <f t="shared" si="59"/>
        <v>0</v>
      </c>
      <c r="KP14" s="481">
        <f>[1]Субсидия_факт!HY12</f>
        <v>0</v>
      </c>
      <c r="KQ14" s="750">
        <f>[1]Субсидия_факт!IC12</f>
        <v>0</v>
      </c>
      <c r="KR14" s="552">
        <f t="shared" si="60"/>
        <v>0</v>
      </c>
      <c r="KS14" s="564"/>
      <c r="KT14" s="848"/>
      <c r="KU14" s="630">
        <f t="shared" si="61"/>
        <v>0</v>
      </c>
      <c r="KV14" s="1103">
        <f>'Трансферты и кредиты'!KP14-LB14</f>
        <v>0</v>
      </c>
      <c r="KW14" s="742">
        <f>'Трансферты и кредиты'!KQ14-LC14</f>
        <v>0</v>
      </c>
      <c r="KX14" s="630">
        <f t="shared" si="62"/>
        <v>0</v>
      </c>
      <c r="KY14" s="505">
        <f>'Трансферты и кредиты'!KS14-LE14</f>
        <v>0</v>
      </c>
      <c r="KZ14" s="742">
        <f>'Трансферты и кредиты'!KT14-LF14</f>
        <v>0</v>
      </c>
      <c r="LA14" s="694">
        <f t="shared" si="63"/>
        <v>0</v>
      </c>
      <c r="LB14" s="481">
        <f>[1]Субсидия_факт!IA12</f>
        <v>0</v>
      </c>
      <c r="LC14" s="750">
        <f>[1]Субсидия_факт!IE12</f>
        <v>0</v>
      </c>
      <c r="LD14" s="630">
        <f t="shared" si="64"/>
        <v>0</v>
      </c>
      <c r="LE14" s="505"/>
      <c r="LF14" s="775"/>
      <c r="LG14" s="518">
        <f t="shared" si="65"/>
        <v>0</v>
      </c>
      <c r="LH14" s="350">
        <f>[1]Субсидия_факт!CK12</f>
        <v>0</v>
      </c>
      <c r="LI14" s="350">
        <f>[1]Субсидия_факт!EW12</f>
        <v>0</v>
      </c>
      <c r="LJ14" s="861">
        <f>[1]Субсидия_факт!EY12</f>
        <v>0</v>
      </c>
      <c r="LK14" s="558">
        <f>[1]Субсидия_факт!FG12</f>
        <v>0</v>
      </c>
      <c r="LL14" s="533">
        <f>[1]Субсидия_факт!FY12</f>
        <v>0</v>
      </c>
      <c r="LM14" s="558">
        <f>[1]Субсидия_факт!JE12</f>
        <v>0</v>
      </c>
      <c r="LN14" s="350">
        <f>[1]Субсидия_факт!KI12</f>
        <v>0</v>
      </c>
      <c r="LO14" s="459">
        <f>[1]Субсидия_факт!JW12</f>
        <v>0</v>
      </c>
      <c r="LP14" s="750">
        <f>[1]Субсидия_факт!KC12</f>
        <v>0</v>
      </c>
      <c r="LQ14" s="483">
        <f t="shared" si="66"/>
        <v>0</v>
      </c>
      <c r="LR14" s="491"/>
      <c r="LS14" s="491"/>
      <c r="LT14" s="746"/>
      <c r="LU14" s="491"/>
      <c r="LV14" s="491"/>
      <c r="LW14" s="491"/>
      <c r="LX14" s="351"/>
      <c r="LY14" s="351"/>
      <c r="LZ14" s="768"/>
      <c r="MA14" s="559">
        <f t="shared" si="67"/>
        <v>0</v>
      </c>
      <c r="MB14" s="481">
        <f>[1]Субсидия_факт!CM12</f>
        <v>0</v>
      </c>
      <c r="MC14" s="350">
        <f>[1]Субсидия_факт!FK12</f>
        <v>0</v>
      </c>
      <c r="MD14" s="505">
        <f>[1]Субсидия_факт!IO12</f>
        <v>0</v>
      </c>
      <c r="ME14" s="531">
        <f>[1]Субсидия_факт!JG12</f>
        <v>0</v>
      </c>
      <c r="MF14" s="533">
        <f>[1]Субсидия_факт!KK12</f>
        <v>0</v>
      </c>
      <c r="MG14" s="533">
        <f>[1]Субсидия_факт!JY12</f>
        <v>0</v>
      </c>
      <c r="MH14" s="866">
        <f>[1]Субсидия_факт!KE12</f>
        <v>0</v>
      </c>
      <c r="MI14" s="552">
        <f t="shared" si="157"/>
        <v>0</v>
      </c>
      <c r="MJ14" s="564"/>
      <c r="MK14" s="565"/>
      <c r="ML14" s="351"/>
      <c r="MM14" s="565"/>
      <c r="MN14" s="564"/>
      <c r="MO14" s="564"/>
      <c r="MP14" s="848"/>
      <c r="MQ14" s="561">
        <f t="shared" si="158"/>
        <v>0</v>
      </c>
      <c r="MR14" s="704">
        <f t="shared" si="70"/>
        <v>0</v>
      </c>
      <c r="MS14" s="481">
        <f t="shared" si="71"/>
        <v>0</v>
      </c>
      <c r="MT14" s="481">
        <f t="shared" si="72"/>
        <v>0</v>
      </c>
      <c r="MU14" s="350">
        <f t="shared" si="73"/>
        <v>0</v>
      </c>
      <c r="MV14" s="459">
        <f t="shared" si="74"/>
        <v>0</v>
      </c>
      <c r="MW14" s="350">
        <f t="shared" si="75"/>
        <v>0</v>
      </c>
      <c r="MX14" s="750">
        <f t="shared" si="76"/>
        <v>0</v>
      </c>
      <c r="MY14" s="560">
        <f t="shared" si="77"/>
        <v>0</v>
      </c>
      <c r="MZ14" s="668">
        <f t="shared" si="78"/>
        <v>0</v>
      </c>
      <c r="NA14" s="531">
        <f t="shared" si="79"/>
        <v>0</v>
      </c>
      <c r="NB14" s="350">
        <f t="shared" si="80"/>
        <v>0</v>
      </c>
      <c r="NC14" s="459">
        <f t="shared" si="81"/>
        <v>0</v>
      </c>
      <c r="ND14" s="350">
        <f t="shared" si="82"/>
        <v>0</v>
      </c>
      <c r="NE14" s="350">
        <f t="shared" si="83"/>
        <v>0</v>
      </c>
      <c r="NF14" s="861">
        <f t="shared" si="84"/>
        <v>0</v>
      </c>
      <c r="NG14" s="563">
        <f t="shared" si="85"/>
        <v>0</v>
      </c>
      <c r="NH14" s="481">
        <f>[1]Субсидия_факт!CO12</f>
        <v>0</v>
      </c>
      <c r="NI14" s="350">
        <f>[1]Субсидия_факт!FM12</f>
        <v>0</v>
      </c>
      <c r="NJ14" s="505">
        <f>[1]Субсидия_факт!IQ12</f>
        <v>0</v>
      </c>
      <c r="NK14" s="459">
        <f>[1]Субсидия_факт!JI12</f>
        <v>0</v>
      </c>
      <c r="NL14" s="350">
        <f>[1]Субсидия_факт!KM12</f>
        <v>0</v>
      </c>
      <c r="NM14" s="350">
        <f>[1]Субсидия_факт!KA12</f>
        <v>0</v>
      </c>
      <c r="NN14" s="866">
        <f>[1]Субсидия_факт!KG12</f>
        <v>0</v>
      </c>
      <c r="NO14" s="561">
        <f t="shared" si="86"/>
        <v>0</v>
      </c>
      <c r="NP14" s="565"/>
      <c r="NQ14" s="564"/>
      <c r="NR14" s="491"/>
      <c r="NS14" s="564"/>
      <c r="NT14" s="564"/>
      <c r="NU14" s="565"/>
      <c r="NV14" s="869"/>
      <c r="NW14" s="559">
        <f t="shared" si="87"/>
        <v>0</v>
      </c>
      <c r="NX14" s="533">
        <f>[1]Субсидия_факт!IS12</f>
        <v>0</v>
      </c>
      <c r="NY14" s="861">
        <f>[1]Субсидия_факт!IU12</f>
        <v>0</v>
      </c>
      <c r="NZ14" s="533">
        <f>[1]Субсидия_факт!JK12</f>
        <v>0</v>
      </c>
      <c r="OA14" s="861">
        <f>[1]Субсидия_факт!JQ12</f>
        <v>0</v>
      </c>
      <c r="OB14" s="552">
        <f t="shared" si="88"/>
        <v>0</v>
      </c>
      <c r="OC14" s="491"/>
      <c r="OD14" s="746"/>
      <c r="OE14" s="491"/>
      <c r="OF14" s="869"/>
      <c r="OG14" s="552">
        <f t="shared" si="89"/>
        <v>0</v>
      </c>
      <c r="OH14" s="531">
        <f>[1]Субсидия_факт!IG12</f>
        <v>0</v>
      </c>
      <c r="OI14" s="1014">
        <f>[1]Субсидия_факт!IK12</f>
        <v>0</v>
      </c>
      <c r="OJ14" s="1217">
        <f>[1]Субсидия_факт!IW12</f>
        <v>0</v>
      </c>
      <c r="OK14" s="742">
        <f>[1]Субсидия_факт!JA12</f>
        <v>0</v>
      </c>
      <c r="OL14" s="533">
        <f>[1]Субсидия_факт!JM12</f>
        <v>0</v>
      </c>
      <c r="OM14" s="750">
        <f>[1]Субсидия_факт!JS12</f>
        <v>0</v>
      </c>
      <c r="ON14" s="552">
        <f t="shared" si="90"/>
        <v>0</v>
      </c>
      <c r="OO14" s="564"/>
      <c r="OP14" s="845"/>
      <c r="OQ14" s="491"/>
      <c r="OR14" s="746"/>
      <c r="OS14" s="564"/>
      <c r="OT14" s="746"/>
      <c r="OU14" s="630">
        <f t="shared" si="91"/>
        <v>0</v>
      </c>
      <c r="OV14" s="481">
        <f t="shared" si="92"/>
        <v>0</v>
      </c>
      <c r="OW14" s="750">
        <f t="shared" si="93"/>
        <v>0</v>
      </c>
      <c r="OX14" s="459">
        <f t="shared" si="94"/>
        <v>0</v>
      </c>
      <c r="OY14" s="750">
        <f t="shared" si="95"/>
        <v>0</v>
      </c>
      <c r="OZ14" s="459">
        <f t="shared" si="96"/>
        <v>0</v>
      </c>
      <c r="PA14" s="750">
        <f t="shared" si="97"/>
        <v>0</v>
      </c>
      <c r="PB14" s="694">
        <f t="shared" si="98"/>
        <v>0</v>
      </c>
      <c r="PC14" s="481">
        <f t="shared" si="99"/>
        <v>0</v>
      </c>
      <c r="PD14" s="750">
        <f t="shared" si="100"/>
        <v>0</v>
      </c>
      <c r="PE14" s="459">
        <f t="shared" si="101"/>
        <v>0</v>
      </c>
      <c r="PF14" s="750">
        <f t="shared" si="102"/>
        <v>0</v>
      </c>
      <c r="PG14" s="459">
        <f t="shared" si="103"/>
        <v>0</v>
      </c>
      <c r="PH14" s="750">
        <f t="shared" si="104"/>
        <v>0</v>
      </c>
      <c r="PI14" s="630">
        <f t="shared" si="105"/>
        <v>0</v>
      </c>
      <c r="PJ14" s="459">
        <f>[1]Субсидия_факт!II12</f>
        <v>0</v>
      </c>
      <c r="PK14" s="1014">
        <f>[1]Субсидия_факт!IM12</f>
        <v>0</v>
      </c>
      <c r="PL14" s="668">
        <f>[1]Субсидия_факт!IY12</f>
        <v>0</v>
      </c>
      <c r="PM14" s="742">
        <f>[1]Субсидия_факт!JC12</f>
        <v>0</v>
      </c>
      <c r="PN14" s="350">
        <f>[1]Субсидия_факт!JO12</f>
        <v>0</v>
      </c>
      <c r="PO14" s="750">
        <f>[1]Субсидия_факт!JU12</f>
        <v>0</v>
      </c>
      <c r="PP14" s="630">
        <f t="shared" si="106"/>
        <v>0</v>
      </c>
      <c r="PQ14" s="565"/>
      <c r="PR14" s="742"/>
      <c r="PS14" s="491"/>
      <c r="PT14" s="746"/>
      <c r="PU14" s="564"/>
      <c r="PV14" s="839"/>
      <c r="PW14" s="518">
        <f>[1]Субсидия_факт!OQ12</f>
        <v>29616946.27</v>
      </c>
      <c r="PX14" s="1423">
        <f t="shared" si="159"/>
        <v>29616946.27</v>
      </c>
      <c r="PY14" s="557">
        <f>'Прочая  субсидия_МР  и  ГО'!B10</f>
        <v>19511632.600000001</v>
      </c>
      <c r="PZ14" s="552">
        <f>'Прочая  субсидия_МР  и  ГО'!C10</f>
        <v>10482080</v>
      </c>
      <c r="QA14" s="557">
        <f>'Прочая  субсидия_БП'!B10</f>
        <v>3801203.79</v>
      </c>
      <c r="QB14" s="559">
        <f>'Прочая  субсидия_БП'!C10</f>
        <v>3801203.79</v>
      </c>
      <c r="QC14" s="625">
        <f>'Прочая  субсидия_БП'!D10</f>
        <v>238548.24999999994</v>
      </c>
      <c r="QD14" s="624">
        <f>'Прочая  субсидия_БП'!E10</f>
        <v>238548.24999999994</v>
      </c>
      <c r="QE14" s="631">
        <f>'Прочая  субсидия_БП'!F10</f>
        <v>3562655.54</v>
      </c>
      <c r="QF14" s="624">
        <f>'Прочая  субсидия_БП'!G10</f>
        <v>3562655.54</v>
      </c>
      <c r="QG14" s="518">
        <f t="shared" si="107"/>
        <v>339335120</v>
      </c>
      <c r="QH14" s="481">
        <f>'Трансферты и кредиты'!RF14+'Трансферты и кредиты'!QM14+'Трансферты и кредиты'!QO14+'Трансферты и кредиты'!QQ14</f>
        <v>335834720</v>
      </c>
      <c r="QI14" s="350">
        <f>'Трансферты и кредиты'!RG14+'Трансферты и кредиты'!QS14+'Трансферты и кредиты'!QY14+'Трансферты и кредиты'!QU14+'Трансферты и кредиты'!RC14+'Трансферты и кредиты'!QW14+RA14</f>
        <v>3500400</v>
      </c>
      <c r="QJ14" s="552">
        <f t="shared" si="108"/>
        <v>84350684.629999995</v>
      </c>
      <c r="QK14" s="459">
        <f>'Трансферты и кредиты'!RI14+'Трансферты и кредиты'!QN14+'Трансферты и кредиты'!QP14+'Трансферты и кредиты'!QR14</f>
        <v>83727591.239999995</v>
      </c>
      <c r="QL14" s="350">
        <f>'Трансферты и кредиты'!RJ14+'Трансферты и кредиты'!QT14+'Трансферты и кредиты'!QZ14+'Трансферты и кредиты'!QV14+'Трансферты и кредиты'!RD14+'Трансферты и кредиты'!QX14+RB14</f>
        <v>623093.39</v>
      </c>
      <c r="QM14" s="619">
        <f>'Субвенция  на  полномочия'!B10</f>
        <v>315782720</v>
      </c>
      <c r="QN14" s="483">
        <f>'Субвенция  на  полномочия'!C10</f>
        <v>77397591.239999995</v>
      </c>
      <c r="QO14" s="803">
        <f>[1]Субвенция_факт!P11*1000</f>
        <v>15850000</v>
      </c>
      <c r="QP14" s="1386">
        <v>4250000</v>
      </c>
      <c r="QQ14" s="803">
        <f>[1]Субвенция_факт!K11*1000</f>
        <v>2909000</v>
      </c>
      <c r="QR14" s="1386">
        <v>1640000</v>
      </c>
      <c r="QS14" s="803">
        <f>[1]Субвенция_факт!AD11*1000</f>
        <v>1195400</v>
      </c>
      <c r="QT14" s="806">
        <v>157133.70000000001</v>
      </c>
      <c r="QU14" s="803">
        <f>[1]Субвенция_факт!AE11*1000</f>
        <v>5000</v>
      </c>
      <c r="QV14" s="806"/>
      <c r="QW14" s="803">
        <f>[1]Субвенция_факт!E11*1000</f>
        <v>0</v>
      </c>
      <c r="QX14" s="806"/>
      <c r="QY14" s="803">
        <f>[1]Субвенция_факт!F11*1000</f>
        <v>0</v>
      </c>
      <c r="QZ14" s="946"/>
      <c r="RA14" s="171">
        <f>[1]Субвенция_факт!G11*1000</f>
        <v>0</v>
      </c>
      <c r="RB14" s="947"/>
      <c r="RC14" s="803">
        <f>[1]Субвенция_факт!H11*1000</f>
        <v>0</v>
      </c>
      <c r="RD14" s="806"/>
      <c r="RE14" s="559">
        <f t="shared" si="109"/>
        <v>3593000</v>
      </c>
      <c r="RF14" s="945">
        <f>[1]Субвенция_факт!AC11*1000</f>
        <v>1293000</v>
      </c>
      <c r="RG14" s="1168">
        <f>[1]Субвенция_факт!AB11*1000</f>
        <v>2300000</v>
      </c>
      <c r="RH14" s="552">
        <f t="shared" si="110"/>
        <v>905959.69</v>
      </c>
      <c r="RI14" s="1080">
        <v>440000</v>
      </c>
      <c r="RJ14" s="1379">
        <v>465959.69</v>
      </c>
      <c r="RK14" s="286">
        <f>'Трансферты и кредиты'!TI14+'Трансферты и кредиты'!TE14+'Трансферты и кредиты'!SA14+'Трансферты и кредиты'!SG14+RM14+'Трансферты и кредиты'!SY14</f>
        <v>0</v>
      </c>
      <c r="RL14" s="171">
        <f>'Трансферты и кредиты'!TK14+'Трансферты и кредиты'!TG14+'Трансферты и кредиты'!SD14+'Трансферты и кредиты'!SJ14+RT14+'Трансферты и кредиты'!TB14</f>
        <v>0</v>
      </c>
      <c r="RM14" s="1284">
        <f t="shared" si="111"/>
        <v>0</v>
      </c>
      <c r="RN14" s="1267">
        <f>'[1]Иные межбюджетные трансферты'!O12</f>
        <v>0</v>
      </c>
      <c r="RO14" s="1264">
        <f>'[1]Иные межбюджетные трансферты'!Q12</f>
        <v>0</v>
      </c>
      <c r="RP14" s="959">
        <f>'[1]Иные межбюджетные трансферты'!I12</f>
        <v>0</v>
      </c>
      <c r="RQ14" s="1043">
        <f>'[1]Иные межбюджетные трансферты'!K12</f>
        <v>0</v>
      </c>
      <c r="RR14" s="1414">
        <f>'[1]Иные межбюджетные трансферты'!M12</f>
        <v>0</v>
      </c>
      <c r="RS14" s="1409">
        <f>'[1]Иные межбюджетные трансферты'!S12</f>
        <v>0</v>
      </c>
      <c r="RT14" s="1094">
        <f t="shared" si="112"/>
        <v>0</v>
      </c>
      <c r="RU14" s="1086"/>
      <c r="RV14" s="1084"/>
      <c r="RW14" s="959"/>
      <c r="RX14" s="1043"/>
      <c r="RY14" s="1086"/>
      <c r="RZ14" s="1086"/>
      <c r="SA14" s="1071">
        <f t="shared" si="113"/>
        <v>0</v>
      </c>
      <c r="SB14" s="1300">
        <f>'[1]Иные межбюджетные трансферты'!U12</f>
        <v>0</v>
      </c>
      <c r="SC14" s="1301">
        <f>'[1]Иные межбюджетные трансферты'!AA12</f>
        <v>0</v>
      </c>
      <c r="SD14" s="1166">
        <f t="shared" si="114"/>
        <v>0</v>
      </c>
      <c r="SE14" s="1043"/>
      <c r="SF14" s="1043"/>
      <c r="SG14" s="1077">
        <f t="shared" si="115"/>
        <v>0</v>
      </c>
      <c r="SH14" s="1300">
        <f>'[1]Иные межбюджетные трансферты'!W12</f>
        <v>0</v>
      </c>
      <c r="SI14" s="1301">
        <f>'[1]Иные межбюджетные трансферты'!AC12</f>
        <v>0</v>
      </c>
      <c r="SJ14" s="1071">
        <f t="shared" si="116"/>
        <v>0</v>
      </c>
      <c r="SK14" s="1043"/>
      <c r="SL14" s="1043"/>
      <c r="SM14" s="1074">
        <f t="shared" si="117"/>
        <v>0</v>
      </c>
      <c r="SN14" s="1300">
        <f t="shared" si="118"/>
        <v>0</v>
      </c>
      <c r="SO14" s="1301">
        <f t="shared" si="119"/>
        <v>0</v>
      </c>
      <c r="SP14" s="1068">
        <f t="shared" si="120"/>
        <v>0</v>
      </c>
      <c r="SQ14" s="1300">
        <f t="shared" si="121"/>
        <v>0</v>
      </c>
      <c r="SR14" s="1301">
        <f t="shared" si="122"/>
        <v>0</v>
      </c>
      <c r="SS14" s="1074">
        <f t="shared" si="123"/>
        <v>0</v>
      </c>
      <c r="ST14" s="1300">
        <f>'[1]Иные межбюджетные трансферты'!Y12</f>
        <v>0</v>
      </c>
      <c r="SU14" s="1301">
        <f>'[1]Иные межбюджетные трансферты'!AE12</f>
        <v>0</v>
      </c>
      <c r="SV14" s="1074">
        <f t="shared" si="124"/>
        <v>0</v>
      </c>
      <c r="SW14" s="1300">
        <f t="shared" si="125"/>
        <v>0</v>
      </c>
      <c r="SX14" s="1301">
        <f t="shared" si="126"/>
        <v>0</v>
      </c>
      <c r="SY14" s="804">
        <f t="shared" si="127"/>
        <v>0</v>
      </c>
      <c r="SZ14" s="1168">
        <f>'[1]Иные межбюджетные трансферты'!E12</f>
        <v>0</v>
      </c>
      <c r="TA14" s="1280">
        <f>'[1]Иные межбюджетные трансферты'!G12</f>
        <v>0</v>
      </c>
      <c r="TB14" s="804">
        <f t="shared" si="128"/>
        <v>0</v>
      </c>
      <c r="TC14" s="1168"/>
      <c r="TD14" s="1280"/>
      <c r="TE14" s="960">
        <f t="shared" si="129"/>
        <v>0</v>
      </c>
      <c r="TF14" s="1043"/>
      <c r="TG14" s="1164">
        <f t="shared" si="130"/>
        <v>0</v>
      </c>
      <c r="TH14" s="972"/>
      <c r="TI14" s="545">
        <f t="shared" si="131"/>
        <v>0</v>
      </c>
      <c r="TJ14" s="954">
        <f>'[1]Иные межбюджетные трансферты'!AI12</f>
        <v>0</v>
      </c>
      <c r="TK14" s="545">
        <f t="shared" si="132"/>
        <v>0</v>
      </c>
      <c r="TL14" s="548"/>
      <c r="TM14" s="968">
        <f t="shared" si="133"/>
        <v>0</v>
      </c>
      <c r="TN14" s="546">
        <f>'Трансферты и кредиты'!TJ14-TR14</f>
        <v>0</v>
      </c>
      <c r="TO14" s="968">
        <f t="shared" si="134"/>
        <v>0</v>
      </c>
      <c r="TP14" s="546">
        <f>'Трансферты и кредиты'!TL14-TT14</f>
        <v>0</v>
      </c>
      <c r="TQ14" s="968">
        <f t="shared" si="135"/>
        <v>0</v>
      </c>
      <c r="TR14" s="954">
        <f>'[1]Иные межбюджетные трансферты'!AK12</f>
        <v>0</v>
      </c>
      <c r="TS14" s="1163">
        <f t="shared" si="136"/>
        <v>0</v>
      </c>
      <c r="TT14" s="548"/>
      <c r="TU14" s="552">
        <f>TW14+'Трансферты и кредиты'!UE14+UA14+'Трансферты и кредиты'!UI14+UC14+'Трансферты и кредиты'!UK14</f>
        <v>-30000000</v>
      </c>
      <c r="TV14" s="552">
        <f>TX14+'Трансферты и кредиты'!UF14+UB14+'Трансферты и кредиты'!UJ14+UD14+'Трансферты и кредиты'!UL14</f>
        <v>-11950000</v>
      </c>
      <c r="TW14" s="566"/>
      <c r="TX14" s="566"/>
      <c r="TY14" s="566"/>
      <c r="TZ14" s="566"/>
      <c r="UA14" s="563">
        <f t="shared" si="137"/>
        <v>0</v>
      </c>
      <c r="UB14" s="561">
        <f t="shared" si="138"/>
        <v>0</v>
      </c>
      <c r="UC14" s="567"/>
      <c r="UD14" s="556"/>
      <c r="UE14" s="566">
        <v>-14000000</v>
      </c>
      <c r="UF14" s="566">
        <v>-6500000</v>
      </c>
      <c r="UG14" s="566">
        <f>-1150000-400000-400000-350000-250000-13450000</f>
        <v>-16000000</v>
      </c>
      <c r="UH14" s="566">
        <f>-400000-4650000-400000</f>
        <v>-5450000</v>
      </c>
      <c r="UI14" s="563">
        <f t="shared" si="139"/>
        <v>-2550000</v>
      </c>
      <c r="UJ14" s="561">
        <f t="shared" si="140"/>
        <v>-800000</v>
      </c>
      <c r="UK14" s="556">
        <v>-13450000</v>
      </c>
      <c r="UL14" s="556">
        <v>-4650000</v>
      </c>
      <c r="UM14" s="256">
        <f>'Трансферты и кредиты'!UE14+'Трансферты и кредиты'!UG14</f>
        <v>-30000000</v>
      </c>
      <c r="UN14" s="256">
        <f>'Трансферты и кредиты'!UF14+'Трансферты и кредиты'!UH14</f>
        <v>-11950000</v>
      </c>
    </row>
    <row r="15" spans="1:561" s="347" customFormat="1" ht="25.5" customHeight="1">
      <c r="A15" s="356" t="s">
        <v>91</v>
      </c>
      <c r="B15" s="559">
        <f>D15+AI15+'Трансферты и кредиты'!QG15+'Трансферты и кредиты'!RK15</f>
        <v>478576704.38</v>
      </c>
      <c r="C15" s="552">
        <f>E15+'Трансферты и кредиты'!QJ15+AJ15+'Трансферты и кредиты'!RL15</f>
        <v>126388916.06999999</v>
      </c>
      <c r="D15" s="557">
        <f t="shared" si="0"/>
        <v>74776600</v>
      </c>
      <c r="E15" s="559">
        <f t="shared" si="1"/>
        <v>22555100</v>
      </c>
      <c r="F15" s="1196">
        <f>'[1]Дотация  из  ОБ_факт'!I11+'[1]Дотация  из  ОБ_факт'!Q11</f>
        <v>11369500</v>
      </c>
      <c r="G15" s="1370">
        <v>4904900</v>
      </c>
      <c r="H15" s="623">
        <f>'[1]Дотация  из  ОБ_факт'!K11</f>
        <v>42975200</v>
      </c>
      <c r="I15" s="1368">
        <v>12659600</v>
      </c>
      <c r="J15" s="624">
        <f t="shared" si="2"/>
        <v>42975200</v>
      </c>
      <c r="K15" s="631">
        <f t="shared" si="3"/>
        <v>12659600</v>
      </c>
      <c r="L15" s="965">
        <f>'[1]Дотация  из  ОБ_факт'!O11</f>
        <v>0</v>
      </c>
      <c r="M15" s="817"/>
      <c r="N15" s="623">
        <f>'[1]Дотация  из  ОБ_факт'!U11</f>
        <v>0</v>
      </c>
      <c r="O15" s="1193"/>
      <c r="P15" s="859">
        <f>'[1]Дотация  из  ОБ_факт'!W11</f>
        <v>20431900</v>
      </c>
      <c r="Q15" s="1370">
        <v>4990600</v>
      </c>
      <c r="R15" s="631">
        <f t="shared" si="4"/>
        <v>20431900</v>
      </c>
      <c r="S15" s="624">
        <f t="shared" si="5"/>
        <v>4990600</v>
      </c>
      <c r="T15" s="1190">
        <f>'[1]Дотация  из  ОБ_факт'!AA11</f>
        <v>0</v>
      </c>
      <c r="U15" s="349"/>
      <c r="V15" s="859">
        <f>'[1]Дотация  из  ОБ_факт'!AE11+'[1]Дотация  из  ОБ_факт'!AG11+'[1]Дотация  из  ОБ_факт'!AK11</f>
        <v>0</v>
      </c>
      <c r="W15" s="171">
        <f t="shared" si="6"/>
        <v>0</v>
      </c>
      <c r="X15" s="627"/>
      <c r="Y15" s="626"/>
      <c r="Z15" s="627"/>
      <c r="AA15" s="623">
        <f>'[1]Дотация  из  ОБ_факт'!AC11+'[1]Дотация  из  ОБ_факт'!AI11</f>
        <v>0</v>
      </c>
      <c r="AB15" s="173">
        <f t="shared" si="7"/>
        <v>0</v>
      </c>
      <c r="AC15" s="626"/>
      <c r="AD15" s="627"/>
      <c r="AE15" s="624">
        <f t="shared" si="8"/>
        <v>0</v>
      </c>
      <c r="AF15" s="631">
        <f t="shared" si="9"/>
        <v>0</v>
      </c>
      <c r="AG15" s="624">
        <f>'[1]Дотация  из  ОБ_факт'!AI11</f>
        <v>0</v>
      </c>
      <c r="AH15" s="807"/>
      <c r="AI15" s="619">
        <f>'Трансферты и кредиты'!IA15+LG15+MA15+'Трансферты и кредиты'!PY15+'Трансферты и кредиты'!QA15+BI15+BK15+BQ15+BS15+'Трансферты и кредиты'!KK15+'Трансферты и кредиты'!KO15+AK15+AU15+'Трансферты и кредиты'!EW15+'Трансферты и кредиты'!FO15+'Трансферты и кредиты'!CW15+'Трансферты и кредиты'!HQ15+BY15+'Трансферты и кредиты'!DY15+'Трансферты и кредиты'!EE15+'Трансферты и кредиты'!IW15+'Трансферты и кредиты'!JG15+DS15+'Трансферты и кредиты'!IK15+PW15+NW15+OG15+CO15</f>
        <v>49968962.380000003</v>
      </c>
      <c r="AJ15" s="518">
        <f>'Трансферты и кредиты'!IF15+LQ15+MI15+'Трансферты и кредиты'!PZ15+'Трансферты и кредиты'!QB15+BJ15+BL15+BR15+BT15+'Трансферты и кредиты'!KM15+'Трансферты и кредиты'!KR15+AP15+AZ15+'Трансферты и кредиты'!FF15+'Трансферты и кредиты'!FX15+'Трансферты и кредиты'!CZ15+'Трансферты и кредиты'!HV15+CG15+'Трансферты и кредиты'!EB15+'Трансферты и кредиты'!EH15+'Трансферты и кредиты'!JB15+'Трансферты и кредиты'!JL15+DV15+'Трансферты и кредиты'!IO15+DP15+PX15+ON15+OB15+CQ15</f>
        <v>10426826.43</v>
      </c>
      <c r="AK15" s="552">
        <f t="shared" si="10"/>
        <v>19165917</v>
      </c>
      <c r="AL15" s="459">
        <f>[1]Субсидия_факт!KQ13</f>
        <v>0</v>
      </c>
      <c r="AM15" s="481">
        <f>[1]Субсидия_факт!KW13</f>
        <v>19165917</v>
      </c>
      <c r="AN15" s="350">
        <f>[1]Субсидия_факт!LI13</f>
        <v>0</v>
      </c>
      <c r="AO15" s="546">
        <f>[1]Субсидия_факт!LO13</f>
        <v>0</v>
      </c>
      <c r="AP15" s="552">
        <f t="shared" si="11"/>
        <v>0</v>
      </c>
      <c r="AQ15" s="564"/>
      <c r="AR15" s="564"/>
      <c r="AS15" s="564"/>
      <c r="AT15" s="671"/>
      <c r="AU15" s="552">
        <f t="shared" si="12"/>
        <v>0</v>
      </c>
      <c r="AV15" s="481">
        <f>[1]Субсидия_факт!KS13</f>
        <v>0</v>
      </c>
      <c r="AW15" s="481">
        <f>[1]Субсидия_факт!KY13</f>
        <v>0</v>
      </c>
      <c r="AX15" s="350">
        <f>[1]Субсидия_факт!LK13</f>
        <v>0</v>
      </c>
      <c r="AY15" s="546">
        <f>[1]Субсидия_факт!LQ13</f>
        <v>0</v>
      </c>
      <c r="AZ15" s="552">
        <f t="shared" si="13"/>
        <v>0</v>
      </c>
      <c r="BA15" s="564"/>
      <c r="BB15" s="565"/>
      <c r="BC15" s="856"/>
      <c r="BD15" s="789"/>
      <c r="BE15" s="563">
        <f t="shared" si="141"/>
        <v>0</v>
      </c>
      <c r="BF15" s="561">
        <f t="shared" si="142"/>
        <v>0</v>
      </c>
      <c r="BG15" s="560">
        <f t="shared" si="143"/>
        <v>0</v>
      </c>
      <c r="BH15" s="561">
        <f t="shared" si="144"/>
        <v>0</v>
      </c>
      <c r="BI15" s="551">
        <f>[1]Субсидия_факт!FS13</f>
        <v>0</v>
      </c>
      <c r="BJ15" s="664"/>
      <c r="BK15" s="552">
        <f>[1]Субсидия_факт!FU13</f>
        <v>0</v>
      </c>
      <c r="BL15" s="664"/>
      <c r="BM15" s="561">
        <f t="shared" si="14"/>
        <v>0</v>
      </c>
      <c r="BN15" s="560">
        <f t="shared" si="15"/>
        <v>0</v>
      </c>
      <c r="BO15" s="630">
        <f>[1]Субсидия_факт!FW13</f>
        <v>0</v>
      </c>
      <c r="BP15" s="663"/>
      <c r="BQ15" s="552">
        <f>[1]Субсидия_факт!GA13</f>
        <v>0</v>
      </c>
      <c r="BR15" s="664"/>
      <c r="BS15" s="552">
        <f>[1]Субсидия_факт!GC13</f>
        <v>0</v>
      </c>
      <c r="BT15" s="664"/>
      <c r="BU15" s="561">
        <f t="shared" si="16"/>
        <v>0</v>
      </c>
      <c r="BV15" s="561">
        <f t="shared" si="17"/>
        <v>0</v>
      </c>
      <c r="BW15" s="716">
        <f t="shared" si="18"/>
        <v>0</v>
      </c>
      <c r="BX15" s="349"/>
      <c r="BY15" s="552">
        <f t="shared" si="19"/>
        <v>210937.5</v>
      </c>
      <c r="BZ15" s="558">
        <f>[1]Субсидия_факт!E13</f>
        <v>0</v>
      </c>
      <c r="CA15" s="1139">
        <f>[1]Субсидия_факт!G13</f>
        <v>0</v>
      </c>
      <c r="CB15" s="742">
        <f>[1]Субсидия_факт!I13</f>
        <v>0</v>
      </c>
      <c r="CC15" s="697">
        <f>[1]Субсидия_факт!K13</f>
        <v>0</v>
      </c>
      <c r="CD15" s="861">
        <f>[1]Субсидия_факт!M13</f>
        <v>0</v>
      </c>
      <c r="CE15" s="533">
        <f>[1]Субсидия_факт!O13</f>
        <v>0</v>
      </c>
      <c r="CF15" s="697">
        <f>[1]Субсидия_факт!Q13</f>
        <v>210937.5</v>
      </c>
      <c r="CG15" s="551">
        <f t="shared" si="20"/>
        <v>210937.5</v>
      </c>
      <c r="CH15" s="565"/>
      <c r="CI15" s="564"/>
      <c r="CJ15" s="746"/>
      <c r="CK15" s="564"/>
      <c r="CL15" s="746"/>
      <c r="CM15" s="565"/>
      <c r="CN15" s="668">
        <f t="shared" si="145"/>
        <v>210937.5</v>
      </c>
      <c r="CO15" s="551">
        <f t="shared" si="146"/>
        <v>0</v>
      </c>
      <c r="CP15" s="1400">
        <f>[1]Субсидия_факт!S13</f>
        <v>0</v>
      </c>
      <c r="CQ15" s="559">
        <f t="shared" si="146"/>
        <v>0</v>
      </c>
      <c r="CR15" s="668">
        <f t="shared" si="147"/>
        <v>0</v>
      </c>
      <c r="CS15" s="630">
        <f t="shared" si="148"/>
        <v>0</v>
      </c>
      <c r="CT15" s="694">
        <f t="shared" si="149"/>
        <v>0</v>
      </c>
      <c r="CU15" s="694">
        <f>[1]Субсидия_факт!U13</f>
        <v>0</v>
      </c>
      <c r="CV15" s="1429">
        <f t="shared" si="150"/>
        <v>0</v>
      </c>
      <c r="CW15" s="518">
        <f t="shared" si="21"/>
        <v>0</v>
      </c>
      <c r="CX15" s="546">
        <f>[1]Субсидия_факт!AO13</f>
        <v>0</v>
      </c>
      <c r="CY15" s="972">
        <f>[1]Субсидия_факт!AQ13</f>
        <v>0</v>
      </c>
      <c r="CZ15" s="483">
        <f t="shared" si="22"/>
        <v>0</v>
      </c>
      <c r="DA15" s="851"/>
      <c r="DB15" s="1247"/>
      <c r="DC15" s="552">
        <f t="shared" si="151"/>
        <v>0</v>
      </c>
      <c r="DD15" s="459">
        <f>[1]Субсидия_факт!W13</f>
        <v>0</v>
      </c>
      <c r="DE15" s="1014">
        <f>[1]Субсидия_факт!Y13</f>
        <v>0</v>
      </c>
      <c r="DF15" s="481">
        <f>[1]Субсидия_факт!AA13</f>
        <v>0</v>
      </c>
      <c r="DG15" s="750">
        <f>[1]Субсидия_факт!AC13</f>
        <v>0</v>
      </c>
      <c r="DH15" s="551">
        <f t="shared" si="152"/>
        <v>0</v>
      </c>
      <c r="DI15" s="491"/>
      <c r="DJ15" s="746"/>
      <c r="DK15" s="491"/>
      <c r="DL15" s="746"/>
      <c r="DM15" s="518">
        <f t="shared" si="23"/>
        <v>0</v>
      </c>
      <c r="DN15" s="546">
        <f>[1]Субсидия_факт!AU13</f>
        <v>0</v>
      </c>
      <c r="DO15" s="972">
        <f>[1]Субсидия_факт!AW13</f>
        <v>0</v>
      </c>
      <c r="DP15" s="483">
        <f t="shared" si="24"/>
        <v>0</v>
      </c>
      <c r="DQ15" s="851"/>
      <c r="DR15" s="737"/>
      <c r="DS15" s="559">
        <f t="shared" si="153"/>
        <v>0</v>
      </c>
      <c r="DT15" s="1027">
        <f>[1]Субсидия_факт!EA13</f>
        <v>0</v>
      </c>
      <c r="DU15" s="750">
        <f>[1]Субсидия_факт!EC13</f>
        <v>0</v>
      </c>
      <c r="DV15" s="552">
        <f t="shared" si="154"/>
        <v>0</v>
      </c>
      <c r="DW15" s="564"/>
      <c r="DX15" s="768"/>
      <c r="DY15" s="619">
        <f t="shared" si="27"/>
        <v>1348234</v>
      </c>
      <c r="DZ15" s="546">
        <f>[1]Субсидия_факт!DO13</f>
        <v>377507.37</v>
      </c>
      <c r="EA15" s="972">
        <f>[1]Субсидия_факт!DU13</f>
        <v>970726.63</v>
      </c>
      <c r="EB15" s="483">
        <f t="shared" si="28"/>
        <v>0</v>
      </c>
      <c r="EC15" s="789"/>
      <c r="ED15" s="737"/>
      <c r="EE15" s="483">
        <f t="shared" si="29"/>
        <v>0</v>
      </c>
      <c r="EF15" s="546">
        <f>[1]Субсидия_факт!DQ13</f>
        <v>0</v>
      </c>
      <c r="EG15" s="824">
        <f>[1]Субсидия_факт!DW13</f>
        <v>0</v>
      </c>
      <c r="EH15" s="483">
        <f t="shared" si="30"/>
        <v>0</v>
      </c>
      <c r="EI15" s="671"/>
      <c r="EJ15" s="771"/>
      <c r="EK15" s="722">
        <f t="shared" si="31"/>
        <v>0</v>
      </c>
      <c r="EL15" s="822">
        <f>'Трансферты и кредиты'!EF15-'Трансферты и кредиты'!ER15</f>
        <v>0</v>
      </c>
      <c r="EM15" s="735">
        <f>'Трансферты и кредиты'!EG15-'Трансферты и кредиты'!ES15</f>
        <v>0</v>
      </c>
      <c r="EN15" s="716">
        <f t="shared" si="32"/>
        <v>0</v>
      </c>
      <c r="EO15" s="829">
        <f>'Трансферты и кредиты'!EI15-'Трансферты и кредиты'!EU15</f>
        <v>0</v>
      </c>
      <c r="EP15" s="842">
        <f>'Трансферты и кредиты'!EJ15-'Трансферты и кредиты'!EV15</f>
        <v>0</v>
      </c>
      <c r="EQ15" s="722">
        <f t="shared" si="33"/>
        <v>0</v>
      </c>
      <c r="ER15" s="546">
        <f>[1]Субсидия_факт!DS13</f>
        <v>0</v>
      </c>
      <c r="ES15" s="972">
        <f>[1]Субсидия_факт!DY13</f>
        <v>0</v>
      </c>
      <c r="ET15" s="722">
        <f t="shared" si="34"/>
        <v>0</v>
      </c>
      <c r="EU15" s="546"/>
      <c r="EV15" s="824"/>
      <c r="EW15" s="820">
        <f t="shared" si="35"/>
        <v>206685.99</v>
      </c>
      <c r="EX15" s="829">
        <f>[1]Субсидия_факт!BS13</f>
        <v>0</v>
      </c>
      <c r="EY15" s="735">
        <f>[1]Субсидия_факт!BY13</f>
        <v>0</v>
      </c>
      <c r="EZ15" s="546">
        <f>[1]Субсидия_факт!CQ13</f>
        <v>185507.25</v>
      </c>
      <c r="FA15" s="972">
        <f>[1]Субсидия_факт!CW13</f>
        <v>21178.74</v>
      </c>
      <c r="FB15" s="546">
        <f>[1]Субсидия_факт!DC13</f>
        <v>0</v>
      </c>
      <c r="FC15" s="972">
        <f>[1]Субсидия_факт!DI13</f>
        <v>0</v>
      </c>
      <c r="FD15" s="546">
        <f>[1]Субсидия_факт!EE13</f>
        <v>0</v>
      </c>
      <c r="FE15" s="824">
        <f>[1]Субсидия_факт!EK13</f>
        <v>0</v>
      </c>
      <c r="FF15" s="820">
        <f t="shared" si="36"/>
        <v>0</v>
      </c>
      <c r="FG15" s="671"/>
      <c r="FH15" s="737"/>
      <c r="FI15" s="671"/>
      <c r="FJ15" s="850"/>
      <c r="FK15" s="671"/>
      <c r="FL15" s="966"/>
      <c r="FM15" s="671"/>
      <c r="FN15" s="737"/>
      <c r="FO15" s="820">
        <f t="shared" si="37"/>
        <v>0</v>
      </c>
      <c r="FP15" s="829">
        <f>[1]Субсидия_факт!BU13</f>
        <v>0</v>
      </c>
      <c r="FQ15" s="735">
        <f>[1]Субсидия_факт!CA13</f>
        <v>0</v>
      </c>
      <c r="FR15" s="546">
        <f>[1]Субсидия_факт!CS13</f>
        <v>0</v>
      </c>
      <c r="FS15" s="824">
        <f>[1]Субсидия_факт!CY13</f>
        <v>0</v>
      </c>
      <c r="FT15" s="546">
        <f>[1]Субсидия_факт!DE13</f>
        <v>0</v>
      </c>
      <c r="FU15" s="972">
        <f>[1]Субсидия_факт!DK13</f>
        <v>0</v>
      </c>
      <c r="FV15" s="546">
        <f>[1]Субсидия_факт!EG13</f>
        <v>0</v>
      </c>
      <c r="FW15" s="824">
        <f>[1]Субсидия_факт!EM13</f>
        <v>0</v>
      </c>
      <c r="FX15" s="820">
        <f t="shared" si="38"/>
        <v>0</v>
      </c>
      <c r="FY15" s="671"/>
      <c r="FZ15" s="737"/>
      <c r="GA15" s="851"/>
      <c r="GB15" s="737"/>
      <c r="GC15" s="851"/>
      <c r="GD15" s="737"/>
      <c r="GE15" s="671"/>
      <c r="GF15" s="737"/>
      <c r="GG15" s="823">
        <f t="shared" si="39"/>
        <v>0</v>
      </c>
      <c r="GH15" s="829">
        <f>'Трансферты и кредиты'!FP15-GZ15</f>
        <v>0</v>
      </c>
      <c r="GI15" s="735">
        <f>'Трансферты и кредиты'!FQ15-HA15</f>
        <v>0</v>
      </c>
      <c r="GJ15" s="829">
        <f>'Трансферты и кредиты'!FR15-HB15</f>
        <v>0</v>
      </c>
      <c r="GK15" s="735">
        <f>'Трансферты и кредиты'!FS15-HC15</f>
        <v>0</v>
      </c>
      <c r="GL15" s="822">
        <f>'Трансферты и кредиты'!FT15-HD15</f>
        <v>0</v>
      </c>
      <c r="GM15" s="735">
        <f>'Трансферты и кредиты'!FU15-HE15</f>
        <v>0</v>
      </c>
      <c r="GN15" s="829">
        <f>'Трансферты и кредиты'!FV15-HF15</f>
        <v>0</v>
      </c>
      <c r="GO15" s="735">
        <f>'Трансферты и кредиты'!FW15-HG15</f>
        <v>0</v>
      </c>
      <c r="GP15" s="823">
        <f t="shared" si="40"/>
        <v>0</v>
      </c>
      <c r="GQ15" s="829">
        <f>'Трансферты и кредиты'!FY15-HI15</f>
        <v>0</v>
      </c>
      <c r="GR15" s="885">
        <f>'Трансферты и кредиты'!FZ15-HJ15</f>
        <v>0</v>
      </c>
      <c r="GS15" s="829">
        <f>'Трансферты и кредиты'!GA15-HK15</f>
        <v>0</v>
      </c>
      <c r="GT15" s="842">
        <f>'Трансферты и кредиты'!GB15-HL15</f>
        <v>0</v>
      </c>
      <c r="GU15" s="829">
        <f>'Трансферты и кредиты'!GC15-HM15</f>
        <v>0</v>
      </c>
      <c r="GV15" s="842">
        <f>'Трансферты и кредиты'!GD15-HN15</f>
        <v>0</v>
      </c>
      <c r="GW15" s="829">
        <f>'Трансферты и кредиты'!GE15-HO15</f>
        <v>0</v>
      </c>
      <c r="GX15" s="842">
        <f>'Трансферты и кредиты'!GF15-HP15</f>
        <v>0</v>
      </c>
      <c r="GY15" s="823">
        <f t="shared" si="41"/>
        <v>0</v>
      </c>
      <c r="GZ15" s="829">
        <f>[1]Субсидия_факт!BW13</f>
        <v>0</v>
      </c>
      <c r="HA15" s="735">
        <f>[1]Субсидия_факт!CC13</f>
        <v>0</v>
      </c>
      <c r="HB15" s="546">
        <f>[1]Субсидия_факт!CU13</f>
        <v>0</v>
      </c>
      <c r="HC15" s="824">
        <f>[1]Субсидия_факт!DA13</f>
        <v>0</v>
      </c>
      <c r="HD15" s="546">
        <f>[1]Субсидия_факт!DG13</f>
        <v>0</v>
      </c>
      <c r="HE15" s="972">
        <f>[1]Субсидия_факт!DM13</f>
        <v>0</v>
      </c>
      <c r="HF15" s="546">
        <f>[1]Субсидия_факт!EI13</f>
        <v>0</v>
      </c>
      <c r="HG15" s="824">
        <f>[1]Субсидия_факт!EO13</f>
        <v>0</v>
      </c>
      <c r="HH15" s="823">
        <f t="shared" si="42"/>
        <v>0</v>
      </c>
      <c r="HI15" s="671"/>
      <c r="HJ15" s="737"/>
      <c r="HK15" s="548"/>
      <c r="HL15" s="863"/>
      <c r="HM15" s="548"/>
      <c r="HN15" s="967"/>
      <c r="HO15" s="671"/>
      <c r="HP15" s="737"/>
      <c r="HQ15" s="483">
        <f t="shared" si="155"/>
        <v>0</v>
      </c>
      <c r="HR15" s="546">
        <f>[1]Субсидия_факт!AY13</f>
        <v>0</v>
      </c>
      <c r="HS15" s="972">
        <f>[1]Субсидия_факт!BA13</f>
        <v>0</v>
      </c>
      <c r="HT15" s="546">
        <f>[1]Субсидия_факт!BC13</f>
        <v>0</v>
      </c>
      <c r="HU15" s="972">
        <f>[1]Субсидия_факт!BE13</f>
        <v>0</v>
      </c>
      <c r="HV15" s="483">
        <f t="shared" si="156"/>
        <v>0</v>
      </c>
      <c r="HW15" s="671"/>
      <c r="HX15" s="737"/>
      <c r="HY15" s="671"/>
      <c r="HZ15" s="737"/>
      <c r="IA15" s="518">
        <f t="shared" si="43"/>
        <v>0</v>
      </c>
      <c r="IB15" s="546">
        <f>[1]Субсидия_факт!GW13</f>
        <v>0</v>
      </c>
      <c r="IC15" s="531">
        <f>[1]Субсидия_факт!GY13</f>
        <v>0</v>
      </c>
      <c r="ID15" s="533">
        <f>[1]Субсидия_факт!HG13</f>
        <v>0</v>
      </c>
      <c r="IE15" s="750">
        <f>[1]Субсидия_факт!HI13</f>
        <v>0</v>
      </c>
      <c r="IF15" s="518">
        <f t="shared" si="44"/>
        <v>0</v>
      </c>
      <c r="IG15" s="671"/>
      <c r="IH15" s="351"/>
      <c r="II15" s="491"/>
      <c r="IJ15" s="746"/>
      <c r="IK15" s="483">
        <f t="shared" si="45"/>
        <v>0</v>
      </c>
      <c r="IL15" s="548">
        <f>[1]Субсидия_факт!HE13</f>
        <v>0</v>
      </c>
      <c r="IM15" s="548">
        <f>[1]Субсидия_факт!HA13</f>
        <v>0</v>
      </c>
      <c r="IN15" s="824">
        <f>[1]Субсидия_факт!HC13</f>
        <v>0</v>
      </c>
      <c r="IO15" s="483">
        <f t="shared" si="46"/>
        <v>0</v>
      </c>
      <c r="IP15" s="671"/>
      <c r="IQ15" s="671"/>
      <c r="IR15" s="737"/>
      <c r="IS15" s="968">
        <f t="shared" si="47"/>
        <v>0</v>
      </c>
      <c r="IT15" s="968">
        <f t="shared" si="48"/>
        <v>0</v>
      </c>
      <c r="IU15" s="720">
        <f t="shared" si="49"/>
        <v>0</v>
      </c>
      <c r="IV15" s="1163">
        <f t="shared" si="50"/>
        <v>0</v>
      </c>
      <c r="IW15" s="826">
        <f t="shared" si="51"/>
        <v>0</v>
      </c>
      <c r="IX15" s="546">
        <f>[1]Субсидия_факт!NI13</f>
        <v>0</v>
      </c>
      <c r="IY15" s="972">
        <f>[1]Субсидия_факт!NO13</f>
        <v>0</v>
      </c>
      <c r="IZ15" s="972">
        <f>[1]Субсидия_факт!OA13</f>
        <v>0</v>
      </c>
      <c r="JA15" s="546">
        <f>[1]Субсидия_факт!NU13</f>
        <v>0</v>
      </c>
      <c r="JB15" s="826">
        <f t="shared" si="52"/>
        <v>0</v>
      </c>
      <c r="JC15" s="851"/>
      <c r="JD15" s="737"/>
      <c r="JE15" s="850"/>
      <c r="JF15" s="671"/>
      <c r="JG15" s="826">
        <f t="shared" si="53"/>
        <v>0</v>
      </c>
      <c r="JH15" s="546">
        <f>[1]Субсидия_факт!NK13</f>
        <v>0</v>
      </c>
      <c r="JI15" s="972">
        <f>[1]Субсидия_факт!NQ13</f>
        <v>0</v>
      </c>
      <c r="JJ15" s="972">
        <f>[1]Субсидия_факт!OC13</f>
        <v>0</v>
      </c>
      <c r="JK15" s="548">
        <f>[1]Субсидия_факт!NW13</f>
        <v>0</v>
      </c>
      <c r="JL15" s="827">
        <f t="shared" si="54"/>
        <v>0</v>
      </c>
      <c r="JM15" s="671"/>
      <c r="JN15" s="850"/>
      <c r="JO15" s="737"/>
      <c r="JP15" s="851"/>
      <c r="JQ15" s="715">
        <f t="shared" si="55"/>
        <v>0</v>
      </c>
      <c r="JR15" s="704">
        <f>'Трансферты и кредиты'!JH15-KB15</f>
        <v>0</v>
      </c>
      <c r="JS15" s="742">
        <f>'Трансферты и кредиты'!JI15-KC15</f>
        <v>0</v>
      </c>
      <c r="JT15" s="839">
        <f>'Трансферты и кредиты'!JJ15-KD15</f>
        <v>0</v>
      </c>
      <c r="JU15" s="668">
        <f>'Трансферты и кредиты'!JK15-KE15</f>
        <v>0</v>
      </c>
      <c r="JV15" s="828">
        <f t="shared" si="56"/>
        <v>0</v>
      </c>
      <c r="JW15" s="822">
        <f>'Трансферты и кредиты'!JM15-KG15</f>
        <v>0</v>
      </c>
      <c r="JX15" s="735">
        <f>'Трансферты и кредиты'!JN15-KH15</f>
        <v>0</v>
      </c>
      <c r="JY15" s="842">
        <f>'Трансферты и кредиты'!JO15-KI15</f>
        <v>0</v>
      </c>
      <c r="JZ15" s="829">
        <f>'Трансферты и кредиты'!JP15-KJ15</f>
        <v>0</v>
      </c>
      <c r="KA15" s="853">
        <f t="shared" si="57"/>
        <v>0</v>
      </c>
      <c r="KB15" s="546">
        <f>[1]Субсидия_факт!NM13</f>
        <v>0</v>
      </c>
      <c r="KC15" s="972">
        <f>[1]Субсидия_факт!NS13</f>
        <v>0</v>
      </c>
      <c r="KD15" s="972">
        <f>[1]Субсидия_факт!OE13</f>
        <v>0</v>
      </c>
      <c r="KE15" s="546">
        <f>[1]Субсидия_факт!NY13</f>
        <v>0</v>
      </c>
      <c r="KF15" s="828">
        <f t="shared" si="58"/>
        <v>0</v>
      </c>
      <c r="KG15" s="851"/>
      <c r="KH15" s="737"/>
      <c r="KI15" s="863"/>
      <c r="KJ15" s="548"/>
      <c r="KK15" s="559">
        <f>SUM('Трансферты и кредиты'!KL15:KL15)</f>
        <v>0</v>
      </c>
      <c r="KL15" s="351"/>
      <c r="KM15" s="559">
        <f>SUM('Трансферты и кредиты'!KN15:KN15)</f>
        <v>0</v>
      </c>
      <c r="KN15" s="491"/>
      <c r="KO15" s="559">
        <f t="shared" si="59"/>
        <v>0</v>
      </c>
      <c r="KP15" s="481">
        <f>[1]Субсидия_факт!HY13</f>
        <v>0</v>
      </c>
      <c r="KQ15" s="750">
        <f>[1]Субсидия_факт!IC13</f>
        <v>0</v>
      </c>
      <c r="KR15" s="552">
        <f t="shared" si="60"/>
        <v>0</v>
      </c>
      <c r="KS15" s="564"/>
      <c r="KT15" s="848"/>
      <c r="KU15" s="630">
        <f t="shared" si="61"/>
        <v>0</v>
      </c>
      <c r="KV15" s="1103">
        <f>'Трансферты и кредиты'!KP15-LB15</f>
        <v>0</v>
      </c>
      <c r="KW15" s="742">
        <f>'Трансферты и кредиты'!KQ15-LC15</f>
        <v>0</v>
      </c>
      <c r="KX15" s="630">
        <f t="shared" si="62"/>
        <v>0</v>
      </c>
      <c r="KY15" s="505">
        <f>'Трансферты и кредиты'!KS15-LE15</f>
        <v>0</v>
      </c>
      <c r="KZ15" s="742">
        <f>'Трансферты и кредиты'!KT15-LF15</f>
        <v>0</v>
      </c>
      <c r="LA15" s="694">
        <f t="shared" si="63"/>
        <v>0</v>
      </c>
      <c r="LB15" s="481">
        <f>[1]Субсидия_факт!IA13</f>
        <v>0</v>
      </c>
      <c r="LC15" s="750">
        <f>[1]Субсидия_факт!IE13</f>
        <v>0</v>
      </c>
      <c r="LD15" s="630">
        <f t="shared" si="64"/>
        <v>0</v>
      </c>
      <c r="LE15" s="505"/>
      <c r="LF15" s="775"/>
      <c r="LG15" s="518">
        <f t="shared" si="65"/>
        <v>0</v>
      </c>
      <c r="LH15" s="350">
        <f>[1]Субсидия_факт!CK13</f>
        <v>0</v>
      </c>
      <c r="LI15" s="350">
        <f>[1]Субсидия_факт!EW13</f>
        <v>0</v>
      </c>
      <c r="LJ15" s="861">
        <f>[1]Субсидия_факт!EY13</f>
        <v>0</v>
      </c>
      <c r="LK15" s="558">
        <f>[1]Субсидия_факт!FG13</f>
        <v>0</v>
      </c>
      <c r="LL15" s="533">
        <f>[1]Субсидия_факт!FY13</f>
        <v>0</v>
      </c>
      <c r="LM15" s="558">
        <f>[1]Субсидия_факт!JE13</f>
        <v>0</v>
      </c>
      <c r="LN15" s="350">
        <f>[1]Субсидия_факт!KI13</f>
        <v>0</v>
      </c>
      <c r="LO15" s="459">
        <f>[1]Субсидия_факт!JW13</f>
        <v>0</v>
      </c>
      <c r="LP15" s="750">
        <f>[1]Субсидия_факт!KC13</f>
        <v>0</v>
      </c>
      <c r="LQ15" s="483">
        <f t="shared" si="66"/>
        <v>0</v>
      </c>
      <c r="LR15" s="491"/>
      <c r="LS15" s="491"/>
      <c r="LT15" s="746"/>
      <c r="LU15" s="491"/>
      <c r="LV15" s="491"/>
      <c r="LW15" s="491"/>
      <c r="LX15" s="351"/>
      <c r="LY15" s="351"/>
      <c r="LZ15" s="768"/>
      <c r="MA15" s="559">
        <f t="shared" si="67"/>
        <v>0</v>
      </c>
      <c r="MB15" s="481">
        <f>[1]Субсидия_факт!CM13</f>
        <v>0</v>
      </c>
      <c r="MC15" s="350">
        <f>[1]Субсидия_факт!FK13</f>
        <v>0</v>
      </c>
      <c r="MD15" s="505">
        <f>[1]Субсидия_факт!IO13</f>
        <v>0</v>
      </c>
      <c r="ME15" s="531">
        <f>[1]Субсидия_факт!JG13</f>
        <v>0</v>
      </c>
      <c r="MF15" s="533">
        <f>[1]Субсидия_факт!KK13</f>
        <v>0</v>
      </c>
      <c r="MG15" s="533">
        <f>[1]Субсидия_факт!JY13</f>
        <v>0</v>
      </c>
      <c r="MH15" s="866">
        <f>[1]Субсидия_факт!KE13</f>
        <v>0</v>
      </c>
      <c r="MI15" s="552">
        <f t="shared" si="157"/>
        <v>0</v>
      </c>
      <c r="MJ15" s="564"/>
      <c r="MK15" s="565"/>
      <c r="ML15" s="351"/>
      <c r="MM15" s="565"/>
      <c r="MN15" s="564"/>
      <c r="MO15" s="564"/>
      <c r="MP15" s="848"/>
      <c r="MQ15" s="561">
        <f t="shared" si="158"/>
        <v>0</v>
      </c>
      <c r="MR15" s="704">
        <f t="shared" si="70"/>
        <v>0</v>
      </c>
      <c r="MS15" s="481">
        <f t="shared" si="71"/>
        <v>0</v>
      </c>
      <c r="MT15" s="481">
        <f t="shared" si="72"/>
        <v>0</v>
      </c>
      <c r="MU15" s="350">
        <f t="shared" si="73"/>
        <v>0</v>
      </c>
      <c r="MV15" s="459">
        <f t="shared" si="74"/>
        <v>0</v>
      </c>
      <c r="MW15" s="350">
        <f t="shared" si="75"/>
        <v>0</v>
      </c>
      <c r="MX15" s="750">
        <f t="shared" si="76"/>
        <v>0</v>
      </c>
      <c r="MY15" s="560">
        <f t="shared" si="77"/>
        <v>0</v>
      </c>
      <c r="MZ15" s="668">
        <f t="shared" si="78"/>
        <v>0</v>
      </c>
      <c r="NA15" s="531">
        <f t="shared" si="79"/>
        <v>0</v>
      </c>
      <c r="NB15" s="350">
        <f t="shared" si="80"/>
        <v>0</v>
      </c>
      <c r="NC15" s="459">
        <f t="shared" si="81"/>
        <v>0</v>
      </c>
      <c r="ND15" s="350">
        <f t="shared" si="82"/>
        <v>0</v>
      </c>
      <c r="NE15" s="350">
        <f t="shared" si="83"/>
        <v>0</v>
      </c>
      <c r="NF15" s="861">
        <f t="shared" si="84"/>
        <v>0</v>
      </c>
      <c r="NG15" s="563">
        <f t="shared" si="85"/>
        <v>0</v>
      </c>
      <c r="NH15" s="481">
        <f>[1]Субсидия_факт!CO13</f>
        <v>0</v>
      </c>
      <c r="NI15" s="350">
        <f>[1]Субсидия_факт!FM13</f>
        <v>0</v>
      </c>
      <c r="NJ15" s="505">
        <f>[1]Субсидия_факт!IQ13</f>
        <v>0</v>
      </c>
      <c r="NK15" s="459">
        <f>[1]Субсидия_факт!JI13</f>
        <v>0</v>
      </c>
      <c r="NL15" s="350">
        <f>[1]Субсидия_факт!KM13</f>
        <v>0</v>
      </c>
      <c r="NM15" s="350">
        <f>[1]Субсидия_факт!KA13</f>
        <v>0</v>
      </c>
      <c r="NN15" s="866">
        <f>[1]Субсидия_факт!KG13</f>
        <v>0</v>
      </c>
      <c r="NO15" s="561">
        <f t="shared" si="86"/>
        <v>0</v>
      </c>
      <c r="NP15" s="565"/>
      <c r="NQ15" s="564"/>
      <c r="NR15" s="491"/>
      <c r="NS15" s="564"/>
      <c r="NT15" s="564"/>
      <c r="NU15" s="565"/>
      <c r="NV15" s="869"/>
      <c r="NW15" s="559">
        <f t="shared" si="87"/>
        <v>0</v>
      </c>
      <c r="NX15" s="533">
        <f>[1]Субсидия_факт!IS13</f>
        <v>0</v>
      </c>
      <c r="NY15" s="861">
        <f>[1]Субсидия_факт!IU13</f>
        <v>0</v>
      </c>
      <c r="NZ15" s="533">
        <f>[1]Субсидия_факт!JK13</f>
        <v>0</v>
      </c>
      <c r="OA15" s="861">
        <f>[1]Субсидия_факт!JQ13</f>
        <v>0</v>
      </c>
      <c r="OB15" s="552">
        <f t="shared" si="88"/>
        <v>0</v>
      </c>
      <c r="OC15" s="491"/>
      <c r="OD15" s="746"/>
      <c r="OE15" s="491"/>
      <c r="OF15" s="869"/>
      <c r="OG15" s="552">
        <f t="shared" si="89"/>
        <v>0</v>
      </c>
      <c r="OH15" s="531">
        <f>[1]Субсидия_факт!IG13</f>
        <v>0</v>
      </c>
      <c r="OI15" s="1014">
        <f>[1]Субсидия_факт!IK13</f>
        <v>0</v>
      </c>
      <c r="OJ15" s="1217">
        <f>[1]Субсидия_факт!IW13</f>
        <v>0</v>
      </c>
      <c r="OK15" s="742">
        <f>[1]Субсидия_факт!JA13</f>
        <v>0</v>
      </c>
      <c r="OL15" s="533">
        <f>[1]Субсидия_факт!JM13</f>
        <v>0</v>
      </c>
      <c r="OM15" s="750">
        <f>[1]Субсидия_факт!JS13</f>
        <v>0</v>
      </c>
      <c r="ON15" s="552">
        <f t="shared" si="90"/>
        <v>0</v>
      </c>
      <c r="OO15" s="564"/>
      <c r="OP15" s="845"/>
      <c r="OQ15" s="491"/>
      <c r="OR15" s="746"/>
      <c r="OS15" s="564"/>
      <c r="OT15" s="746"/>
      <c r="OU15" s="630">
        <f t="shared" si="91"/>
        <v>0</v>
      </c>
      <c r="OV15" s="481">
        <f t="shared" si="92"/>
        <v>0</v>
      </c>
      <c r="OW15" s="750">
        <f t="shared" si="93"/>
        <v>0</v>
      </c>
      <c r="OX15" s="459">
        <f t="shared" si="94"/>
        <v>0</v>
      </c>
      <c r="OY15" s="750">
        <f t="shared" si="95"/>
        <v>0</v>
      </c>
      <c r="OZ15" s="459">
        <f t="shared" si="96"/>
        <v>0</v>
      </c>
      <c r="PA15" s="750">
        <f t="shared" si="97"/>
        <v>0</v>
      </c>
      <c r="PB15" s="694">
        <f t="shared" si="98"/>
        <v>0</v>
      </c>
      <c r="PC15" s="481">
        <f t="shared" si="99"/>
        <v>0</v>
      </c>
      <c r="PD15" s="750">
        <f t="shared" si="100"/>
        <v>0</v>
      </c>
      <c r="PE15" s="459">
        <f t="shared" si="101"/>
        <v>0</v>
      </c>
      <c r="PF15" s="750">
        <f t="shared" si="102"/>
        <v>0</v>
      </c>
      <c r="PG15" s="459">
        <f t="shared" si="103"/>
        <v>0</v>
      </c>
      <c r="PH15" s="750">
        <f t="shared" si="104"/>
        <v>0</v>
      </c>
      <c r="PI15" s="630">
        <f t="shared" si="105"/>
        <v>0</v>
      </c>
      <c r="PJ15" s="459">
        <f>[1]Субсидия_факт!II13</f>
        <v>0</v>
      </c>
      <c r="PK15" s="1014">
        <f>[1]Субсидия_факт!IM13</f>
        <v>0</v>
      </c>
      <c r="PL15" s="668">
        <f>[1]Субсидия_факт!IY13</f>
        <v>0</v>
      </c>
      <c r="PM15" s="742">
        <f>[1]Субсидия_факт!JC13</f>
        <v>0</v>
      </c>
      <c r="PN15" s="350">
        <f>[1]Субсидия_факт!JO13</f>
        <v>0</v>
      </c>
      <c r="PO15" s="750">
        <f>[1]Субсидия_факт!JU13</f>
        <v>0</v>
      </c>
      <c r="PP15" s="630">
        <f t="shared" si="106"/>
        <v>0</v>
      </c>
      <c r="PQ15" s="565"/>
      <c r="PR15" s="742"/>
      <c r="PS15" s="491"/>
      <c r="PT15" s="746"/>
      <c r="PU15" s="564"/>
      <c r="PV15" s="839"/>
      <c r="PW15" s="518">
        <f>[1]Субсидия_факт!OQ13</f>
        <v>0</v>
      </c>
      <c r="PX15" s="1423">
        <f t="shared" si="159"/>
        <v>0</v>
      </c>
      <c r="PY15" s="557">
        <f>'Прочая  субсидия_МР  и  ГО'!B11</f>
        <v>26167457.52</v>
      </c>
      <c r="PZ15" s="552">
        <f>'Прочая  субсидия_МР  и  ГО'!C11</f>
        <v>9926971.5600000005</v>
      </c>
      <c r="QA15" s="557">
        <f>'Прочая  субсидия_БП'!B11</f>
        <v>2869730.37</v>
      </c>
      <c r="QB15" s="559">
        <f>'Прочая  субсидия_БП'!C11</f>
        <v>288917.37000000005</v>
      </c>
      <c r="QC15" s="625">
        <f>'Прочая  субсидия_БП'!D11</f>
        <v>2869730.37</v>
      </c>
      <c r="QD15" s="624">
        <f>'Прочая  субсидия_БП'!E11</f>
        <v>288917.37000000005</v>
      </c>
      <c r="QE15" s="631">
        <f>'Прочая  субсидия_БП'!F11</f>
        <v>0</v>
      </c>
      <c r="QF15" s="624">
        <f>'Прочая  субсидия_БП'!G11</f>
        <v>0</v>
      </c>
      <c r="QG15" s="518">
        <f t="shared" si="107"/>
        <v>353831142</v>
      </c>
      <c r="QH15" s="481">
        <f>'Трансферты и кредиты'!RF15+'Трансферты и кредиты'!QM15+'Трансферты и кредиты'!QO15+'Трансферты и кредиты'!QQ15</f>
        <v>349106990</v>
      </c>
      <c r="QI15" s="350">
        <f>'Трансферты и кредиты'!RG15+'Трансферты и кредиты'!QS15+'Трансферты и кредиты'!QY15+'Трансферты и кредиты'!QU15+'Трансферты и кредиты'!RC15+'Трансферты и кредиты'!QW15+RA15</f>
        <v>4724152</v>
      </c>
      <c r="QJ15" s="552">
        <f t="shared" si="108"/>
        <v>93406989.640000001</v>
      </c>
      <c r="QK15" s="459">
        <f>'Трансферты и кредиты'!RI15+'Трансферты и кредиты'!QN15+'Трансферты и кредиты'!QP15+'Трансферты и кредиты'!QR15</f>
        <v>92281425</v>
      </c>
      <c r="QL15" s="350">
        <f>'Трансферты и кредиты'!RJ15+'Трансферты и кредиты'!QT15+'Трансферты и кредиты'!QZ15+'Трансферты и кредиты'!QV15+'Трансферты и кредиты'!RD15+'Трансферты и кредиты'!QX15+RB15</f>
        <v>1125564.6400000001</v>
      </c>
      <c r="QM15" s="619">
        <f>'Субвенция  на  полномочия'!B11</f>
        <v>331395990</v>
      </c>
      <c r="QN15" s="483">
        <f>'Субвенция  на  полномочия'!C11</f>
        <v>87521425</v>
      </c>
      <c r="QO15" s="803">
        <f>[1]Субвенция_факт!P12*1000</f>
        <v>13903000</v>
      </c>
      <c r="QP15" s="1386">
        <v>3480000</v>
      </c>
      <c r="QQ15" s="803">
        <f>[1]Субвенция_факт!K12*1000</f>
        <v>2966000</v>
      </c>
      <c r="QR15" s="1386">
        <v>1000000</v>
      </c>
      <c r="QS15" s="803">
        <f>[1]Субвенция_факт!AD12*1000</f>
        <v>1721100</v>
      </c>
      <c r="QT15" s="806">
        <v>430275</v>
      </c>
      <c r="QU15" s="803">
        <f>[1]Субвенция_факт!AE12*1000</f>
        <v>0</v>
      </c>
      <c r="QV15" s="806"/>
      <c r="QW15" s="803">
        <f>[1]Субвенция_факт!E12*1000</f>
        <v>1203052.0000000002</v>
      </c>
      <c r="QX15" s="806"/>
      <c r="QY15" s="803">
        <f>[1]Субвенция_факт!F12*1000</f>
        <v>0</v>
      </c>
      <c r="QZ15" s="946"/>
      <c r="RA15" s="171">
        <f>[1]Субвенция_факт!G12*1000</f>
        <v>0</v>
      </c>
      <c r="RB15" s="947"/>
      <c r="RC15" s="803">
        <f>[1]Субвенция_факт!H12*1000</f>
        <v>0</v>
      </c>
      <c r="RD15" s="806"/>
      <c r="RE15" s="559">
        <f t="shared" si="109"/>
        <v>2642000</v>
      </c>
      <c r="RF15" s="945">
        <f>[1]Субвенция_факт!AC12*1000</f>
        <v>842000</v>
      </c>
      <c r="RG15" s="1168">
        <f>[1]Субвенция_факт!AB12*1000</f>
        <v>1800000</v>
      </c>
      <c r="RH15" s="552">
        <f t="shared" si="110"/>
        <v>975289.64</v>
      </c>
      <c r="RI15" s="1080">
        <v>280000</v>
      </c>
      <c r="RJ15" s="1379">
        <v>695289.64</v>
      </c>
      <c r="RK15" s="286">
        <f>'Трансферты и кредиты'!TI15+'Трансферты и кредиты'!TE15+'Трансферты и кредиты'!SA15+'Трансферты и кредиты'!SG15+RM15+'Трансферты и кредиты'!SY15</f>
        <v>0</v>
      </c>
      <c r="RL15" s="171">
        <f>'Трансферты и кредиты'!TK15+'Трансферты и кредиты'!TG15+'Трансферты и кредиты'!SD15+'Трансферты и кредиты'!SJ15+RT15+'Трансферты и кредиты'!TB15</f>
        <v>0</v>
      </c>
      <c r="RM15" s="1284">
        <f t="shared" si="111"/>
        <v>0</v>
      </c>
      <c r="RN15" s="1267">
        <f>'[1]Иные межбюджетные трансферты'!O13</f>
        <v>0</v>
      </c>
      <c r="RO15" s="1264">
        <f>'[1]Иные межбюджетные трансферты'!Q13</f>
        <v>0</v>
      </c>
      <c r="RP15" s="959">
        <f>'[1]Иные межбюджетные трансферты'!I13</f>
        <v>0</v>
      </c>
      <c r="RQ15" s="1043">
        <f>'[1]Иные межбюджетные трансферты'!K13</f>
        <v>0</v>
      </c>
      <c r="RR15" s="1414">
        <f>'[1]Иные межбюджетные трансферты'!M13</f>
        <v>0</v>
      </c>
      <c r="RS15" s="1409">
        <f>'[1]Иные межбюджетные трансферты'!S13</f>
        <v>0</v>
      </c>
      <c r="RT15" s="1094">
        <f t="shared" si="112"/>
        <v>0</v>
      </c>
      <c r="RU15" s="1086"/>
      <c r="RV15" s="1084"/>
      <c r="RW15" s="959"/>
      <c r="RX15" s="1043"/>
      <c r="RY15" s="1086"/>
      <c r="RZ15" s="1086"/>
      <c r="SA15" s="1071">
        <f t="shared" si="113"/>
        <v>0</v>
      </c>
      <c r="SB15" s="1300">
        <f>'[1]Иные межбюджетные трансферты'!U13</f>
        <v>0</v>
      </c>
      <c r="SC15" s="1301">
        <f>'[1]Иные межбюджетные трансферты'!AA13</f>
        <v>0</v>
      </c>
      <c r="SD15" s="1166">
        <f t="shared" si="114"/>
        <v>0</v>
      </c>
      <c r="SE15" s="1043"/>
      <c r="SF15" s="1043"/>
      <c r="SG15" s="1077">
        <f t="shared" si="115"/>
        <v>0</v>
      </c>
      <c r="SH15" s="1300">
        <f>'[1]Иные межбюджетные трансферты'!W13</f>
        <v>0</v>
      </c>
      <c r="SI15" s="1301">
        <f>'[1]Иные межбюджетные трансферты'!AC13</f>
        <v>0</v>
      </c>
      <c r="SJ15" s="1071">
        <f t="shared" si="116"/>
        <v>0</v>
      </c>
      <c r="SK15" s="1043"/>
      <c r="SL15" s="1043"/>
      <c r="SM15" s="1074">
        <f t="shared" si="117"/>
        <v>0</v>
      </c>
      <c r="SN15" s="1300">
        <f t="shared" si="118"/>
        <v>0</v>
      </c>
      <c r="SO15" s="1301">
        <f t="shared" si="119"/>
        <v>0</v>
      </c>
      <c r="SP15" s="1068">
        <f t="shared" si="120"/>
        <v>0</v>
      </c>
      <c r="SQ15" s="1300">
        <f t="shared" si="121"/>
        <v>0</v>
      </c>
      <c r="SR15" s="1301">
        <f t="shared" si="122"/>
        <v>0</v>
      </c>
      <c r="SS15" s="1074">
        <f t="shared" si="123"/>
        <v>0</v>
      </c>
      <c r="ST15" s="1300">
        <f>'[1]Иные межбюджетные трансферты'!Y13</f>
        <v>0</v>
      </c>
      <c r="SU15" s="1301">
        <f>'[1]Иные межбюджетные трансферты'!AE13</f>
        <v>0</v>
      </c>
      <c r="SV15" s="1074">
        <f t="shared" si="124"/>
        <v>0</v>
      </c>
      <c r="SW15" s="1300">
        <f t="shared" si="125"/>
        <v>0</v>
      </c>
      <c r="SX15" s="1301">
        <f t="shared" si="126"/>
        <v>0</v>
      </c>
      <c r="SY15" s="804">
        <f t="shared" si="127"/>
        <v>0</v>
      </c>
      <c r="SZ15" s="1168">
        <f>'[1]Иные межбюджетные трансферты'!E13</f>
        <v>0</v>
      </c>
      <c r="TA15" s="1280">
        <f>'[1]Иные межбюджетные трансферты'!G13</f>
        <v>0</v>
      </c>
      <c r="TB15" s="804">
        <f t="shared" si="128"/>
        <v>0</v>
      </c>
      <c r="TC15" s="1168"/>
      <c r="TD15" s="1280"/>
      <c r="TE15" s="960">
        <f t="shared" si="129"/>
        <v>0</v>
      </c>
      <c r="TF15" s="1043"/>
      <c r="TG15" s="1164">
        <f t="shared" si="130"/>
        <v>0</v>
      </c>
      <c r="TH15" s="972"/>
      <c r="TI15" s="545">
        <f t="shared" si="131"/>
        <v>0</v>
      </c>
      <c r="TJ15" s="954">
        <f>'[1]Иные межбюджетные трансферты'!AI13</f>
        <v>0</v>
      </c>
      <c r="TK15" s="545">
        <f t="shared" si="132"/>
        <v>0</v>
      </c>
      <c r="TL15" s="548"/>
      <c r="TM15" s="968">
        <f t="shared" si="133"/>
        <v>0</v>
      </c>
      <c r="TN15" s="546">
        <f>'Трансферты и кредиты'!TJ15-TR15</f>
        <v>0</v>
      </c>
      <c r="TO15" s="968">
        <f t="shared" si="134"/>
        <v>0</v>
      </c>
      <c r="TP15" s="546">
        <f>'Трансферты и кредиты'!TL15-TT15</f>
        <v>0</v>
      </c>
      <c r="TQ15" s="968">
        <f t="shared" si="135"/>
        <v>0</v>
      </c>
      <c r="TR15" s="954">
        <f>'[1]Иные межбюджетные трансферты'!AK13</f>
        <v>0</v>
      </c>
      <c r="TS15" s="1163">
        <f t="shared" si="136"/>
        <v>0</v>
      </c>
      <c r="TT15" s="548"/>
      <c r="TU15" s="552">
        <f>TW15+'Трансферты и кредиты'!UE15+UA15+'Трансферты и кредиты'!UI15+UC15+'Трансферты и кредиты'!UK15</f>
        <v>-6750000</v>
      </c>
      <c r="TV15" s="552">
        <f>TX15+'Трансферты и кредиты'!UF15+UB15+'Трансферты и кредиты'!UJ15+UD15+'Трансферты и кредиты'!UL15</f>
        <v>-5350000</v>
      </c>
      <c r="TW15" s="566"/>
      <c r="TX15" s="566"/>
      <c r="TY15" s="566"/>
      <c r="TZ15" s="566"/>
      <c r="UA15" s="563">
        <f t="shared" si="137"/>
        <v>0</v>
      </c>
      <c r="UB15" s="561">
        <f t="shared" si="138"/>
        <v>0</v>
      </c>
      <c r="UC15" s="567"/>
      <c r="UD15" s="556"/>
      <c r="UE15" s="566">
        <v>-2750000</v>
      </c>
      <c r="UF15" s="566">
        <v>-2750000</v>
      </c>
      <c r="UG15" s="566">
        <f>-400000-1000000-1000000-1600000</f>
        <v>-4000000</v>
      </c>
      <c r="UH15" s="566">
        <f>-1000000-1600000</f>
        <v>-2600000</v>
      </c>
      <c r="UI15" s="563">
        <f t="shared" si="139"/>
        <v>-4000000</v>
      </c>
      <c r="UJ15" s="561">
        <f t="shared" si="140"/>
        <v>-2600000</v>
      </c>
      <c r="UK15" s="556"/>
      <c r="UL15" s="556"/>
      <c r="UM15" s="256">
        <f>'Трансферты и кредиты'!UE15+'Трансферты и кредиты'!UG15</f>
        <v>-6750000</v>
      </c>
      <c r="UN15" s="256">
        <f>'Трансферты и кредиты'!UF15+'Трансферты и кредиты'!UH15</f>
        <v>-5350000</v>
      </c>
    </row>
    <row r="16" spans="1:561" s="347" customFormat="1" ht="25.5" customHeight="1">
      <c r="A16" s="357" t="s">
        <v>92</v>
      </c>
      <c r="B16" s="559">
        <f>D16+AI16+'Трансферты и кредиты'!QG16+'Трансферты и кредиты'!RK16</f>
        <v>516405815.75</v>
      </c>
      <c r="C16" s="552">
        <f>E16+'Трансферты и кредиты'!QJ16+AJ16+'Трансферты и кредиты'!RL16</f>
        <v>135547213.91</v>
      </c>
      <c r="D16" s="557">
        <f t="shared" si="0"/>
        <v>132563300</v>
      </c>
      <c r="E16" s="559">
        <f t="shared" si="1"/>
        <v>35565827</v>
      </c>
      <c r="F16" s="1196">
        <f>'[1]Дотация  из  ОБ_факт'!I12+'[1]Дотация  из  ОБ_факт'!Q12</f>
        <v>39063200</v>
      </c>
      <c r="G16" s="1370">
        <v>20640802</v>
      </c>
      <c r="H16" s="623">
        <f>'[1]Дотация  из  ОБ_факт'!K12</f>
        <v>25236400</v>
      </c>
      <c r="I16" s="1368">
        <v>6109100</v>
      </c>
      <c r="J16" s="624">
        <f t="shared" si="2"/>
        <v>25236400</v>
      </c>
      <c r="K16" s="631">
        <f t="shared" si="3"/>
        <v>6109100</v>
      </c>
      <c r="L16" s="965">
        <f>'[1]Дотация  из  ОБ_факт'!O12</f>
        <v>0</v>
      </c>
      <c r="M16" s="817"/>
      <c r="N16" s="623">
        <f>'[1]Дотация  из  ОБ_факт'!U12</f>
        <v>33000000</v>
      </c>
      <c r="O16" s="1193"/>
      <c r="P16" s="859">
        <f>'[1]Дотация  из  ОБ_факт'!W12</f>
        <v>35263700</v>
      </c>
      <c r="Q16" s="1370">
        <v>8815925</v>
      </c>
      <c r="R16" s="631">
        <f t="shared" si="4"/>
        <v>35263700</v>
      </c>
      <c r="S16" s="624">
        <f t="shared" si="5"/>
        <v>8815925</v>
      </c>
      <c r="T16" s="1190">
        <f>'[1]Дотация  из  ОБ_факт'!AA12</f>
        <v>0</v>
      </c>
      <c r="U16" s="349"/>
      <c r="V16" s="859">
        <f>'[1]Дотация  из  ОБ_факт'!AE12+'[1]Дотация  из  ОБ_факт'!AG12+'[1]Дотация  из  ОБ_факт'!AK12</f>
        <v>0</v>
      </c>
      <c r="W16" s="171">
        <f t="shared" si="6"/>
        <v>0</v>
      </c>
      <c r="X16" s="627"/>
      <c r="Y16" s="626"/>
      <c r="Z16" s="627"/>
      <c r="AA16" s="623">
        <f>'[1]Дотация  из  ОБ_факт'!AC12+'[1]Дотация  из  ОБ_факт'!AI12</f>
        <v>0</v>
      </c>
      <c r="AB16" s="173">
        <f t="shared" si="7"/>
        <v>0</v>
      </c>
      <c r="AC16" s="626"/>
      <c r="AD16" s="627"/>
      <c r="AE16" s="624">
        <f t="shared" si="8"/>
        <v>0</v>
      </c>
      <c r="AF16" s="631">
        <f t="shared" si="9"/>
        <v>0</v>
      </c>
      <c r="AG16" s="624">
        <f>'[1]Дотация  из  ОБ_факт'!AI12</f>
        <v>0</v>
      </c>
      <c r="AH16" s="807"/>
      <c r="AI16" s="619">
        <f>'Трансферты и кредиты'!IA16+LG16+MA16+'Трансферты и кредиты'!PY16+'Трансферты и кредиты'!QA16+BI16+BK16+BQ16+BS16+'Трансферты и кредиты'!KK16+'Трансферты и кредиты'!KO16+AK16+AU16+'Трансферты и кредиты'!EW16+'Трансферты и кредиты'!FO16+'Трансферты и кредиты'!CW16+'Трансферты и кредиты'!HQ16+BY16+'Трансферты и кредиты'!DY16+'Трансферты и кредиты'!EE16+'Трансферты и кредиты'!IW16+'Трансферты и кредиты'!JG16+DS16+'Трансферты и кредиты'!IK16+PW16+NW16+OG16+CO16</f>
        <v>61982395.75</v>
      </c>
      <c r="AJ16" s="518">
        <f>'Трансферты и кредиты'!IF16+LQ16+MI16+'Трансферты и кредиты'!PZ16+'Трансферты и кредиты'!QB16+BJ16+BL16+BR16+BT16+'Трансферты и кредиты'!KM16+'Трансферты и кредиты'!KR16+AP16+AZ16+'Трансферты и кредиты'!FF16+'Трансферты и кредиты'!FX16+'Трансферты и кредиты'!CZ16+'Трансферты и кредиты'!HV16+CG16+'Трансферты и кредиты'!EB16+'Трансферты и кредиты'!EH16+'Трансферты и кредиты'!JB16+'Трансферты и кредиты'!JL16+DV16+'Трансферты и кредиты'!IO16+DP16+PX16+ON16+OB16+CQ16</f>
        <v>24573856.68</v>
      </c>
      <c r="AK16" s="552">
        <f t="shared" si="10"/>
        <v>25793492</v>
      </c>
      <c r="AL16" s="459">
        <f>[1]Субсидия_факт!KQ14</f>
        <v>0</v>
      </c>
      <c r="AM16" s="481">
        <f>[1]Субсидия_факт!KW14</f>
        <v>25793492</v>
      </c>
      <c r="AN16" s="350">
        <f>[1]Субсидия_факт!LI14</f>
        <v>0</v>
      </c>
      <c r="AO16" s="546">
        <f>[1]Субсидия_факт!LO14</f>
        <v>0</v>
      </c>
      <c r="AP16" s="552">
        <f t="shared" si="11"/>
        <v>0</v>
      </c>
      <c r="AQ16" s="564"/>
      <c r="AR16" s="564"/>
      <c r="AS16" s="564"/>
      <c r="AT16" s="671"/>
      <c r="AU16" s="552">
        <f t="shared" si="12"/>
        <v>0</v>
      </c>
      <c r="AV16" s="481">
        <f>[1]Субсидия_факт!KS14</f>
        <v>0</v>
      </c>
      <c r="AW16" s="481">
        <f>[1]Субсидия_факт!KY14</f>
        <v>0</v>
      </c>
      <c r="AX16" s="350">
        <f>[1]Субсидия_факт!LK14</f>
        <v>0</v>
      </c>
      <c r="AY16" s="546">
        <f>[1]Субсидия_факт!LQ14</f>
        <v>0</v>
      </c>
      <c r="AZ16" s="552">
        <f t="shared" si="13"/>
        <v>0</v>
      </c>
      <c r="BA16" s="564"/>
      <c r="BB16" s="565"/>
      <c r="BC16" s="856"/>
      <c r="BD16" s="789"/>
      <c r="BE16" s="563">
        <f t="shared" si="141"/>
        <v>0</v>
      </c>
      <c r="BF16" s="561">
        <f t="shared" si="142"/>
        <v>0</v>
      </c>
      <c r="BG16" s="560">
        <f t="shared" si="143"/>
        <v>0</v>
      </c>
      <c r="BH16" s="561">
        <f t="shared" si="144"/>
        <v>0</v>
      </c>
      <c r="BI16" s="551">
        <f>[1]Субсидия_факт!FS14</f>
        <v>0</v>
      </c>
      <c r="BJ16" s="664"/>
      <c r="BK16" s="552">
        <f>[1]Субсидия_факт!FU14</f>
        <v>0</v>
      </c>
      <c r="BL16" s="664"/>
      <c r="BM16" s="561">
        <f t="shared" si="14"/>
        <v>0</v>
      </c>
      <c r="BN16" s="560">
        <f t="shared" si="15"/>
        <v>0</v>
      </c>
      <c r="BO16" s="630">
        <f>[1]Субсидия_факт!FW14</f>
        <v>0</v>
      </c>
      <c r="BP16" s="663"/>
      <c r="BQ16" s="552">
        <f>[1]Субсидия_факт!GA14</f>
        <v>0</v>
      </c>
      <c r="BR16" s="664"/>
      <c r="BS16" s="552">
        <f>[1]Субсидия_факт!GC14</f>
        <v>0</v>
      </c>
      <c r="BT16" s="664"/>
      <c r="BU16" s="561">
        <f t="shared" si="16"/>
        <v>0</v>
      </c>
      <c r="BV16" s="561">
        <f t="shared" si="17"/>
        <v>0</v>
      </c>
      <c r="BW16" s="716">
        <f t="shared" si="18"/>
        <v>0</v>
      </c>
      <c r="BX16" s="349"/>
      <c r="BY16" s="552">
        <f t="shared" si="19"/>
        <v>0</v>
      </c>
      <c r="BZ16" s="558">
        <f>[1]Субсидия_факт!E14</f>
        <v>0</v>
      </c>
      <c r="CA16" s="1139">
        <f>[1]Субсидия_факт!G14</f>
        <v>0</v>
      </c>
      <c r="CB16" s="742">
        <f>[1]Субсидия_факт!I14</f>
        <v>0</v>
      </c>
      <c r="CC16" s="697">
        <f>[1]Субсидия_факт!K14</f>
        <v>0</v>
      </c>
      <c r="CD16" s="861">
        <f>[1]Субсидия_факт!M14</f>
        <v>0</v>
      </c>
      <c r="CE16" s="533">
        <f>[1]Субсидия_факт!O14</f>
        <v>0</v>
      </c>
      <c r="CF16" s="697">
        <f>[1]Субсидия_факт!Q14</f>
        <v>0</v>
      </c>
      <c r="CG16" s="551">
        <f t="shared" si="20"/>
        <v>0</v>
      </c>
      <c r="CH16" s="565"/>
      <c r="CI16" s="564"/>
      <c r="CJ16" s="746"/>
      <c r="CK16" s="564"/>
      <c r="CL16" s="746"/>
      <c r="CM16" s="565"/>
      <c r="CN16" s="668">
        <f t="shared" si="145"/>
        <v>0</v>
      </c>
      <c r="CO16" s="551">
        <f t="shared" si="146"/>
        <v>0</v>
      </c>
      <c r="CP16" s="1400">
        <f>[1]Субсидия_факт!S14</f>
        <v>0</v>
      </c>
      <c r="CQ16" s="559">
        <f t="shared" si="146"/>
        <v>0</v>
      </c>
      <c r="CR16" s="668">
        <f t="shared" si="147"/>
        <v>0</v>
      </c>
      <c r="CS16" s="630">
        <f t="shared" si="148"/>
        <v>0</v>
      </c>
      <c r="CT16" s="694">
        <f t="shared" si="149"/>
        <v>0</v>
      </c>
      <c r="CU16" s="694">
        <f>[1]Субсидия_факт!U14</f>
        <v>0</v>
      </c>
      <c r="CV16" s="1429">
        <f t="shared" si="150"/>
        <v>0</v>
      </c>
      <c r="CW16" s="518">
        <f t="shared" si="21"/>
        <v>0</v>
      </c>
      <c r="CX16" s="546">
        <f>[1]Субсидия_факт!AO14</f>
        <v>0</v>
      </c>
      <c r="CY16" s="972">
        <f>[1]Субсидия_факт!AQ14</f>
        <v>0</v>
      </c>
      <c r="CZ16" s="483">
        <f t="shared" si="22"/>
        <v>0</v>
      </c>
      <c r="DA16" s="851"/>
      <c r="DB16" s="1247"/>
      <c r="DC16" s="552">
        <f t="shared" si="151"/>
        <v>0</v>
      </c>
      <c r="DD16" s="459">
        <f>[1]Субсидия_факт!W14</f>
        <v>0</v>
      </c>
      <c r="DE16" s="1014">
        <f>[1]Субсидия_факт!Y14</f>
        <v>0</v>
      </c>
      <c r="DF16" s="481">
        <f>[1]Субсидия_факт!AA14</f>
        <v>0</v>
      </c>
      <c r="DG16" s="750">
        <f>[1]Субсидия_факт!AC14</f>
        <v>0</v>
      </c>
      <c r="DH16" s="551">
        <f t="shared" si="152"/>
        <v>0</v>
      </c>
      <c r="DI16" s="491"/>
      <c r="DJ16" s="746"/>
      <c r="DK16" s="491"/>
      <c r="DL16" s="746"/>
      <c r="DM16" s="518">
        <f t="shared" si="23"/>
        <v>0</v>
      </c>
      <c r="DN16" s="546">
        <f>[1]Субсидия_факт!AU14</f>
        <v>0</v>
      </c>
      <c r="DO16" s="972">
        <f>[1]Субсидия_факт!AW14</f>
        <v>0</v>
      </c>
      <c r="DP16" s="483">
        <f t="shared" si="24"/>
        <v>0</v>
      </c>
      <c r="DQ16" s="851"/>
      <c r="DR16" s="737"/>
      <c r="DS16" s="559">
        <f t="shared" si="153"/>
        <v>0</v>
      </c>
      <c r="DT16" s="1027">
        <f>[1]Субсидия_факт!EA14</f>
        <v>0</v>
      </c>
      <c r="DU16" s="750">
        <f>[1]Субсидия_факт!EC14</f>
        <v>0</v>
      </c>
      <c r="DV16" s="552">
        <f t="shared" si="154"/>
        <v>0</v>
      </c>
      <c r="DW16" s="564"/>
      <c r="DX16" s="768"/>
      <c r="DY16" s="619">
        <f t="shared" si="27"/>
        <v>1348233</v>
      </c>
      <c r="DZ16" s="546">
        <f>[1]Субсидия_факт!DO14</f>
        <v>377507.09</v>
      </c>
      <c r="EA16" s="972">
        <f>[1]Субсидия_факт!DU14</f>
        <v>970725.91</v>
      </c>
      <c r="EB16" s="483">
        <f t="shared" si="28"/>
        <v>0</v>
      </c>
      <c r="EC16" s="789"/>
      <c r="ED16" s="737"/>
      <c r="EE16" s="483">
        <f t="shared" si="29"/>
        <v>0</v>
      </c>
      <c r="EF16" s="546">
        <f>[1]Субсидия_факт!DQ14</f>
        <v>0</v>
      </c>
      <c r="EG16" s="824">
        <f>[1]Субсидия_факт!DW14</f>
        <v>0</v>
      </c>
      <c r="EH16" s="483">
        <f t="shared" si="30"/>
        <v>0</v>
      </c>
      <c r="EI16" s="671"/>
      <c r="EJ16" s="771"/>
      <c r="EK16" s="722">
        <f t="shared" si="31"/>
        <v>0</v>
      </c>
      <c r="EL16" s="822">
        <f>'Трансферты и кредиты'!EF16-'Трансферты и кредиты'!ER16</f>
        <v>0</v>
      </c>
      <c r="EM16" s="735">
        <f>'Трансферты и кредиты'!EG16-'Трансферты и кредиты'!ES16</f>
        <v>0</v>
      </c>
      <c r="EN16" s="716">
        <f t="shared" si="32"/>
        <v>0</v>
      </c>
      <c r="EO16" s="829">
        <f>'Трансферты и кредиты'!EI16-'Трансферты и кредиты'!EU16</f>
        <v>0</v>
      </c>
      <c r="EP16" s="842">
        <f>'Трансферты и кредиты'!EJ16-'Трансферты и кредиты'!EV16</f>
        <v>0</v>
      </c>
      <c r="EQ16" s="722">
        <f t="shared" si="33"/>
        <v>0</v>
      </c>
      <c r="ER16" s="546">
        <f>[1]Субсидия_факт!DS14</f>
        <v>0</v>
      </c>
      <c r="ES16" s="972">
        <f>[1]Субсидия_факт!DY14</f>
        <v>0</v>
      </c>
      <c r="ET16" s="722">
        <f t="shared" si="34"/>
        <v>0</v>
      </c>
      <c r="EU16" s="546"/>
      <c r="EV16" s="824"/>
      <c r="EW16" s="820">
        <f t="shared" si="35"/>
        <v>121105.06999999999</v>
      </c>
      <c r="EX16" s="829">
        <f>[1]Субсидия_факт!BS14</f>
        <v>0</v>
      </c>
      <c r="EY16" s="735">
        <f>[1]Субсидия_факт!BY14</f>
        <v>0</v>
      </c>
      <c r="EZ16" s="546">
        <f>[1]Субсидия_факт!CQ14</f>
        <v>108695.65</v>
      </c>
      <c r="FA16" s="972">
        <f>[1]Субсидия_факт!CW14</f>
        <v>12409.42</v>
      </c>
      <c r="FB16" s="546">
        <f>[1]Субсидия_факт!DC14</f>
        <v>0</v>
      </c>
      <c r="FC16" s="972">
        <f>[1]Субсидия_факт!DI14</f>
        <v>0</v>
      </c>
      <c r="FD16" s="546">
        <f>[1]Субсидия_факт!EE14</f>
        <v>0</v>
      </c>
      <c r="FE16" s="824">
        <f>[1]Субсидия_факт!EK14</f>
        <v>0</v>
      </c>
      <c r="FF16" s="820">
        <f t="shared" si="36"/>
        <v>0</v>
      </c>
      <c r="FG16" s="671"/>
      <c r="FH16" s="737"/>
      <c r="FI16" s="671"/>
      <c r="FJ16" s="850"/>
      <c r="FK16" s="671"/>
      <c r="FL16" s="966"/>
      <c r="FM16" s="671"/>
      <c r="FN16" s="737"/>
      <c r="FO16" s="820">
        <f t="shared" si="37"/>
        <v>0</v>
      </c>
      <c r="FP16" s="829">
        <f>[1]Субсидия_факт!BU14</f>
        <v>0</v>
      </c>
      <c r="FQ16" s="735">
        <f>[1]Субсидия_факт!CA14</f>
        <v>0</v>
      </c>
      <c r="FR16" s="546">
        <f>[1]Субсидия_факт!CS14</f>
        <v>0</v>
      </c>
      <c r="FS16" s="824">
        <f>[1]Субсидия_факт!CY14</f>
        <v>0</v>
      </c>
      <c r="FT16" s="546">
        <f>[1]Субсидия_факт!DE14</f>
        <v>0</v>
      </c>
      <c r="FU16" s="972">
        <f>[1]Субсидия_факт!DK14</f>
        <v>0</v>
      </c>
      <c r="FV16" s="546">
        <f>[1]Субсидия_факт!EG14</f>
        <v>0</v>
      </c>
      <c r="FW16" s="824">
        <f>[1]Субсидия_факт!EM14</f>
        <v>0</v>
      </c>
      <c r="FX16" s="820">
        <f t="shared" si="38"/>
        <v>0</v>
      </c>
      <c r="FY16" s="671"/>
      <c r="FZ16" s="737"/>
      <c r="GA16" s="851"/>
      <c r="GB16" s="737"/>
      <c r="GC16" s="851"/>
      <c r="GD16" s="737"/>
      <c r="GE16" s="671"/>
      <c r="GF16" s="737"/>
      <c r="GG16" s="823">
        <f t="shared" si="39"/>
        <v>0</v>
      </c>
      <c r="GH16" s="829">
        <f>'Трансферты и кредиты'!FP16-GZ16</f>
        <v>0</v>
      </c>
      <c r="GI16" s="735">
        <f>'Трансферты и кредиты'!FQ16-HA16</f>
        <v>0</v>
      </c>
      <c r="GJ16" s="829">
        <f>'Трансферты и кредиты'!FR16-HB16</f>
        <v>0</v>
      </c>
      <c r="GK16" s="735">
        <f>'Трансферты и кредиты'!FS16-HC16</f>
        <v>0</v>
      </c>
      <c r="GL16" s="822">
        <f>'Трансферты и кредиты'!FT16-HD16</f>
        <v>0</v>
      </c>
      <c r="GM16" s="735">
        <f>'Трансферты и кредиты'!FU16-HE16</f>
        <v>0</v>
      </c>
      <c r="GN16" s="829">
        <f>'Трансферты и кредиты'!FV16-HF16</f>
        <v>0</v>
      </c>
      <c r="GO16" s="735">
        <f>'Трансферты и кредиты'!FW16-HG16</f>
        <v>0</v>
      </c>
      <c r="GP16" s="823">
        <f t="shared" si="40"/>
        <v>0</v>
      </c>
      <c r="GQ16" s="829">
        <f>'Трансферты и кредиты'!FY16-HI16</f>
        <v>0</v>
      </c>
      <c r="GR16" s="885">
        <f>'Трансферты и кредиты'!FZ16-HJ16</f>
        <v>0</v>
      </c>
      <c r="GS16" s="829">
        <f>'Трансферты и кредиты'!GA16-HK16</f>
        <v>0</v>
      </c>
      <c r="GT16" s="842">
        <f>'Трансферты и кредиты'!GB16-HL16</f>
        <v>0</v>
      </c>
      <c r="GU16" s="829">
        <f>'Трансферты и кредиты'!GC16-HM16</f>
        <v>0</v>
      </c>
      <c r="GV16" s="842">
        <f>'Трансферты и кредиты'!GD16-HN16</f>
        <v>0</v>
      </c>
      <c r="GW16" s="829">
        <f>'Трансферты и кредиты'!GE16-HO16</f>
        <v>0</v>
      </c>
      <c r="GX16" s="842">
        <f>'Трансферты и кредиты'!GF16-HP16</f>
        <v>0</v>
      </c>
      <c r="GY16" s="823">
        <f t="shared" si="41"/>
        <v>0</v>
      </c>
      <c r="GZ16" s="829">
        <f>[1]Субсидия_факт!BW14</f>
        <v>0</v>
      </c>
      <c r="HA16" s="735">
        <f>[1]Субсидия_факт!CC14</f>
        <v>0</v>
      </c>
      <c r="HB16" s="546">
        <f>[1]Субсидия_факт!CU14</f>
        <v>0</v>
      </c>
      <c r="HC16" s="824">
        <f>[1]Субсидия_факт!DA14</f>
        <v>0</v>
      </c>
      <c r="HD16" s="546">
        <f>[1]Субсидия_факт!DG14</f>
        <v>0</v>
      </c>
      <c r="HE16" s="972">
        <f>[1]Субсидия_факт!DM14</f>
        <v>0</v>
      </c>
      <c r="HF16" s="546">
        <f>[1]Субсидия_факт!EI14</f>
        <v>0</v>
      </c>
      <c r="HG16" s="824">
        <f>[1]Субсидия_факт!EO14</f>
        <v>0</v>
      </c>
      <c r="HH16" s="823">
        <f t="shared" si="42"/>
        <v>0</v>
      </c>
      <c r="HI16" s="671"/>
      <c r="HJ16" s="737"/>
      <c r="HK16" s="548"/>
      <c r="HL16" s="863"/>
      <c r="HM16" s="548"/>
      <c r="HN16" s="967"/>
      <c r="HO16" s="671"/>
      <c r="HP16" s="737"/>
      <c r="HQ16" s="483">
        <f t="shared" si="155"/>
        <v>0</v>
      </c>
      <c r="HR16" s="546">
        <f>[1]Субсидия_факт!AY14</f>
        <v>0</v>
      </c>
      <c r="HS16" s="972">
        <f>[1]Субсидия_факт!BA14</f>
        <v>0</v>
      </c>
      <c r="HT16" s="546">
        <f>[1]Субсидия_факт!BC14</f>
        <v>0</v>
      </c>
      <c r="HU16" s="972">
        <f>[1]Субсидия_факт!BE14</f>
        <v>0</v>
      </c>
      <c r="HV16" s="483">
        <f t="shared" si="156"/>
        <v>0</v>
      </c>
      <c r="HW16" s="671"/>
      <c r="HX16" s="737"/>
      <c r="HY16" s="671"/>
      <c r="HZ16" s="737"/>
      <c r="IA16" s="518">
        <f t="shared" si="43"/>
        <v>0</v>
      </c>
      <c r="IB16" s="546">
        <f>[1]Субсидия_факт!GW14</f>
        <v>0</v>
      </c>
      <c r="IC16" s="531">
        <f>[1]Субсидия_факт!GY14</f>
        <v>0</v>
      </c>
      <c r="ID16" s="533">
        <f>[1]Субсидия_факт!HG14</f>
        <v>0</v>
      </c>
      <c r="IE16" s="750">
        <f>[1]Субсидия_факт!HI14</f>
        <v>0</v>
      </c>
      <c r="IF16" s="518">
        <f t="shared" si="44"/>
        <v>0</v>
      </c>
      <c r="IG16" s="671"/>
      <c r="IH16" s="351"/>
      <c r="II16" s="491"/>
      <c r="IJ16" s="746"/>
      <c r="IK16" s="483">
        <f t="shared" si="45"/>
        <v>0</v>
      </c>
      <c r="IL16" s="548">
        <f>[1]Субсидия_факт!HE14</f>
        <v>0</v>
      </c>
      <c r="IM16" s="548">
        <f>[1]Субсидия_факт!HA14</f>
        <v>0</v>
      </c>
      <c r="IN16" s="824">
        <f>[1]Субсидия_факт!HC14</f>
        <v>0</v>
      </c>
      <c r="IO16" s="483">
        <f t="shared" si="46"/>
        <v>0</v>
      </c>
      <c r="IP16" s="671"/>
      <c r="IQ16" s="671"/>
      <c r="IR16" s="737"/>
      <c r="IS16" s="968">
        <f t="shared" si="47"/>
        <v>0</v>
      </c>
      <c r="IT16" s="968">
        <f t="shared" si="48"/>
        <v>0</v>
      </c>
      <c r="IU16" s="720">
        <f t="shared" si="49"/>
        <v>0</v>
      </c>
      <c r="IV16" s="1163">
        <f t="shared" si="50"/>
        <v>0</v>
      </c>
      <c r="IW16" s="826">
        <f t="shared" si="51"/>
        <v>0</v>
      </c>
      <c r="IX16" s="546">
        <f>[1]Субсидия_факт!NI14</f>
        <v>0</v>
      </c>
      <c r="IY16" s="972">
        <f>[1]Субсидия_факт!NO14</f>
        <v>0</v>
      </c>
      <c r="IZ16" s="972">
        <f>[1]Субсидия_факт!OA14</f>
        <v>0</v>
      </c>
      <c r="JA16" s="546">
        <f>[1]Субсидия_факт!NU14</f>
        <v>0</v>
      </c>
      <c r="JB16" s="826">
        <f t="shared" si="52"/>
        <v>0</v>
      </c>
      <c r="JC16" s="851"/>
      <c r="JD16" s="737"/>
      <c r="JE16" s="850"/>
      <c r="JF16" s="671"/>
      <c r="JG16" s="826">
        <f t="shared" si="53"/>
        <v>0</v>
      </c>
      <c r="JH16" s="546">
        <f>[1]Субсидия_факт!NK14</f>
        <v>0</v>
      </c>
      <c r="JI16" s="972">
        <f>[1]Субсидия_факт!NQ14</f>
        <v>0</v>
      </c>
      <c r="JJ16" s="972">
        <f>[1]Субсидия_факт!OC14</f>
        <v>0</v>
      </c>
      <c r="JK16" s="548">
        <f>[1]Субсидия_факт!NW14</f>
        <v>0</v>
      </c>
      <c r="JL16" s="827">
        <f t="shared" si="54"/>
        <v>0</v>
      </c>
      <c r="JM16" s="671"/>
      <c r="JN16" s="850"/>
      <c r="JO16" s="737"/>
      <c r="JP16" s="851"/>
      <c r="JQ16" s="715">
        <f t="shared" si="55"/>
        <v>0</v>
      </c>
      <c r="JR16" s="704">
        <f>'Трансферты и кредиты'!JH16-KB16</f>
        <v>0</v>
      </c>
      <c r="JS16" s="742">
        <f>'Трансферты и кредиты'!JI16-KC16</f>
        <v>0</v>
      </c>
      <c r="JT16" s="839">
        <f>'Трансферты и кредиты'!JJ16-KD16</f>
        <v>0</v>
      </c>
      <c r="JU16" s="668">
        <f>'Трансферты и кредиты'!JK16-KE16</f>
        <v>0</v>
      </c>
      <c r="JV16" s="828">
        <f t="shared" si="56"/>
        <v>0</v>
      </c>
      <c r="JW16" s="822">
        <f>'Трансферты и кредиты'!JM16-KG16</f>
        <v>0</v>
      </c>
      <c r="JX16" s="735">
        <f>'Трансферты и кредиты'!JN16-KH16</f>
        <v>0</v>
      </c>
      <c r="JY16" s="842">
        <f>'Трансферты и кредиты'!JO16-KI16</f>
        <v>0</v>
      </c>
      <c r="JZ16" s="829">
        <f>'Трансферты и кредиты'!JP16-KJ16</f>
        <v>0</v>
      </c>
      <c r="KA16" s="853">
        <f t="shared" si="57"/>
        <v>0</v>
      </c>
      <c r="KB16" s="546">
        <f>[1]Субсидия_факт!NM14</f>
        <v>0</v>
      </c>
      <c r="KC16" s="972">
        <f>[1]Субсидия_факт!NS14</f>
        <v>0</v>
      </c>
      <c r="KD16" s="972">
        <f>[1]Субсидия_факт!OE14</f>
        <v>0</v>
      </c>
      <c r="KE16" s="546">
        <f>[1]Субсидия_факт!NY14</f>
        <v>0</v>
      </c>
      <c r="KF16" s="828">
        <f t="shared" si="58"/>
        <v>0</v>
      </c>
      <c r="KG16" s="851"/>
      <c r="KH16" s="737"/>
      <c r="KI16" s="863"/>
      <c r="KJ16" s="548"/>
      <c r="KK16" s="559">
        <f>SUM('Трансферты и кредиты'!KL16:KL16)</f>
        <v>0</v>
      </c>
      <c r="KL16" s="351"/>
      <c r="KM16" s="559">
        <f>SUM('Трансферты и кредиты'!KN16:KN16)</f>
        <v>0</v>
      </c>
      <c r="KN16" s="491"/>
      <c r="KO16" s="559">
        <f t="shared" si="59"/>
        <v>0</v>
      </c>
      <c r="KP16" s="481">
        <f>[1]Субсидия_факт!HY14</f>
        <v>0</v>
      </c>
      <c r="KQ16" s="750">
        <f>[1]Субсидия_факт!IC14</f>
        <v>0</v>
      </c>
      <c r="KR16" s="552">
        <f t="shared" si="60"/>
        <v>0</v>
      </c>
      <c r="KS16" s="564"/>
      <c r="KT16" s="848"/>
      <c r="KU16" s="630">
        <f t="shared" si="61"/>
        <v>0</v>
      </c>
      <c r="KV16" s="1103">
        <f>'Трансферты и кредиты'!KP16-LB16</f>
        <v>0</v>
      </c>
      <c r="KW16" s="742">
        <f>'Трансферты и кредиты'!KQ16-LC16</f>
        <v>0</v>
      </c>
      <c r="KX16" s="630">
        <f t="shared" si="62"/>
        <v>0</v>
      </c>
      <c r="KY16" s="505">
        <f>'Трансферты и кредиты'!KS16-LE16</f>
        <v>0</v>
      </c>
      <c r="KZ16" s="742">
        <f>'Трансферты и кредиты'!KT16-LF16</f>
        <v>0</v>
      </c>
      <c r="LA16" s="694">
        <f t="shared" si="63"/>
        <v>0</v>
      </c>
      <c r="LB16" s="481">
        <f>[1]Субсидия_факт!IA14</f>
        <v>0</v>
      </c>
      <c r="LC16" s="750">
        <f>[1]Субсидия_факт!IE14</f>
        <v>0</v>
      </c>
      <c r="LD16" s="630">
        <f t="shared" si="64"/>
        <v>0</v>
      </c>
      <c r="LE16" s="505"/>
      <c r="LF16" s="775"/>
      <c r="LG16" s="518">
        <f t="shared" si="65"/>
        <v>0</v>
      </c>
      <c r="LH16" s="350">
        <f>[1]Субсидия_факт!CK14</f>
        <v>0</v>
      </c>
      <c r="LI16" s="350">
        <f>[1]Субсидия_факт!EW14</f>
        <v>0</v>
      </c>
      <c r="LJ16" s="861">
        <f>[1]Субсидия_факт!EY14</f>
        <v>0</v>
      </c>
      <c r="LK16" s="558">
        <f>[1]Субсидия_факт!FG14</f>
        <v>0</v>
      </c>
      <c r="LL16" s="533">
        <f>[1]Субсидия_факт!FY14</f>
        <v>0</v>
      </c>
      <c r="LM16" s="558">
        <f>[1]Субсидия_факт!JE14</f>
        <v>0</v>
      </c>
      <c r="LN16" s="350">
        <f>[1]Субсидия_факт!KI14</f>
        <v>0</v>
      </c>
      <c r="LO16" s="459">
        <f>[1]Субсидия_факт!JW14</f>
        <v>0</v>
      </c>
      <c r="LP16" s="750">
        <f>[1]Субсидия_факт!KC14</f>
        <v>0</v>
      </c>
      <c r="LQ16" s="483">
        <f t="shared" si="66"/>
        <v>0</v>
      </c>
      <c r="LR16" s="491"/>
      <c r="LS16" s="491"/>
      <c r="LT16" s="746"/>
      <c r="LU16" s="491"/>
      <c r="LV16" s="491"/>
      <c r="LW16" s="491"/>
      <c r="LX16" s="351"/>
      <c r="LY16" s="351"/>
      <c r="LZ16" s="768"/>
      <c r="MA16" s="559">
        <f t="shared" si="67"/>
        <v>0</v>
      </c>
      <c r="MB16" s="481">
        <f>[1]Субсидия_факт!CM14</f>
        <v>0</v>
      </c>
      <c r="MC16" s="350">
        <f>[1]Субсидия_факт!FK14</f>
        <v>0</v>
      </c>
      <c r="MD16" s="505">
        <f>[1]Субсидия_факт!IO14</f>
        <v>0</v>
      </c>
      <c r="ME16" s="531">
        <f>[1]Субсидия_факт!JG14</f>
        <v>0</v>
      </c>
      <c r="MF16" s="533">
        <f>[1]Субсидия_факт!KK14</f>
        <v>0</v>
      </c>
      <c r="MG16" s="533">
        <f>[1]Субсидия_факт!JY14</f>
        <v>0</v>
      </c>
      <c r="MH16" s="866">
        <f>[1]Субсидия_факт!KE14</f>
        <v>0</v>
      </c>
      <c r="MI16" s="552">
        <f t="shared" si="157"/>
        <v>0</v>
      </c>
      <c r="MJ16" s="564"/>
      <c r="MK16" s="565"/>
      <c r="ML16" s="351"/>
      <c r="MM16" s="565"/>
      <c r="MN16" s="564"/>
      <c r="MO16" s="564"/>
      <c r="MP16" s="848"/>
      <c r="MQ16" s="561">
        <f t="shared" si="158"/>
        <v>0</v>
      </c>
      <c r="MR16" s="704">
        <f t="shared" si="70"/>
        <v>0</v>
      </c>
      <c r="MS16" s="481">
        <f t="shared" si="71"/>
        <v>0</v>
      </c>
      <c r="MT16" s="481">
        <f t="shared" si="72"/>
        <v>0</v>
      </c>
      <c r="MU16" s="350">
        <f t="shared" si="73"/>
        <v>0</v>
      </c>
      <c r="MV16" s="459">
        <f t="shared" si="74"/>
        <v>0</v>
      </c>
      <c r="MW16" s="350">
        <f t="shared" si="75"/>
        <v>0</v>
      </c>
      <c r="MX16" s="750">
        <f t="shared" si="76"/>
        <v>0</v>
      </c>
      <c r="MY16" s="560">
        <f t="shared" si="77"/>
        <v>0</v>
      </c>
      <c r="MZ16" s="668">
        <f t="shared" si="78"/>
        <v>0</v>
      </c>
      <c r="NA16" s="531">
        <f t="shared" si="79"/>
        <v>0</v>
      </c>
      <c r="NB16" s="350">
        <f t="shared" si="80"/>
        <v>0</v>
      </c>
      <c r="NC16" s="459">
        <f t="shared" si="81"/>
        <v>0</v>
      </c>
      <c r="ND16" s="350">
        <f t="shared" si="82"/>
        <v>0</v>
      </c>
      <c r="NE16" s="350">
        <f t="shared" si="83"/>
        <v>0</v>
      </c>
      <c r="NF16" s="861">
        <f t="shared" si="84"/>
        <v>0</v>
      </c>
      <c r="NG16" s="563">
        <f t="shared" si="85"/>
        <v>0</v>
      </c>
      <c r="NH16" s="481">
        <f>[1]Субсидия_факт!CO14</f>
        <v>0</v>
      </c>
      <c r="NI16" s="350">
        <f>[1]Субсидия_факт!FM14</f>
        <v>0</v>
      </c>
      <c r="NJ16" s="505">
        <f>[1]Субсидия_факт!IQ14</f>
        <v>0</v>
      </c>
      <c r="NK16" s="459">
        <f>[1]Субсидия_факт!JI14</f>
        <v>0</v>
      </c>
      <c r="NL16" s="350">
        <f>[1]Субсидия_факт!KM14</f>
        <v>0</v>
      </c>
      <c r="NM16" s="350">
        <f>[1]Субсидия_факт!KA14</f>
        <v>0</v>
      </c>
      <c r="NN16" s="866">
        <f>[1]Субсидия_факт!KG14</f>
        <v>0</v>
      </c>
      <c r="NO16" s="561">
        <f t="shared" si="86"/>
        <v>0</v>
      </c>
      <c r="NP16" s="565"/>
      <c r="NQ16" s="564"/>
      <c r="NR16" s="491"/>
      <c r="NS16" s="564"/>
      <c r="NT16" s="564"/>
      <c r="NU16" s="565"/>
      <c r="NV16" s="869"/>
      <c r="NW16" s="559">
        <f t="shared" si="87"/>
        <v>0</v>
      </c>
      <c r="NX16" s="533">
        <f>[1]Субсидия_факт!IS14</f>
        <v>0</v>
      </c>
      <c r="NY16" s="861">
        <f>[1]Субсидия_факт!IU14</f>
        <v>0</v>
      </c>
      <c r="NZ16" s="533">
        <f>[1]Субсидия_факт!JK14</f>
        <v>0</v>
      </c>
      <c r="OA16" s="861">
        <f>[1]Субсидия_факт!JQ14</f>
        <v>0</v>
      </c>
      <c r="OB16" s="552">
        <f t="shared" si="88"/>
        <v>0</v>
      </c>
      <c r="OC16" s="491"/>
      <c r="OD16" s="746"/>
      <c r="OE16" s="491"/>
      <c r="OF16" s="869"/>
      <c r="OG16" s="552">
        <f t="shared" si="89"/>
        <v>0</v>
      </c>
      <c r="OH16" s="531">
        <f>[1]Субсидия_факт!IG14</f>
        <v>0</v>
      </c>
      <c r="OI16" s="1014">
        <f>[1]Субсидия_факт!IK14</f>
        <v>0</v>
      </c>
      <c r="OJ16" s="1217">
        <f>[1]Субсидия_факт!IW14</f>
        <v>0</v>
      </c>
      <c r="OK16" s="742">
        <f>[1]Субсидия_факт!JA14</f>
        <v>0</v>
      </c>
      <c r="OL16" s="533">
        <f>[1]Субсидия_факт!JM14</f>
        <v>0</v>
      </c>
      <c r="OM16" s="750">
        <f>[1]Субсидия_факт!JS14</f>
        <v>0</v>
      </c>
      <c r="ON16" s="552">
        <f t="shared" si="90"/>
        <v>0</v>
      </c>
      <c r="OO16" s="564"/>
      <c r="OP16" s="845"/>
      <c r="OQ16" s="491"/>
      <c r="OR16" s="746"/>
      <c r="OS16" s="564"/>
      <c r="OT16" s="746"/>
      <c r="OU16" s="630">
        <f t="shared" si="91"/>
        <v>0</v>
      </c>
      <c r="OV16" s="481">
        <f t="shared" si="92"/>
        <v>0</v>
      </c>
      <c r="OW16" s="750">
        <f t="shared" si="93"/>
        <v>0</v>
      </c>
      <c r="OX16" s="459">
        <f t="shared" si="94"/>
        <v>0</v>
      </c>
      <c r="OY16" s="750">
        <f t="shared" si="95"/>
        <v>0</v>
      </c>
      <c r="OZ16" s="459">
        <f t="shared" si="96"/>
        <v>0</v>
      </c>
      <c r="PA16" s="750">
        <f t="shared" si="97"/>
        <v>0</v>
      </c>
      <c r="PB16" s="694">
        <f t="shared" si="98"/>
        <v>0</v>
      </c>
      <c r="PC16" s="481">
        <f t="shared" si="99"/>
        <v>0</v>
      </c>
      <c r="PD16" s="750">
        <f t="shared" si="100"/>
        <v>0</v>
      </c>
      <c r="PE16" s="459">
        <f t="shared" si="101"/>
        <v>0</v>
      </c>
      <c r="PF16" s="750">
        <f t="shared" si="102"/>
        <v>0</v>
      </c>
      <c r="PG16" s="459">
        <f t="shared" si="103"/>
        <v>0</v>
      </c>
      <c r="PH16" s="750">
        <f t="shared" si="104"/>
        <v>0</v>
      </c>
      <c r="PI16" s="630">
        <f t="shared" si="105"/>
        <v>0</v>
      </c>
      <c r="PJ16" s="459">
        <f>[1]Субсидия_факт!II14</f>
        <v>0</v>
      </c>
      <c r="PK16" s="1014">
        <f>[1]Субсидия_факт!IM14</f>
        <v>0</v>
      </c>
      <c r="PL16" s="668">
        <f>[1]Субсидия_факт!IY14</f>
        <v>0</v>
      </c>
      <c r="PM16" s="742">
        <f>[1]Субсидия_факт!JC14</f>
        <v>0</v>
      </c>
      <c r="PN16" s="350">
        <f>[1]Субсидия_факт!JO14</f>
        <v>0</v>
      </c>
      <c r="PO16" s="750">
        <f>[1]Субсидия_факт!JU14</f>
        <v>0</v>
      </c>
      <c r="PP16" s="630">
        <f t="shared" si="106"/>
        <v>0</v>
      </c>
      <c r="PQ16" s="565"/>
      <c r="PR16" s="742"/>
      <c r="PS16" s="491"/>
      <c r="PT16" s="746"/>
      <c r="PU16" s="564"/>
      <c r="PV16" s="839"/>
      <c r="PW16" s="518">
        <f>[1]Субсидия_факт!OQ14</f>
        <v>20469150.960000001</v>
      </c>
      <c r="PX16" s="1423">
        <f t="shared" si="159"/>
        <v>20469150.960000001</v>
      </c>
      <c r="PY16" s="557">
        <f>'Прочая  субсидия_МР  и  ГО'!B12</f>
        <v>13733917.319999998</v>
      </c>
      <c r="PZ16" s="552">
        <f>'Прочая  субсидия_МР  и  ГО'!C12</f>
        <v>3588208.32</v>
      </c>
      <c r="QA16" s="557">
        <f>'Прочая  субсидия_БП'!B12</f>
        <v>516497.4</v>
      </c>
      <c r="QB16" s="559">
        <f>'Прочая  субсидия_БП'!C12</f>
        <v>516497.4</v>
      </c>
      <c r="QC16" s="625">
        <f>'Прочая  субсидия_БП'!D12</f>
        <v>516497.4</v>
      </c>
      <c r="QD16" s="624">
        <f>'Прочая  субсидия_БП'!E12</f>
        <v>516497.4</v>
      </c>
      <c r="QE16" s="631">
        <f>'Прочая  субсидия_БП'!F12</f>
        <v>0</v>
      </c>
      <c r="QF16" s="624">
        <f>'Прочая  субсидия_БП'!G12</f>
        <v>0</v>
      </c>
      <c r="QG16" s="518">
        <f t="shared" si="107"/>
        <v>321860120</v>
      </c>
      <c r="QH16" s="481">
        <f>'Трансферты и кредиты'!RF16+'Трансферты и кредиты'!QM16+'Трансферты и кредиты'!QO16+'Трансферты и кредиты'!QQ16</f>
        <v>318711320</v>
      </c>
      <c r="QI16" s="350">
        <f>'Трансферты и кредиты'!RG16+'Трансферты и кредиты'!QS16+'Трансферты и кредиты'!QY16+'Трансферты и кредиты'!QU16+'Трансферты и кредиты'!RC16+'Трансферты и кредиты'!QW16+RA16</f>
        <v>3148800</v>
      </c>
      <c r="QJ16" s="552">
        <f t="shared" si="108"/>
        <v>75407530.230000004</v>
      </c>
      <c r="QK16" s="459">
        <f>'Трансферты и кредиты'!RI16+'Трансферты и кредиты'!QN16+'Трансферты и кредиты'!QP16+'Трансферты и кредиты'!QR16</f>
        <v>74762845</v>
      </c>
      <c r="QL16" s="350">
        <f>'Трансферты и кредиты'!RJ16+'Трансферты и кредиты'!QT16+'Трансферты и кредиты'!QZ16+'Трансферты и кредиты'!QV16+'Трансферты и кредиты'!RD16+'Трансферты и кредиты'!QX16+RB16</f>
        <v>644685.23</v>
      </c>
      <c r="QM16" s="619">
        <f>'Субвенция  на  полномочия'!B12</f>
        <v>299328320</v>
      </c>
      <c r="QN16" s="483">
        <f>'Субвенция  на  полномочия'!C12</f>
        <v>68762845</v>
      </c>
      <c r="QO16" s="803">
        <f>[1]Субвенция_факт!P13*1000</f>
        <v>15392000</v>
      </c>
      <c r="QP16" s="1386">
        <v>4330000</v>
      </c>
      <c r="QQ16" s="803">
        <f>[1]Субвенция_факт!K13*1000</f>
        <v>3129000</v>
      </c>
      <c r="QR16" s="1386">
        <v>1370000</v>
      </c>
      <c r="QS16" s="803">
        <f>[1]Субвенция_факт!AD13*1000</f>
        <v>1594800</v>
      </c>
      <c r="QT16" s="806">
        <v>274494.06999999995</v>
      </c>
      <c r="QU16" s="803">
        <f>[1]Субвенция_факт!AE13*1000</f>
        <v>4000</v>
      </c>
      <c r="QV16" s="806"/>
      <c r="QW16" s="803">
        <f>[1]Субвенция_факт!E13*1000</f>
        <v>0</v>
      </c>
      <c r="QX16" s="806"/>
      <c r="QY16" s="803">
        <f>[1]Субвенция_факт!F13*1000</f>
        <v>0</v>
      </c>
      <c r="QZ16" s="946"/>
      <c r="RA16" s="171">
        <f>[1]Субвенция_факт!G13*1000</f>
        <v>0</v>
      </c>
      <c r="RB16" s="947"/>
      <c r="RC16" s="803">
        <f>[1]Субвенция_факт!H13*1000</f>
        <v>0</v>
      </c>
      <c r="RD16" s="806"/>
      <c r="RE16" s="559">
        <f t="shared" si="109"/>
        <v>2412000</v>
      </c>
      <c r="RF16" s="945">
        <f>[1]Субвенция_факт!AC13*1000</f>
        <v>862000</v>
      </c>
      <c r="RG16" s="1168">
        <f>[1]Субвенция_факт!AB13*1000</f>
        <v>1550000</v>
      </c>
      <c r="RH16" s="552">
        <f t="shared" si="110"/>
        <v>670191.15999999992</v>
      </c>
      <c r="RI16" s="1080">
        <v>300000</v>
      </c>
      <c r="RJ16" s="1379">
        <v>370191.16</v>
      </c>
      <c r="RK16" s="286">
        <f>'Трансферты и кредиты'!TI16+'Трансферты и кредиты'!TE16+'Трансферты и кредиты'!SA16+'Трансферты и кредиты'!SG16+RM16+'Трансферты и кредиты'!SY16</f>
        <v>0</v>
      </c>
      <c r="RL16" s="171">
        <f>'Трансферты и кредиты'!TK16+'Трансферты и кредиты'!TG16+'Трансферты и кредиты'!SD16+'Трансферты и кредиты'!SJ16+RT16+'Трансферты и кредиты'!TB16</f>
        <v>0</v>
      </c>
      <c r="RM16" s="1284">
        <f t="shared" si="111"/>
        <v>0</v>
      </c>
      <c r="RN16" s="1267">
        <f>'[1]Иные межбюджетные трансферты'!O14</f>
        <v>0</v>
      </c>
      <c r="RO16" s="1264">
        <f>'[1]Иные межбюджетные трансферты'!Q14</f>
        <v>0</v>
      </c>
      <c r="RP16" s="959">
        <f>'[1]Иные межбюджетные трансферты'!I14</f>
        <v>0</v>
      </c>
      <c r="RQ16" s="1043">
        <f>'[1]Иные межбюджетные трансферты'!K14</f>
        <v>0</v>
      </c>
      <c r="RR16" s="1414">
        <f>'[1]Иные межбюджетные трансферты'!M14</f>
        <v>0</v>
      </c>
      <c r="RS16" s="1409">
        <f>'[1]Иные межбюджетные трансферты'!S14</f>
        <v>0</v>
      </c>
      <c r="RT16" s="1094">
        <f t="shared" si="112"/>
        <v>0</v>
      </c>
      <c r="RU16" s="1086"/>
      <c r="RV16" s="1084"/>
      <c r="RW16" s="959"/>
      <c r="RX16" s="1043"/>
      <c r="RY16" s="1086"/>
      <c r="RZ16" s="1086"/>
      <c r="SA16" s="1071">
        <f t="shared" si="113"/>
        <v>0</v>
      </c>
      <c r="SB16" s="1300">
        <f>'[1]Иные межбюджетные трансферты'!U14</f>
        <v>0</v>
      </c>
      <c r="SC16" s="1301">
        <f>'[1]Иные межбюджетные трансферты'!AA14</f>
        <v>0</v>
      </c>
      <c r="SD16" s="1166">
        <f t="shared" si="114"/>
        <v>0</v>
      </c>
      <c r="SE16" s="1043"/>
      <c r="SF16" s="1043"/>
      <c r="SG16" s="1077">
        <f t="shared" si="115"/>
        <v>0</v>
      </c>
      <c r="SH16" s="1300">
        <f>'[1]Иные межбюджетные трансферты'!W14</f>
        <v>0</v>
      </c>
      <c r="SI16" s="1301">
        <f>'[1]Иные межбюджетные трансферты'!AC14</f>
        <v>0</v>
      </c>
      <c r="SJ16" s="1071">
        <f t="shared" si="116"/>
        <v>0</v>
      </c>
      <c r="SK16" s="1043"/>
      <c r="SL16" s="1043"/>
      <c r="SM16" s="1074">
        <f t="shared" si="117"/>
        <v>0</v>
      </c>
      <c r="SN16" s="1300">
        <f t="shared" si="118"/>
        <v>0</v>
      </c>
      <c r="SO16" s="1301">
        <f t="shared" si="119"/>
        <v>0</v>
      </c>
      <c r="SP16" s="1068">
        <f t="shared" si="120"/>
        <v>0</v>
      </c>
      <c r="SQ16" s="1300">
        <f t="shared" si="121"/>
        <v>0</v>
      </c>
      <c r="SR16" s="1301">
        <f t="shared" si="122"/>
        <v>0</v>
      </c>
      <c r="SS16" s="1074">
        <f t="shared" si="123"/>
        <v>0</v>
      </c>
      <c r="ST16" s="1300">
        <f>'[1]Иные межбюджетные трансферты'!Y14</f>
        <v>0</v>
      </c>
      <c r="SU16" s="1301">
        <f>'[1]Иные межбюджетные трансферты'!AE14</f>
        <v>0</v>
      </c>
      <c r="SV16" s="1074">
        <f t="shared" si="124"/>
        <v>0</v>
      </c>
      <c r="SW16" s="1300">
        <f t="shared" si="125"/>
        <v>0</v>
      </c>
      <c r="SX16" s="1301">
        <f t="shared" si="126"/>
        <v>0</v>
      </c>
      <c r="SY16" s="804">
        <f t="shared" si="127"/>
        <v>0</v>
      </c>
      <c r="SZ16" s="1168">
        <f>'[1]Иные межбюджетные трансферты'!E14</f>
        <v>0</v>
      </c>
      <c r="TA16" s="1280">
        <f>'[1]Иные межбюджетные трансферты'!G14</f>
        <v>0</v>
      </c>
      <c r="TB16" s="804">
        <f t="shared" si="128"/>
        <v>0</v>
      </c>
      <c r="TC16" s="1168"/>
      <c r="TD16" s="1280"/>
      <c r="TE16" s="960">
        <f t="shared" si="129"/>
        <v>0</v>
      </c>
      <c r="TF16" s="1043"/>
      <c r="TG16" s="1164">
        <f t="shared" si="130"/>
        <v>0</v>
      </c>
      <c r="TH16" s="972"/>
      <c r="TI16" s="545">
        <f t="shared" si="131"/>
        <v>0</v>
      </c>
      <c r="TJ16" s="954">
        <f>'[1]Иные межбюджетные трансферты'!AI14</f>
        <v>0</v>
      </c>
      <c r="TK16" s="545">
        <f t="shared" si="132"/>
        <v>0</v>
      </c>
      <c r="TL16" s="548"/>
      <c r="TM16" s="968">
        <f t="shared" si="133"/>
        <v>0</v>
      </c>
      <c r="TN16" s="546">
        <f>'Трансферты и кредиты'!TJ16-TR16</f>
        <v>0</v>
      </c>
      <c r="TO16" s="968">
        <f t="shared" si="134"/>
        <v>0</v>
      </c>
      <c r="TP16" s="546">
        <f>'Трансферты и кредиты'!TL16-TT16</f>
        <v>0</v>
      </c>
      <c r="TQ16" s="968">
        <f t="shared" si="135"/>
        <v>0</v>
      </c>
      <c r="TR16" s="954">
        <f>'[1]Иные межбюджетные трансферты'!AK14</f>
        <v>0</v>
      </c>
      <c r="TS16" s="1163">
        <f t="shared" si="136"/>
        <v>0</v>
      </c>
      <c r="TT16" s="548"/>
      <c r="TU16" s="552">
        <f>TW16+'Трансферты и кредиты'!UE16+UA16+'Трансферты и кредиты'!UI16+UC16+'Трансферты и кредиты'!UK16</f>
        <v>-24200000</v>
      </c>
      <c r="TV16" s="552">
        <f>TX16+'Трансферты и кредиты'!UF16+UB16+'Трансферты и кредиты'!UJ16+UD16+'Трансферты и кредиты'!UL16</f>
        <v>-14500000</v>
      </c>
      <c r="TW16" s="566"/>
      <c r="TX16" s="566"/>
      <c r="TY16" s="566"/>
      <c r="TZ16" s="566"/>
      <c r="UA16" s="563">
        <f t="shared" si="137"/>
        <v>0</v>
      </c>
      <c r="UB16" s="561">
        <f t="shared" si="138"/>
        <v>0</v>
      </c>
      <c r="UC16" s="567"/>
      <c r="UD16" s="556"/>
      <c r="UE16" s="566">
        <v>-24200000</v>
      </c>
      <c r="UF16" s="566">
        <v>-14500000</v>
      </c>
      <c r="UG16" s="566"/>
      <c r="UH16" s="566"/>
      <c r="UI16" s="563">
        <f t="shared" si="139"/>
        <v>0</v>
      </c>
      <c r="UJ16" s="561">
        <f t="shared" si="140"/>
        <v>0</v>
      </c>
      <c r="UK16" s="556"/>
      <c r="UL16" s="556"/>
      <c r="UM16" s="256">
        <f>'Трансферты и кредиты'!UE16+'Трансферты и кредиты'!UG16</f>
        <v>-24200000</v>
      </c>
      <c r="UN16" s="256">
        <f>'Трансферты и кредиты'!UF16+'Трансферты и кредиты'!UH16</f>
        <v>-14500000</v>
      </c>
    </row>
    <row r="17" spans="1:560" s="347" customFormat="1" ht="25.5" customHeight="1">
      <c r="A17" s="356" t="s">
        <v>93</v>
      </c>
      <c r="B17" s="559">
        <f>D17+AI17+'Трансферты и кредиты'!QG17+'Трансферты и кредиты'!RK17</f>
        <v>360971860.44</v>
      </c>
      <c r="C17" s="552">
        <f>E17+'Трансферты и кредиты'!QJ17+AJ17+'Трансферты и кредиты'!RL17</f>
        <v>91986246.710000008</v>
      </c>
      <c r="D17" s="557">
        <f t="shared" si="0"/>
        <v>57123200</v>
      </c>
      <c r="E17" s="559">
        <f t="shared" si="1"/>
        <v>20512050</v>
      </c>
      <c r="F17" s="1196">
        <f>'[1]Дотация  из  ОБ_факт'!I13+'[1]Дотация  из  ОБ_факт'!Q13</f>
        <v>17628200</v>
      </c>
      <c r="G17" s="1370">
        <v>10407050</v>
      </c>
      <c r="H17" s="623">
        <f>'[1]Дотация  из  ОБ_факт'!K13</f>
        <v>22844700</v>
      </c>
      <c r="I17" s="1368">
        <v>6011175</v>
      </c>
      <c r="J17" s="624">
        <f t="shared" si="2"/>
        <v>22844700</v>
      </c>
      <c r="K17" s="631">
        <f t="shared" si="3"/>
        <v>6011175</v>
      </c>
      <c r="L17" s="965">
        <f>'[1]Дотация  из  ОБ_факт'!O13</f>
        <v>0</v>
      </c>
      <c r="M17" s="817"/>
      <c r="N17" s="623">
        <f>'[1]Дотация  из  ОБ_факт'!U13</f>
        <v>0</v>
      </c>
      <c r="O17" s="1193"/>
      <c r="P17" s="859">
        <f>'[1]Дотация  из  ОБ_факт'!W13</f>
        <v>16650300</v>
      </c>
      <c r="Q17" s="1370">
        <v>4093825</v>
      </c>
      <c r="R17" s="631">
        <f t="shared" si="4"/>
        <v>16650300</v>
      </c>
      <c r="S17" s="624">
        <f t="shared" si="5"/>
        <v>4093825</v>
      </c>
      <c r="T17" s="1190">
        <f>'[1]Дотация  из  ОБ_факт'!AA13</f>
        <v>0</v>
      </c>
      <c r="U17" s="349"/>
      <c r="V17" s="859">
        <f>'[1]Дотация  из  ОБ_факт'!AE13+'[1]Дотация  из  ОБ_факт'!AG13+'[1]Дотация  из  ОБ_факт'!AK13</f>
        <v>0</v>
      </c>
      <c r="W17" s="171">
        <f t="shared" si="6"/>
        <v>0</v>
      </c>
      <c r="X17" s="627"/>
      <c r="Y17" s="626"/>
      <c r="Z17" s="627"/>
      <c r="AA17" s="623">
        <f>'[1]Дотация  из  ОБ_факт'!AC13+'[1]Дотация  из  ОБ_факт'!AI13</f>
        <v>0</v>
      </c>
      <c r="AB17" s="173">
        <f t="shared" si="7"/>
        <v>0</v>
      </c>
      <c r="AC17" s="626"/>
      <c r="AD17" s="627"/>
      <c r="AE17" s="624">
        <f t="shared" si="8"/>
        <v>0</v>
      </c>
      <c r="AF17" s="631">
        <f t="shared" si="9"/>
        <v>0</v>
      </c>
      <c r="AG17" s="624">
        <f>'[1]Дотация  из  ОБ_факт'!AI13</f>
        <v>0</v>
      </c>
      <c r="AH17" s="807"/>
      <c r="AI17" s="619">
        <f>'Трансферты и кредиты'!IA17+LG17+MA17+'Трансферты и кредиты'!PY17+'Трансферты и кредиты'!QA17+BI17+BK17+BQ17+BS17+'Трансферты и кредиты'!KK17+'Трансферты и кредиты'!KO17+AK17+AU17+'Трансферты и кредиты'!EW17+'Трансферты и кредиты'!FO17+'Трансферты и кредиты'!CW17+'Трансферты и кредиты'!HQ17+BY17+'Трансферты и кредиты'!DY17+'Трансферты и кредиты'!EE17+'Трансферты и кредиты'!IW17+'Трансферты и кредиты'!JG17+DS17+'Трансферты и кредиты'!IK17+PW17+NW17+OG17+CO17</f>
        <v>84725660.439999998</v>
      </c>
      <c r="AJ17" s="518">
        <f>'Трансферты и кредиты'!IF17+LQ17+MI17+'Трансферты и кредиты'!PZ17+'Трансферты и кредиты'!QB17+BJ17+BL17+BR17+BT17+'Трансферты и кредиты'!KM17+'Трансферты и кредиты'!KR17+AP17+AZ17+'Трансферты и кредиты'!FF17+'Трансферты и кредиты'!FX17+'Трансферты и кредиты'!CZ17+'Трансферты и кредиты'!HV17+CG17+'Трансферты и кредиты'!EB17+'Трансферты и кредиты'!EH17+'Трансферты и кредиты'!JB17+'Трансферты и кредиты'!JL17+DV17+'Трансферты и кредиты'!IO17+DP17+PX17+ON17+OB17+CQ17</f>
        <v>19657423.620000001</v>
      </c>
      <c r="AK17" s="552">
        <f t="shared" si="10"/>
        <v>23930145</v>
      </c>
      <c r="AL17" s="459">
        <f>[1]Субсидия_факт!KQ15</f>
        <v>0</v>
      </c>
      <c r="AM17" s="481">
        <f>[1]Субсидия_факт!KW15</f>
        <v>23930145</v>
      </c>
      <c r="AN17" s="350">
        <f>[1]Субсидия_факт!LI15</f>
        <v>0</v>
      </c>
      <c r="AO17" s="546">
        <f>[1]Субсидия_факт!LO15</f>
        <v>0</v>
      </c>
      <c r="AP17" s="552">
        <f t="shared" si="11"/>
        <v>0</v>
      </c>
      <c r="AQ17" s="564"/>
      <c r="AR17" s="564"/>
      <c r="AS17" s="564"/>
      <c r="AT17" s="671"/>
      <c r="AU17" s="552">
        <f t="shared" si="12"/>
        <v>0</v>
      </c>
      <c r="AV17" s="481">
        <f>[1]Субсидия_факт!KS15</f>
        <v>0</v>
      </c>
      <c r="AW17" s="481">
        <f>[1]Субсидия_факт!KY15</f>
        <v>0</v>
      </c>
      <c r="AX17" s="350">
        <f>[1]Субсидия_факт!LK15</f>
        <v>0</v>
      </c>
      <c r="AY17" s="546">
        <f>[1]Субсидия_факт!LQ15</f>
        <v>0</v>
      </c>
      <c r="AZ17" s="552">
        <f t="shared" si="13"/>
        <v>0</v>
      </c>
      <c r="BA17" s="564"/>
      <c r="BB17" s="565"/>
      <c r="BC17" s="856"/>
      <c r="BD17" s="789"/>
      <c r="BE17" s="563">
        <f t="shared" si="141"/>
        <v>0</v>
      </c>
      <c r="BF17" s="561">
        <f t="shared" si="142"/>
        <v>0</v>
      </c>
      <c r="BG17" s="560">
        <f t="shared" si="143"/>
        <v>0</v>
      </c>
      <c r="BH17" s="561">
        <f t="shared" si="144"/>
        <v>0</v>
      </c>
      <c r="BI17" s="551">
        <f>[1]Субсидия_факт!FS15</f>
        <v>0</v>
      </c>
      <c r="BJ17" s="664"/>
      <c r="BK17" s="552">
        <f>[1]Субсидия_факт!FU15</f>
        <v>0</v>
      </c>
      <c r="BL17" s="664"/>
      <c r="BM17" s="561">
        <f t="shared" si="14"/>
        <v>0</v>
      </c>
      <c r="BN17" s="560">
        <f t="shared" si="15"/>
        <v>0</v>
      </c>
      <c r="BO17" s="630">
        <f>[1]Субсидия_факт!FW15</f>
        <v>0</v>
      </c>
      <c r="BP17" s="663"/>
      <c r="BQ17" s="552">
        <f>[1]Субсидия_факт!GA15</f>
        <v>0</v>
      </c>
      <c r="BR17" s="664"/>
      <c r="BS17" s="552">
        <f>[1]Субсидия_факт!GC15</f>
        <v>0</v>
      </c>
      <c r="BT17" s="664"/>
      <c r="BU17" s="561">
        <f t="shared" si="16"/>
        <v>0</v>
      </c>
      <c r="BV17" s="561">
        <f t="shared" si="17"/>
        <v>0</v>
      </c>
      <c r="BW17" s="716">
        <f t="shared" si="18"/>
        <v>0</v>
      </c>
      <c r="BX17" s="349"/>
      <c r="BY17" s="552">
        <f t="shared" si="19"/>
        <v>0</v>
      </c>
      <c r="BZ17" s="558">
        <f>[1]Субсидия_факт!E15</f>
        <v>0</v>
      </c>
      <c r="CA17" s="1139">
        <f>[1]Субсидия_факт!G15</f>
        <v>0</v>
      </c>
      <c r="CB17" s="742">
        <f>[1]Субсидия_факт!I15</f>
        <v>0</v>
      </c>
      <c r="CC17" s="697">
        <f>[1]Субсидия_факт!K15</f>
        <v>0</v>
      </c>
      <c r="CD17" s="861">
        <f>[1]Субсидия_факт!M15</f>
        <v>0</v>
      </c>
      <c r="CE17" s="533">
        <f>[1]Субсидия_факт!O15</f>
        <v>0</v>
      </c>
      <c r="CF17" s="697">
        <f>[1]Субсидия_факт!Q15</f>
        <v>0</v>
      </c>
      <c r="CG17" s="551">
        <f t="shared" si="20"/>
        <v>0</v>
      </c>
      <c r="CH17" s="565"/>
      <c r="CI17" s="564"/>
      <c r="CJ17" s="746"/>
      <c r="CK17" s="564"/>
      <c r="CL17" s="746"/>
      <c r="CM17" s="565"/>
      <c r="CN17" s="668">
        <f t="shared" si="145"/>
        <v>0</v>
      </c>
      <c r="CO17" s="551">
        <f t="shared" si="146"/>
        <v>0</v>
      </c>
      <c r="CP17" s="1400">
        <f>[1]Субсидия_факт!S15</f>
        <v>0</v>
      </c>
      <c r="CQ17" s="559">
        <f t="shared" si="146"/>
        <v>0</v>
      </c>
      <c r="CR17" s="668">
        <f t="shared" si="147"/>
        <v>0</v>
      </c>
      <c r="CS17" s="630">
        <f t="shared" si="148"/>
        <v>0</v>
      </c>
      <c r="CT17" s="694">
        <f t="shared" si="149"/>
        <v>0</v>
      </c>
      <c r="CU17" s="694">
        <f>[1]Субсидия_факт!U15</f>
        <v>0</v>
      </c>
      <c r="CV17" s="1429">
        <f t="shared" si="150"/>
        <v>0</v>
      </c>
      <c r="CW17" s="518">
        <f t="shared" si="21"/>
        <v>0</v>
      </c>
      <c r="CX17" s="546">
        <f>[1]Субсидия_факт!AO15</f>
        <v>0</v>
      </c>
      <c r="CY17" s="972">
        <f>[1]Субсидия_факт!AQ15</f>
        <v>0</v>
      </c>
      <c r="CZ17" s="483">
        <f t="shared" si="22"/>
        <v>0</v>
      </c>
      <c r="DA17" s="851"/>
      <c r="DB17" s="1247"/>
      <c r="DC17" s="552">
        <f t="shared" si="151"/>
        <v>0</v>
      </c>
      <c r="DD17" s="459">
        <f>[1]Субсидия_факт!W15</f>
        <v>0</v>
      </c>
      <c r="DE17" s="1014">
        <f>[1]Субсидия_факт!Y15</f>
        <v>0</v>
      </c>
      <c r="DF17" s="481">
        <f>[1]Субсидия_факт!AA15</f>
        <v>0</v>
      </c>
      <c r="DG17" s="750">
        <f>[1]Субсидия_факт!AC15</f>
        <v>0</v>
      </c>
      <c r="DH17" s="551">
        <f t="shared" si="152"/>
        <v>0</v>
      </c>
      <c r="DI17" s="491"/>
      <c r="DJ17" s="746"/>
      <c r="DK17" s="491"/>
      <c r="DL17" s="746"/>
      <c r="DM17" s="518">
        <f t="shared" si="23"/>
        <v>0</v>
      </c>
      <c r="DN17" s="546">
        <f>[1]Субсидия_факт!AU15</f>
        <v>0</v>
      </c>
      <c r="DO17" s="972">
        <f>[1]Субсидия_факт!AW15</f>
        <v>0</v>
      </c>
      <c r="DP17" s="483">
        <f t="shared" si="24"/>
        <v>0</v>
      </c>
      <c r="DQ17" s="851"/>
      <c r="DR17" s="737"/>
      <c r="DS17" s="559">
        <f t="shared" si="153"/>
        <v>0</v>
      </c>
      <c r="DT17" s="1027">
        <f>[1]Субсидия_факт!EA15</f>
        <v>0</v>
      </c>
      <c r="DU17" s="750">
        <f>[1]Субсидия_факт!EC15</f>
        <v>0</v>
      </c>
      <c r="DV17" s="552">
        <f t="shared" si="154"/>
        <v>0</v>
      </c>
      <c r="DW17" s="564"/>
      <c r="DX17" s="768"/>
      <c r="DY17" s="619">
        <f t="shared" si="27"/>
        <v>1348234</v>
      </c>
      <c r="DZ17" s="546">
        <f>[1]Субсидия_факт!DO15</f>
        <v>377507.37</v>
      </c>
      <c r="EA17" s="972">
        <f>[1]Субсидия_факт!DU15</f>
        <v>970726.63</v>
      </c>
      <c r="EB17" s="483">
        <f t="shared" si="28"/>
        <v>0</v>
      </c>
      <c r="EC17" s="789"/>
      <c r="ED17" s="737"/>
      <c r="EE17" s="483">
        <f t="shared" si="29"/>
        <v>0</v>
      </c>
      <c r="EF17" s="546">
        <f>[1]Субсидия_факт!DQ15</f>
        <v>0</v>
      </c>
      <c r="EG17" s="824">
        <f>[1]Субсидия_факт!DW15</f>
        <v>0</v>
      </c>
      <c r="EH17" s="483">
        <f t="shared" si="30"/>
        <v>0</v>
      </c>
      <c r="EI17" s="671"/>
      <c r="EJ17" s="771"/>
      <c r="EK17" s="722">
        <f t="shared" si="31"/>
        <v>0</v>
      </c>
      <c r="EL17" s="822">
        <f>'Трансферты и кредиты'!EF17-'Трансферты и кредиты'!ER17</f>
        <v>0</v>
      </c>
      <c r="EM17" s="735">
        <f>'Трансферты и кредиты'!EG17-'Трансферты и кредиты'!ES17</f>
        <v>0</v>
      </c>
      <c r="EN17" s="716">
        <f t="shared" si="32"/>
        <v>0</v>
      </c>
      <c r="EO17" s="829">
        <f>'Трансферты и кредиты'!EI17-'Трансферты и кредиты'!EU17</f>
        <v>0</v>
      </c>
      <c r="EP17" s="842">
        <f>'Трансферты и кредиты'!EJ17-'Трансферты и кредиты'!EV17</f>
        <v>0</v>
      </c>
      <c r="EQ17" s="722">
        <f t="shared" si="33"/>
        <v>0</v>
      </c>
      <c r="ER17" s="546">
        <f>[1]Субсидия_факт!DS15</f>
        <v>0</v>
      </c>
      <c r="ES17" s="972">
        <f>[1]Субсидия_факт!DY15</f>
        <v>0</v>
      </c>
      <c r="ET17" s="722">
        <f t="shared" si="34"/>
        <v>0</v>
      </c>
      <c r="EU17" s="546"/>
      <c r="EV17" s="824"/>
      <c r="EW17" s="820">
        <f t="shared" si="35"/>
        <v>8073.67</v>
      </c>
      <c r="EX17" s="829">
        <f>[1]Субсидия_факт!BS15</f>
        <v>0</v>
      </c>
      <c r="EY17" s="735">
        <f>[1]Субсидия_факт!BY15</f>
        <v>0</v>
      </c>
      <c r="EZ17" s="546">
        <f>[1]Субсидия_факт!CQ15</f>
        <v>7246.38</v>
      </c>
      <c r="FA17" s="972">
        <f>[1]Субсидия_факт!CW15</f>
        <v>827.29</v>
      </c>
      <c r="FB17" s="546">
        <f>[1]Субсидия_факт!DC15</f>
        <v>0</v>
      </c>
      <c r="FC17" s="972">
        <f>[1]Субсидия_факт!DI15</f>
        <v>0</v>
      </c>
      <c r="FD17" s="546">
        <f>[1]Субсидия_факт!EE15</f>
        <v>0</v>
      </c>
      <c r="FE17" s="824">
        <f>[1]Субсидия_факт!EK15</f>
        <v>0</v>
      </c>
      <c r="FF17" s="820">
        <f t="shared" si="36"/>
        <v>0</v>
      </c>
      <c r="FG17" s="671"/>
      <c r="FH17" s="737"/>
      <c r="FI17" s="671"/>
      <c r="FJ17" s="850"/>
      <c r="FK17" s="671"/>
      <c r="FL17" s="966"/>
      <c r="FM17" s="671"/>
      <c r="FN17" s="737"/>
      <c r="FO17" s="820">
        <f t="shared" si="37"/>
        <v>0</v>
      </c>
      <c r="FP17" s="829">
        <f>[1]Субсидия_факт!BU15</f>
        <v>0</v>
      </c>
      <c r="FQ17" s="735">
        <f>[1]Субсидия_факт!CA15</f>
        <v>0</v>
      </c>
      <c r="FR17" s="546">
        <f>[1]Субсидия_факт!CS15</f>
        <v>0</v>
      </c>
      <c r="FS17" s="824">
        <f>[1]Субсидия_факт!CY15</f>
        <v>0</v>
      </c>
      <c r="FT17" s="546">
        <f>[1]Субсидия_факт!DE15</f>
        <v>0</v>
      </c>
      <c r="FU17" s="972">
        <f>[1]Субсидия_факт!DK15</f>
        <v>0</v>
      </c>
      <c r="FV17" s="546">
        <f>[1]Субсидия_факт!EG15</f>
        <v>0</v>
      </c>
      <c r="FW17" s="824">
        <f>[1]Субсидия_факт!EM15</f>
        <v>0</v>
      </c>
      <c r="FX17" s="820">
        <f t="shared" si="38"/>
        <v>0</v>
      </c>
      <c r="FY17" s="671"/>
      <c r="FZ17" s="737"/>
      <c r="GA17" s="851"/>
      <c r="GB17" s="737"/>
      <c r="GC17" s="851"/>
      <c r="GD17" s="737"/>
      <c r="GE17" s="671"/>
      <c r="GF17" s="737"/>
      <c r="GG17" s="823">
        <f t="shared" si="39"/>
        <v>0</v>
      </c>
      <c r="GH17" s="829">
        <f>'Трансферты и кредиты'!FP17-GZ17</f>
        <v>0</v>
      </c>
      <c r="GI17" s="735">
        <f>'Трансферты и кредиты'!FQ17-HA17</f>
        <v>0</v>
      </c>
      <c r="GJ17" s="829">
        <f>'Трансферты и кредиты'!FR17-HB17</f>
        <v>0</v>
      </c>
      <c r="GK17" s="735">
        <f>'Трансферты и кредиты'!FS17-HC17</f>
        <v>0</v>
      </c>
      <c r="GL17" s="822">
        <f>'Трансферты и кредиты'!FT17-HD17</f>
        <v>0</v>
      </c>
      <c r="GM17" s="735">
        <f>'Трансферты и кредиты'!FU17-HE17</f>
        <v>0</v>
      </c>
      <c r="GN17" s="829">
        <f>'Трансферты и кредиты'!FV17-HF17</f>
        <v>0</v>
      </c>
      <c r="GO17" s="735">
        <f>'Трансферты и кредиты'!FW17-HG17</f>
        <v>0</v>
      </c>
      <c r="GP17" s="823">
        <f t="shared" si="40"/>
        <v>0</v>
      </c>
      <c r="GQ17" s="829">
        <f>'Трансферты и кредиты'!FY17-HI17</f>
        <v>0</v>
      </c>
      <c r="GR17" s="885">
        <f>'Трансферты и кредиты'!FZ17-HJ17</f>
        <v>0</v>
      </c>
      <c r="GS17" s="829">
        <f>'Трансферты и кредиты'!GA17-HK17</f>
        <v>0</v>
      </c>
      <c r="GT17" s="842">
        <f>'Трансферты и кредиты'!GB17-HL17</f>
        <v>0</v>
      </c>
      <c r="GU17" s="829">
        <f>'Трансферты и кредиты'!GC17-HM17</f>
        <v>0</v>
      </c>
      <c r="GV17" s="842">
        <f>'Трансферты и кредиты'!GD17-HN17</f>
        <v>0</v>
      </c>
      <c r="GW17" s="829">
        <f>'Трансферты и кредиты'!GE17-HO17</f>
        <v>0</v>
      </c>
      <c r="GX17" s="842">
        <f>'Трансферты и кредиты'!GF17-HP17</f>
        <v>0</v>
      </c>
      <c r="GY17" s="823">
        <f t="shared" si="41"/>
        <v>0</v>
      </c>
      <c r="GZ17" s="829">
        <f>[1]Субсидия_факт!BW15</f>
        <v>0</v>
      </c>
      <c r="HA17" s="735">
        <f>[1]Субсидия_факт!CC15</f>
        <v>0</v>
      </c>
      <c r="HB17" s="546">
        <f>[1]Субсидия_факт!CU15</f>
        <v>0</v>
      </c>
      <c r="HC17" s="824">
        <f>[1]Субсидия_факт!DA15</f>
        <v>0</v>
      </c>
      <c r="HD17" s="546">
        <f>[1]Субсидия_факт!DG15</f>
        <v>0</v>
      </c>
      <c r="HE17" s="972">
        <f>[1]Субсидия_факт!DM15</f>
        <v>0</v>
      </c>
      <c r="HF17" s="546">
        <f>[1]Субсидия_факт!EI15</f>
        <v>0</v>
      </c>
      <c r="HG17" s="824">
        <f>[1]Субсидия_факт!EO15</f>
        <v>0</v>
      </c>
      <c r="HH17" s="823">
        <f t="shared" si="42"/>
        <v>0</v>
      </c>
      <c r="HI17" s="671"/>
      <c r="HJ17" s="737"/>
      <c r="HK17" s="548"/>
      <c r="HL17" s="863"/>
      <c r="HM17" s="548"/>
      <c r="HN17" s="967"/>
      <c r="HO17" s="671"/>
      <c r="HP17" s="737"/>
      <c r="HQ17" s="483">
        <f t="shared" si="155"/>
        <v>0</v>
      </c>
      <c r="HR17" s="546">
        <f>[1]Субсидия_факт!AY15</f>
        <v>0</v>
      </c>
      <c r="HS17" s="972">
        <f>[1]Субсидия_факт!BA15</f>
        <v>0</v>
      </c>
      <c r="HT17" s="546">
        <f>[1]Субсидия_факт!BC15</f>
        <v>0</v>
      </c>
      <c r="HU17" s="972">
        <f>[1]Субсидия_факт!BE15</f>
        <v>0</v>
      </c>
      <c r="HV17" s="483">
        <f t="shared" si="156"/>
        <v>0</v>
      </c>
      <c r="HW17" s="671"/>
      <c r="HX17" s="737"/>
      <c r="HY17" s="671"/>
      <c r="HZ17" s="737"/>
      <c r="IA17" s="518">
        <f t="shared" si="43"/>
        <v>0</v>
      </c>
      <c r="IB17" s="546">
        <f>[1]Субсидия_факт!GW15</f>
        <v>0</v>
      </c>
      <c r="IC17" s="531">
        <f>[1]Субсидия_факт!GY15</f>
        <v>0</v>
      </c>
      <c r="ID17" s="533">
        <f>[1]Субсидия_факт!HG15</f>
        <v>0</v>
      </c>
      <c r="IE17" s="750">
        <f>[1]Субсидия_факт!HI15</f>
        <v>0</v>
      </c>
      <c r="IF17" s="518">
        <f t="shared" si="44"/>
        <v>0</v>
      </c>
      <c r="IG17" s="671"/>
      <c r="IH17" s="351"/>
      <c r="II17" s="491"/>
      <c r="IJ17" s="746"/>
      <c r="IK17" s="483">
        <f t="shared" si="45"/>
        <v>0</v>
      </c>
      <c r="IL17" s="548">
        <f>[1]Субсидия_факт!HE15</f>
        <v>0</v>
      </c>
      <c r="IM17" s="548">
        <f>[1]Субсидия_факт!HA15</f>
        <v>0</v>
      </c>
      <c r="IN17" s="824">
        <f>[1]Субсидия_факт!HC15</f>
        <v>0</v>
      </c>
      <c r="IO17" s="483">
        <f t="shared" si="46"/>
        <v>0</v>
      </c>
      <c r="IP17" s="671"/>
      <c r="IQ17" s="671"/>
      <c r="IR17" s="737"/>
      <c r="IS17" s="968">
        <f t="shared" si="47"/>
        <v>0</v>
      </c>
      <c r="IT17" s="968">
        <f t="shared" si="48"/>
        <v>0</v>
      </c>
      <c r="IU17" s="720">
        <f t="shared" si="49"/>
        <v>0</v>
      </c>
      <c r="IV17" s="1163">
        <f t="shared" si="50"/>
        <v>0</v>
      </c>
      <c r="IW17" s="826">
        <f t="shared" si="51"/>
        <v>0</v>
      </c>
      <c r="IX17" s="546">
        <f>[1]Субсидия_факт!NI15</f>
        <v>0</v>
      </c>
      <c r="IY17" s="972">
        <f>[1]Субсидия_факт!NO15</f>
        <v>0</v>
      </c>
      <c r="IZ17" s="972">
        <f>[1]Субсидия_факт!OA15</f>
        <v>0</v>
      </c>
      <c r="JA17" s="546">
        <f>[1]Субсидия_факт!NU15</f>
        <v>0</v>
      </c>
      <c r="JB17" s="826">
        <f t="shared" si="52"/>
        <v>0</v>
      </c>
      <c r="JC17" s="851"/>
      <c r="JD17" s="737"/>
      <c r="JE17" s="850"/>
      <c r="JF17" s="671"/>
      <c r="JG17" s="826">
        <f t="shared" si="53"/>
        <v>0</v>
      </c>
      <c r="JH17" s="546">
        <f>[1]Субсидия_факт!NK15</f>
        <v>0</v>
      </c>
      <c r="JI17" s="972">
        <f>[1]Субсидия_факт!NQ15</f>
        <v>0</v>
      </c>
      <c r="JJ17" s="972">
        <f>[1]Субсидия_факт!OC15</f>
        <v>0</v>
      </c>
      <c r="JK17" s="548">
        <f>[1]Субсидия_факт!NW15</f>
        <v>0</v>
      </c>
      <c r="JL17" s="827">
        <f t="shared" si="54"/>
        <v>0</v>
      </c>
      <c r="JM17" s="671"/>
      <c r="JN17" s="850"/>
      <c r="JO17" s="737"/>
      <c r="JP17" s="851"/>
      <c r="JQ17" s="715">
        <f t="shared" si="55"/>
        <v>0</v>
      </c>
      <c r="JR17" s="704">
        <f>'Трансферты и кредиты'!JH17-KB17</f>
        <v>0</v>
      </c>
      <c r="JS17" s="742">
        <f>'Трансферты и кредиты'!JI17-KC17</f>
        <v>0</v>
      </c>
      <c r="JT17" s="839">
        <f>'Трансферты и кредиты'!JJ17-KD17</f>
        <v>0</v>
      </c>
      <c r="JU17" s="668">
        <f>'Трансферты и кредиты'!JK17-KE17</f>
        <v>0</v>
      </c>
      <c r="JV17" s="828">
        <f t="shared" si="56"/>
        <v>0</v>
      </c>
      <c r="JW17" s="822">
        <f>'Трансферты и кредиты'!JM17-KG17</f>
        <v>0</v>
      </c>
      <c r="JX17" s="735">
        <f>'Трансферты и кредиты'!JN17-KH17</f>
        <v>0</v>
      </c>
      <c r="JY17" s="842">
        <f>'Трансферты и кредиты'!JO17-KI17</f>
        <v>0</v>
      </c>
      <c r="JZ17" s="829">
        <f>'Трансферты и кредиты'!JP17-KJ17</f>
        <v>0</v>
      </c>
      <c r="KA17" s="853">
        <f t="shared" si="57"/>
        <v>0</v>
      </c>
      <c r="KB17" s="546">
        <f>[1]Субсидия_факт!NM15</f>
        <v>0</v>
      </c>
      <c r="KC17" s="972">
        <f>[1]Субсидия_факт!NS15</f>
        <v>0</v>
      </c>
      <c r="KD17" s="972">
        <f>[1]Субсидия_факт!OE15</f>
        <v>0</v>
      </c>
      <c r="KE17" s="546">
        <f>[1]Субсидия_факт!NY15</f>
        <v>0</v>
      </c>
      <c r="KF17" s="828">
        <f t="shared" si="58"/>
        <v>0</v>
      </c>
      <c r="KG17" s="851"/>
      <c r="KH17" s="737"/>
      <c r="KI17" s="863"/>
      <c r="KJ17" s="548"/>
      <c r="KK17" s="559">
        <f>SUM('Трансферты и кредиты'!KL17:KL17)</f>
        <v>0</v>
      </c>
      <c r="KL17" s="351"/>
      <c r="KM17" s="559">
        <f>SUM('Трансферты и кредиты'!KN17:KN17)</f>
        <v>0</v>
      </c>
      <c r="KN17" s="491"/>
      <c r="KO17" s="559">
        <f t="shared" si="59"/>
        <v>0</v>
      </c>
      <c r="KP17" s="481">
        <f>[1]Субсидия_факт!HY15</f>
        <v>0</v>
      </c>
      <c r="KQ17" s="750">
        <f>[1]Субсидия_факт!IC15</f>
        <v>0</v>
      </c>
      <c r="KR17" s="552">
        <f t="shared" si="60"/>
        <v>0</v>
      </c>
      <c r="KS17" s="564"/>
      <c r="KT17" s="848"/>
      <c r="KU17" s="630">
        <f t="shared" si="61"/>
        <v>0</v>
      </c>
      <c r="KV17" s="1103">
        <f>'Трансферты и кредиты'!KP17-LB17</f>
        <v>0</v>
      </c>
      <c r="KW17" s="742">
        <f>'Трансферты и кредиты'!KQ17-LC17</f>
        <v>0</v>
      </c>
      <c r="KX17" s="630">
        <f t="shared" si="62"/>
        <v>0</v>
      </c>
      <c r="KY17" s="505">
        <f>'Трансферты и кредиты'!KS17-LE17</f>
        <v>0</v>
      </c>
      <c r="KZ17" s="742">
        <f>'Трансферты и кредиты'!KT17-LF17</f>
        <v>0</v>
      </c>
      <c r="LA17" s="694">
        <f t="shared" si="63"/>
        <v>0</v>
      </c>
      <c r="LB17" s="481">
        <f>[1]Субсидия_факт!IA15</f>
        <v>0</v>
      </c>
      <c r="LC17" s="750">
        <f>[1]Субсидия_факт!IE15</f>
        <v>0</v>
      </c>
      <c r="LD17" s="630">
        <f t="shared" si="64"/>
        <v>0</v>
      </c>
      <c r="LE17" s="505"/>
      <c r="LF17" s="775"/>
      <c r="LG17" s="518">
        <f t="shared" si="65"/>
        <v>0</v>
      </c>
      <c r="LH17" s="350">
        <f>[1]Субсидия_факт!CK15</f>
        <v>0</v>
      </c>
      <c r="LI17" s="350">
        <f>[1]Субсидия_факт!EW15</f>
        <v>0</v>
      </c>
      <c r="LJ17" s="861">
        <f>[1]Субсидия_факт!EY15</f>
        <v>0</v>
      </c>
      <c r="LK17" s="558">
        <f>[1]Субсидия_факт!FG15</f>
        <v>0</v>
      </c>
      <c r="LL17" s="533">
        <f>[1]Субсидия_факт!FY15</f>
        <v>0</v>
      </c>
      <c r="LM17" s="558">
        <f>[1]Субсидия_факт!JE15</f>
        <v>0</v>
      </c>
      <c r="LN17" s="350">
        <f>[1]Субсидия_факт!KI15</f>
        <v>0</v>
      </c>
      <c r="LO17" s="459">
        <f>[1]Субсидия_факт!JW15</f>
        <v>0</v>
      </c>
      <c r="LP17" s="750">
        <f>[1]Субсидия_факт!KC15</f>
        <v>0</v>
      </c>
      <c r="LQ17" s="483">
        <f t="shared" si="66"/>
        <v>0</v>
      </c>
      <c r="LR17" s="491"/>
      <c r="LS17" s="491"/>
      <c r="LT17" s="746"/>
      <c r="LU17" s="491"/>
      <c r="LV17" s="491"/>
      <c r="LW17" s="491"/>
      <c r="LX17" s="351"/>
      <c r="LY17" s="351"/>
      <c r="LZ17" s="768"/>
      <c r="MA17" s="559">
        <f t="shared" si="67"/>
        <v>0</v>
      </c>
      <c r="MB17" s="481">
        <f>[1]Субсидия_факт!CM15</f>
        <v>0</v>
      </c>
      <c r="MC17" s="350">
        <f>[1]Субсидия_факт!FK15</f>
        <v>0</v>
      </c>
      <c r="MD17" s="505">
        <f>[1]Субсидия_факт!IO15</f>
        <v>0</v>
      </c>
      <c r="ME17" s="531">
        <f>[1]Субсидия_факт!JG15</f>
        <v>0</v>
      </c>
      <c r="MF17" s="533">
        <f>[1]Субсидия_факт!KK15</f>
        <v>0</v>
      </c>
      <c r="MG17" s="533">
        <f>[1]Субсидия_факт!JY15</f>
        <v>0</v>
      </c>
      <c r="MH17" s="866">
        <f>[1]Субсидия_факт!KE15</f>
        <v>0</v>
      </c>
      <c r="MI17" s="552">
        <f t="shared" si="157"/>
        <v>0</v>
      </c>
      <c r="MJ17" s="564"/>
      <c r="MK17" s="565"/>
      <c r="ML17" s="351"/>
      <c r="MM17" s="565"/>
      <c r="MN17" s="564"/>
      <c r="MO17" s="564"/>
      <c r="MP17" s="848"/>
      <c r="MQ17" s="561">
        <f t="shared" si="158"/>
        <v>0</v>
      </c>
      <c r="MR17" s="704">
        <f t="shared" si="70"/>
        <v>0</v>
      </c>
      <c r="MS17" s="481">
        <f t="shared" si="71"/>
        <v>0</v>
      </c>
      <c r="MT17" s="481">
        <f t="shared" si="72"/>
        <v>0</v>
      </c>
      <c r="MU17" s="350">
        <f t="shared" si="73"/>
        <v>0</v>
      </c>
      <c r="MV17" s="459">
        <f t="shared" si="74"/>
        <v>0</v>
      </c>
      <c r="MW17" s="350">
        <f t="shared" si="75"/>
        <v>0</v>
      </c>
      <c r="MX17" s="750">
        <f t="shared" si="76"/>
        <v>0</v>
      </c>
      <c r="MY17" s="560">
        <f t="shared" si="77"/>
        <v>0</v>
      </c>
      <c r="MZ17" s="668">
        <f t="shared" si="78"/>
        <v>0</v>
      </c>
      <c r="NA17" s="531">
        <f t="shared" si="79"/>
        <v>0</v>
      </c>
      <c r="NB17" s="350">
        <f t="shared" si="80"/>
        <v>0</v>
      </c>
      <c r="NC17" s="459">
        <f t="shared" si="81"/>
        <v>0</v>
      </c>
      <c r="ND17" s="350">
        <f t="shared" si="82"/>
        <v>0</v>
      </c>
      <c r="NE17" s="350">
        <f t="shared" si="83"/>
        <v>0</v>
      </c>
      <c r="NF17" s="861">
        <f t="shared" si="84"/>
        <v>0</v>
      </c>
      <c r="NG17" s="563">
        <f t="shared" si="85"/>
        <v>0</v>
      </c>
      <c r="NH17" s="481">
        <f>[1]Субсидия_факт!CO15</f>
        <v>0</v>
      </c>
      <c r="NI17" s="350">
        <f>[1]Субсидия_факт!FM15</f>
        <v>0</v>
      </c>
      <c r="NJ17" s="505">
        <f>[1]Субсидия_факт!IQ15</f>
        <v>0</v>
      </c>
      <c r="NK17" s="459">
        <f>[1]Субсидия_факт!JI15</f>
        <v>0</v>
      </c>
      <c r="NL17" s="350">
        <f>[1]Субсидия_факт!KM15</f>
        <v>0</v>
      </c>
      <c r="NM17" s="350">
        <f>[1]Субсидия_факт!KA15</f>
        <v>0</v>
      </c>
      <c r="NN17" s="866">
        <f>[1]Субсидия_факт!KG15</f>
        <v>0</v>
      </c>
      <c r="NO17" s="561">
        <f t="shared" si="86"/>
        <v>0</v>
      </c>
      <c r="NP17" s="565"/>
      <c r="NQ17" s="564"/>
      <c r="NR17" s="491"/>
      <c r="NS17" s="564"/>
      <c r="NT17" s="564"/>
      <c r="NU17" s="565"/>
      <c r="NV17" s="869"/>
      <c r="NW17" s="559">
        <f t="shared" si="87"/>
        <v>21458183</v>
      </c>
      <c r="NX17" s="533">
        <f>[1]Субсидия_факт!IS15</f>
        <v>0</v>
      </c>
      <c r="NY17" s="861">
        <f>[1]Субсидия_факт!IU15</f>
        <v>0</v>
      </c>
      <c r="NZ17" s="533">
        <f>[1]Субсидия_факт!JK15</f>
        <v>9006039</v>
      </c>
      <c r="OA17" s="861">
        <f>[1]Субсидия_факт!JQ15</f>
        <v>12452144</v>
      </c>
      <c r="OB17" s="552">
        <f t="shared" si="88"/>
        <v>0</v>
      </c>
      <c r="OC17" s="491"/>
      <c r="OD17" s="746"/>
      <c r="OE17" s="491"/>
      <c r="OF17" s="869"/>
      <c r="OG17" s="552">
        <f t="shared" si="89"/>
        <v>0</v>
      </c>
      <c r="OH17" s="531">
        <f>[1]Субсидия_факт!IG15</f>
        <v>0</v>
      </c>
      <c r="OI17" s="1014">
        <f>[1]Субсидия_факт!IK15</f>
        <v>0</v>
      </c>
      <c r="OJ17" s="1217">
        <f>[1]Субсидия_факт!IW15</f>
        <v>0</v>
      </c>
      <c r="OK17" s="742">
        <f>[1]Субсидия_факт!JA15</f>
        <v>0</v>
      </c>
      <c r="OL17" s="533">
        <f>[1]Субсидия_факт!JM15</f>
        <v>0</v>
      </c>
      <c r="OM17" s="750">
        <f>[1]Субсидия_факт!JS15</f>
        <v>0</v>
      </c>
      <c r="ON17" s="552">
        <f t="shared" si="90"/>
        <v>0</v>
      </c>
      <c r="OO17" s="564"/>
      <c r="OP17" s="845"/>
      <c r="OQ17" s="491"/>
      <c r="OR17" s="746"/>
      <c r="OS17" s="564"/>
      <c r="OT17" s="746"/>
      <c r="OU17" s="630">
        <f t="shared" si="91"/>
        <v>0</v>
      </c>
      <c r="OV17" s="481">
        <f t="shared" si="92"/>
        <v>0</v>
      </c>
      <c r="OW17" s="750">
        <f t="shared" si="93"/>
        <v>0</v>
      </c>
      <c r="OX17" s="459">
        <f t="shared" si="94"/>
        <v>0</v>
      </c>
      <c r="OY17" s="750">
        <f t="shared" si="95"/>
        <v>0</v>
      </c>
      <c r="OZ17" s="459">
        <f t="shared" si="96"/>
        <v>0</v>
      </c>
      <c r="PA17" s="750">
        <f t="shared" si="97"/>
        <v>0</v>
      </c>
      <c r="PB17" s="694">
        <f t="shared" si="98"/>
        <v>0</v>
      </c>
      <c r="PC17" s="481">
        <f t="shared" si="99"/>
        <v>0</v>
      </c>
      <c r="PD17" s="750">
        <f t="shared" si="100"/>
        <v>0</v>
      </c>
      <c r="PE17" s="459">
        <f t="shared" si="101"/>
        <v>0</v>
      </c>
      <c r="PF17" s="750">
        <f t="shared" si="102"/>
        <v>0</v>
      </c>
      <c r="PG17" s="459">
        <f t="shared" si="103"/>
        <v>0</v>
      </c>
      <c r="PH17" s="750">
        <f t="shared" si="104"/>
        <v>0</v>
      </c>
      <c r="PI17" s="630">
        <f t="shared" si="105"/>
        <v>0</v>
      </c>
      <c r="PJ17" s="459">
        <f>[1]Субсидия_факт!II15</f>
        <v>0</v>
      </c>
      <c r="PK17" s="1014">
        <f>[1]Субсидия_факт!IM15</f>
        <v>0</v>
      </c>
      <c r="PL17" s="668">
        <f>[1]Субсидия_факт!IY15</f>
        <v>0</v>
      </c>
      <c r="PM17" s="742">
        <f>[1]Субсидия_факт!JC15</f>
        <v>0</v>
      </c>
      <c r="PN17" s="350">
        <f>[1]Субсидия_факт!JO15</f>
        <v>0</v>
      </c>
      <c r="PO17" s="750">
        <f>[1]Субсидия_факт!JU15</f>
        <v>0</v>
      </c>
      <c r="PP17" s="630">
        <f t="shared" si="106"/>
        <v>0</v>
      </c>
      <c r="PQ17" s="565"/>
      <c r="PR17" s="742"/>
      <c r="PS17" s="491"/>
      <c r="PT17" s="746"/>
      <c r="PU17" s="564"/>
      <c r="PV17" s="839"/>
      <c r="PW17" s="518">
        <f>[1]Субсидия_факт!OQ15</f>
        <v>16348720.59</v>
      </c>
      <c r="PX17" s="1423">
        <f t="shared" si="159"/>
        <v>16348720.59</v>
      </c>
      <c r="PY17" s="557">
        <f>'Прочая  субсидия_МР  и  ГО'!B13</f>
        <v>21181483.289999999</v>
      </c>
      <c r="PZ17" s="552">
        <f>'Прочая  субсидия_МР  и  ГО'!C13</f>
        <v>3308703.0300000003</v>
      </c>
      <c r="QA17" s="557">
        <f>'Прочая  субсидия_БП'!B13</f>
        <v>450820.89</v>
      </c>
      <c r="QB17" s="559">
        <f>'Прочая  субсидия_БП'!C13</f>
        <v>0</v>
      </c>
      <c r="QC17" s="625">
        <f>'Прочая  субсидия_БП'!D13</f>
        <v>450820.89</v>
      </c>
      <c r="QD17" s="624">
        <f>'Прочая  субсидия_БП'!E13</f>
        <v>0</v>
      </c>
      <c r="QE17" s="631">
        <f>'Прочая  субсидия_БП'!F13</f>
        <v>0</v>
      </c>
      <c r="QF17" s="624">
        <f>'Прочая  субсидия_БП'!G13</f>
        <v>0</v>
      </c>
      <c r="QG17" s="518">
        <f t="shared" si="107"/>
        <v>219123000</v>
      </c>
      <c r="QH17" s="481">
        <f>'Трансферты и кредиты'!RF17+'Трансферты и кредиты'!QM17+'Трансферты и кредиты'!QO17+'Трансферты и кредиты'!QQ17</f>
        <v>216663700</v>
      </c>
      <c r="QI17" s="350">
        <f>'Трансферты и кредиты'!RG17+'Трансферты и кредиты'!QS17+'Трансферты и кредиты'!QY17+'Трансферты и кредиты'!QU17+'Трансферты и кредиты'!RC17+'Трансферты и кредиты'!QW17+RA17</f>
        <v>2459300</v>
      </c>
      <c r="QJ17" s="552">
        <f t="shared" si="108"/>
        <v>51816773.090000004</v>
      </c>
      <c r="QK17" s="459">
        <f>'Трансферты и кредиты'!RI17+'Трансферты и кредиты'!QN17+'Трансферты и кредиты'!QP17+'Трансферты и кредиты'!QR17</f>
        <v>51426951</v>
      </c>
      <c r="QL17" s="350">
        <f>'Трансферты и кредиты'!RJ17+'Трансферты и кредиты'!QT17+'Трансферты и кредиты'!QZ17+'Трансферты и кредиты'!QV17+'Трансферты и кредиты'!RD17+'Трансферты и кредиты'!QX17+RB17</f>
        <v>389822.08999999997</v>
      </c>
      <c r="QM17" s="619">
        <f>'Субвенция  на  полномочия'!B13</f>
        <v>203581700</v>
      </c>
      <c r="QN17" s="483">
        <f>'Субвенция  на  полномочия'!C13</f>
        <v>48751951</v>
      </c>
      <c r="QO17" s="803">
        <f>[1]Субвенция_факт!P14*1000</f>
        <v>11210000</v>
      </c>
      <c r="QP17" s="1386">
        <v>2155000</v>
      </c>
      <c r="QQ17" s="803">
        <f>[1]Субвенция_факт!K14*1000</f>
        <v>1210000</v>
      </c>
      <c r="QR17" s="1386">
        <v>300000</v>
      </c>
      <c r="QS17" s="803">
        <f>[1]Субвенция_факт!AD14*1000</f>
        <v>1004300</v>
      </c>
      <c r="QT17" s="806">
        <v>201718</v>
      </c>
      <c r="QU17" s="803">
        <f>[1]Субвенция_факт!AE14*1000</f>
        <v>5000</v>
      </c>
      <c r="QV17" s="806"/>
      <c r="QW17" s="803">
        <f>[1]Субвенция_факт!E14*1000</f>
        <v>0</v>
      </c>
      <c r="QX17" s="806"/>
      <c r="QY17" s="803">
        <f>[1]Субвенция_факт!F14*1000</f>
        <v>0</v>
      </c>
      <c r="QZ17" s="946"/>
      <c r="RA17" s="171">
        <f>[1]Субвенция_факт!G14*1000</f>
        <v>0</v>
      </c>
      <c r="RB17" s="947"/>
      <c r="RC17" s="803">
        <f>[1]Субвенция_факт!H14*1000</f>
        <v>0</v>
      </c>
      <c r="RD17" s="806"/>
      <c r="RE17" s="559">
        <f t="shared" si="109"/>
        <v>2112000</v>
      </c>
      <c r="RF17" s="945">
        <f>[1]Субвенция_факт!AC14*1000</f>
        <v>662000</v>
      </c>
      <c r="RG17" s="1168">
        <f>[1]Субвенция_факт!AB14*1000</f>
        <v>1450000</v>
      </c>
      <c r="RH17" s="552">
        <f t="shared" si="110"/>
        <v>408104.08999999997</v>
      </c>
      <c r="RI17" s="1080">
        <v>220000</v>
      </c>
      <c r="RJ17" s="1379">
        <v>188104.09</v>
      </c>
      <c r="RK17" s="286">
        <f>'Трансферты и кредиты'!TI17+'Трансферты и кредиты'!TE17+'Трансферты и кредиты'!SA17+'Трансферты и кредиты'!SG17+RM17+'Трансферты и кредиты'!SY17</f>
        <v>0</v>
      </c>
      <c r="RL17" s="171">
        <f>'Трансферты и кредиты'!TK17+'Трансферты и кредиты'!TG17+'Трансферты и кредиты'!SD17+'Трансферты и кредиты'!SJ17+RT17+'Трансферты и кредиты'!TB17</f>
        <v>0</v>
      </c>
      <c r="RM17" s="1284">
        <f t="shared" si="111"/>
        <v>0</v>
      </c>
      <c r="RN17" s="1267">
        <f>'[1]Иные межбюджетные трансферты'!O15</f>
        <v>0</v>
      </c>
      <c r="RO17" s="1264">
        <f>'[1]Иные межбюджетные трансферты'!Q15</f>
        <v>0</v>
      </c>
      <c r="RP17" s="959">
        <f>'[1]Иные межбюджетные трансферты'!I15</f>
        <v>0</v>
      </c>
      <c r="RQ17" s="1043">
        <f>'[1]Иные межбюджетные трансферты'!K15</f>
        <v>0</v>
      </c>
      <c r="RR17" s="1414">
        <f>'[1]Иные межбюджетные трансферты'!M15</f>
        <v>0</v>
      </c>
      <c r="RS17" s="1409">
        <f>'[1]Иные межбюджетные трансферты'!S15</f>
        <v>0</v>
      </c>
      <c r="RT17" s="1094">
        <f t="shared" si="112"/>
        <v>0</v>
      </c>
      <c r="RU17" s="1086"/>
      <c r="RV17" s="1084"/>
      <c r="RW17" s="959"/>
      <c r="RX17" s="1043"/>
      <c r="RY17" s="1086"/>
      <c r="RZ17" s="1086"/>
      <c r="SA17" s="1071">
        <f t="shared" si="113"/>
        <v>0</v>
      </c>
      <c r="SB17" s="1300">
        <f>'[1]Иные межбюджетные трансферты'!U15</f>
        <v>0</v>
      </c>
      <c r="SC17" s="1301">
        <f>'[1]Иные межбюджетные трансферты'!AA15</f>
        <v>0</v>
      </c>
      <c r="SD17" s="1166">
        <f t="shared" si="114"/>
        <v>0</v>
      </c>
      <c r="SE17" s="1043"/>
      <c r="SF17" s="1043"/>
      <c r="SG17" s="1077">
        <f t="shared" si="115"/>
        <v>0</v>
      </c>
      <c r="SH17" s="1300">
        <f>'[1]Иные межбюджетные трансферты'!W15</f>
        <v>0</v>
      </c>
      <c r="SI17" s="1301">
        <f>'[1]Иные межбюджетные трансферты'!AC15</f>
        <v>0</v>
      </c>
      <c r="SJ17" s="1071">
        <f t="shared" si="116"/>
        <v>0</v>
      </c>
      <c r="SK17" s="1043"/>
      <c r="SL17" s="1043"/>
      <c r="SM17" s="1074">
        <f t="shared" si="117"/>
        <v>0</v>
      </c>
      <c r="SN17" s="1300">
        <f t="shared" si="118"/>
        <v>0</v>
      </c>
      <c r="SO17" s="1301">
        <f t="shared" si="119"/>
        <v>0</v>
      </c>
      <c r="SP17" s="1068">
        <f t="shared" si="120"/>
        <v>0</v>
      </c>
      <c r="SQ17" s="1300">
        <f t="shared" si="121"/>
        <v>0</v>
      </c>
      <c r="SR17" s="1301">
        <f t="shared" si="122"/>
        <v>0</v>
      </c>
      <c r="SS17" s="1074">
        <f t="shared" si="123"/>
        <v>0</v>
      </c>
      <c r="ST17" s="1300">
        <f>'[1]Иные межбюджетные трансферты'!Y15</f>
        <v>0</v>
      </c>
      <c r="SU17" s="1301">
        <f>'[1]Иные межбюджетные трансферты'!AE15</f>
        <v>0</v>
      </c>
      <c r="SV17" s="1074">
        <f t="shared" si="124"/>
        <v>0</v>
      </c>
      <c r="SW17" s="1300">
        <f t="shared" si="125"/>
        <v>0</v>
      </c>
      <c r="SX17" s="1301">
        <f t="shared" si="126"/>
        <v>0</v>
      </c>
      <c r="SY17" s="804">
        <f t="shared" si="127"/>
        <v>0</v>
      </c>
      <c r="SZ17" s="1168">
        <f>'[1]Иные межбюджетные трансферты'!E15</f>
        <v>0</v>
      </c>
      <c r="TA17" s="1280">
        <f>'[1]Иные межбюджетные трансферты'!G15</f>
        <v>0</v>
      </c>
      <c r="TB17" s="804">
        <f t="shared" si="128"/>
        <v>0</v>
      </c>
      <c r="TC17" s="1168"/>
      <c r="TD17" s="1280"/>
      <c r="TE17" s="960">
        <f t="shared" si="129"/>
        <v>0</v>
      </c>
      <c r="TF17" s="1043"/>
      <c r="TG17" s="1164">
        <f t="shared" si="130"/>
        <v>0</v>
      </c>
      <c r="TH17" s="972"/>
      <c r="TI17" s="545">
        <f t="shared" si="131"/>
        <v>0</v>
      </c>
      <c r="TJ17" s="954">
        <f>'[1]Иные межбюджетные трансферты'!AI15</f>
        <v>0</v>
      </c>
      <c r="TK17" s="545">
        <f t="shared" si="132"/>
        <v>0</v>
      </c>
      <c r="TL17" s="548"/>
      <c r="TM17" s="968">
        <f t="shared" si="133"/>
        <v>0</v>
      </c>
      <c r="TN17" s="546">
        <f>'Трансферты и кредиты'!TJ17-TR17</f>
        <v>0</v>
      </c>
      <c r="TO17" s="968">
        <f t="shared" si="134"/>
        <v>0</v>
      </c>
      <c r="TP17" s="546">
        <f>'Трансферты и кредиты'!TL17-TT17</f>
        <v>0</v>
      </c>
      <c r="TQ17" s="968">
        <f t="shared" si="135"/>
        <v>0</v>
      </c>
      <c r="TR17" s="954">
        <f>'[1]Иные межбюджетные трансферты'!AK15</f>
        <v>0</v>
      </c>
      <c r="TS17" s="1163">
        <f t="shared" si="136"/>
        <v>0</v>
      </c>
      <c r="TT17" s="548"/>
      <c r="TU17" s="552">
        <f>TW17+'Трансферты и кредиты'!UE17+UA17+'Трансферты и кредиты'!UI17+UC17+'Трансферты и кредиты'!UK17</f>
        <v>-21400000</v>
      </c>
      <c r="TV17" s="552">
        <f>TX17+'Трансферты и кредиты'!UF17+UB17+'Трансферты и кредиты'!UJ17+UD17+'Трансферты и кредиты'!UL17</f>
        <v>-8400000</v>
      </c>
      <c r="TW17" s="566"/>
      <c r="TX17" s="566"/>
      <c r="TY17" s="566"/>
      <c r="TZ17" s="566"/>
      <c r="UA17" s="563">
        <f t="shared" si="137"/>
        <v>0</v>
      </c>
      <c r="UB17" s="561">
        <f t="shared" si="138"/>
        <v>0</v>
      </c>
      <c r="UC17" s="567"/>
      <c r="UD17" s="556"/>
      <c r="UE17" s="566">
        <v>-21000000</v>
      </c>
      <c r="UF17" s="566">
        <v>-8000000</v>
      </c>
      <c r="UG17" s="566">
        <v>-400000</v>
      </c>
      <c r="UH17" s="566">
        <f>-400000</f>
        <v>-400000</v>
      </c>
      <c r="UI17" s="563">
        <f t="shared" si="139"/>
        <v>-400000</v>
      </c>
      <c r="UJ17" s="561">
        <f t="shared" si="140"/>
        <v>-400000</v>
      </c>
      <c r="UK17" s="556"/>
      <c r="UL17" s="556"/>
      <c r="UM17" s="256">
        <f>'Трансферты и кредиты'!UE17+'Трансферты и кредиты'!UG17</f>
        <v>-21400000</v>
      </c>
      <c r="UN17" s="256">
        <f>'Трансферты и кредиты'!UF17+'Трансферты и кредиты'!UH17</f>
        <v>-8400000</v>
      </c>
    </row>
    <row r="18" spans="1:560" s="347" customFormat="1" ht="25.5" customHeight="1">
      <c r="A18" s="357" t="s">
        <v>94</v>
      </c>
      <c r="B18" s="559">
        <f>D18+AI18+'Трансферты и кредиты'!QG18+'Трансферты и кредиты'!RK18</f>
        <v>508276073.23000002</v>
      </c>
      <c r="C18" s="552">
        <f>E18+'Трансферты и кредиты'!QJ18+AJ18+'Трансферты и кредиты'!RL18</f>
        <v>174595443.93000001</v>
      </c>
      <c r="D18" s="557">
        <f t="shared" si="0"/>
        <v>110764200</v>
      </c>
      <c r="E18" s="559">
        <f t="shared" si="1"/>
        <v>37322335</v>
      </c>
      <c r="F18" s="1196">
        <f>'[1]Дотация  из  ОБ_факт'!I14+'[1]Дотация  из  ОБ_факт'!Q14</f>
        <v>35011900</v>
      </c>
      <c r="G18" s="1370">
        <v>21085224</v>
      </c>
      <c r="H18" s="623">
        <f>'[1]Дотация  из  ОБ_факт'!K14</f>
        <v>33836700</v>
      </c>
      <c r="I18" s="1368">
        <v>10461668</v>
      </c>
      <c r="J18" s="624">
        <f t="shared" si="2"/>
        <v>33836700</v>
      </c>
      <c r="K18" s="631">
        <f t="shared" si="3"/>
        <v>10461668</v>
      </c>
      <c r="L18" s="965">
        <f>'[1]Дотация  из  ОБ_факт'!O14</f>
        <v>0</v>
      </c>
      <c r="M18" s="817"/>
      <c r="N18" s="623">
        <f>'[1]Дотация  из  ОБ_факт'!U14</f>
        <v>15600000</v>
      </c>
      <c r="O18" s="1193"/>
      <c r="P18" s="859">
        <f>'[1]Дотация  из  ОБ_факт'!W14</f>
        <v>26315600</v>
      </c>
      <c r="Q18" s="1370">
        <v>5775443</v>
      </c>
      <c r="R18" s="631">
        <f t="shared" si="4"/>
        <v>26315600</v>
      </c>
      <c r="S18" s="624">
        <f t="shared" si="5"/>
        <v>5775443</v>
      </c>
      <c r="T18" s="1190">
        <f>'[1]Дотация  из  ОБ_факт'!AA14</f>
        <v>0</v>
      </c>
      <c r="U18" s="349"/>
      <c r="V18" s="859">
        <f>'[1]Дотация  из  ОБ_факт'!AE14+'[1]Дотация  из  ОБ_факт'!AG14+'[1]Дотация  из  ОБ_факт'!AK14</f>
        <v>0</v>
      </c>
      <c r="W18" s="171">
        <f t="shared" si="6"/>
        <v>0</v>
      </c>
      <c r="X18" s="627"/>
      <c r="Y18" s="626"/>
      <c r="Z18" s="627"/>
      <c r="AA18" s="623">
        <f>'[1]Дотация  из  ОБ_факт'!AC14+'[1]Дотация  из  ОБ_факт'!AI14</f>
        <v>0</v>
      </c>
      <c r="AB18" s="173">
        <f t="shared" si="7"/>
        <v>0</v>
      </c>
      <c r="AC18" s="626"/>
      <c r="AD18" s="627"/>
      <c r="AE18" s="624">
        <f t="shared" si="8"/>
        <v>0</v>
      </c>
      <c r="AF18" s="631">
        <f t="shared" si="9"/>
        <v>0</v>
      </c>
      <c r="AG18" s="624">
        <f>'[1]Дотация  из  ОБ_факт'!AI14</f>
        <v>0</v>
      </c>
      <c r="AH18" s="807"/>
      <c r="AI18" s="619">
        <f>'Трансферты и кредиты'!IA18+LG18+MA18+'Трансферты и кредиты'!PY18+'Трансферты и кредиты'!QA18+BI18+BK18+BQ18+BS18+'Трансферты и кредиты'!KK18+'Трансферты и кредиты'!KO18+AK18+AU18+'Трансферты и кредиты'!EW18+'Трансферты и кредиты'!FO18+'Трансферты и кредиты'!CW18+'Трансферты и кредиты'!HQ18+BY18+'Трансферты и кредиты'!DY18+'Трансферты и кредиты'!EE18+'Трансферты и кредиты'!IW18+'Трансферты и кредиты'!JG18+DS18+'Трансферты и кредиты'!IK18+PW18+NW18+OG18+CO18</f>
        <v>80812245.230000004</v>
      </c>
      <c r="AJ18" s="518">
        <f>'Трансферты и кредиты'!IF18+LQ18+MI18+'Трансферты и кредиты'!PZ18+'Трансферты и кредиты'!QB18+BJ18+BL18+BR18+BT18+'Трансферты и кредиты'!KM18+'Трансферты и кредиты'!KR18+AP18+AZ18+'Трансферты и кредиты'!FF18+'Трансферты и кредиты'!FX18+'Трансферты и кредиты'!CZ18+'Трансферты и кредиты'!HV18+CG18+'Трансферты и кредиты'!EB18+'Трансферты и кредиты'!EH18+'Трансферты и кредиты'!JB18+'Трансферты и кредиты'!JL18+DV18+'Трансферты и кредиты'!IO18+DP18+PX18+ON18+OB18+CQ18</f>
        <v>29374517.690000001</v>
      </c>
      <c r="AK18" s="552">
        <f t="shared" si="10"/>
        <v>28574559</v>
      </c>
      <c r="AL18" s="459">
        <f>[1]Субсидия_факт!KQ16</f>
        <v>0</v>
      </c>
      <c r="AM18" s="481">
        <f>[1]Субсидия_факт!KW16</f>
        <v>28574559</v>
      </c>
      <c r="AN18" s="350">
        <f>[1]Субсидия_факт!LI16</f>
        <v>0</v>
      </c>
      <c r="AO18" s="546">
        <f>[1]Субсидия_факт!LO16</f>
        <v>0</v>
      </c>
      <c r="AP18" s="552">
        <f t="shared" si="11"/>
        <v>0</v>
      </c>
      <c r="AQ18" s="564"/>
      <c r="AR18" s="564"/>
      <c r="AS18" s="564"/>
      <c r="AT18" s="671"/>
      <c r="AU18" s="552">
        <f t="shared" si="12"/>
        <v>0</v>
      </c>
      <c r="AV18" s="481">
        <f>[1]Субсидия_факт!KS16</f>
        <v>0</v>
      </c>
      <c r="AW18" s="481">
        <f>[1]Субсидия_факт!KY16</f>
        <v>0</v>
      </c>
      <c r="AX18" s="350">
        <f>[1]Субсидия_факт!LK16</f>
        <v>0</v>
      </c>
      <c r="AY18" s="546">
        <f>[1]Субсидия_факт!LQ16</f>
        <v>0</v>
      </c>
      <c r="AZ18" s="552">
        <f t="shared" si="13"/>
        <v>0</v>
      </c>
      <c r="BA18" s="564"/>
      <c r="BB18" s="565"/>
      <c r="BC18" s="856"/>
      <c r="BD18" s="789"/>
      <c r="BE18" s="563">
        <f t="shared" si="141"/>
        <v>0</v>
      </c>
      <c r="BF18" s="561">
        <f t="shared" si="142"/>
        <v>0</v>
      </c>
      <c r="BG18" s="560">
        <f t="shared" si="143"/>
        <v>0</v>
      </c>
      <c r="BH18" s="561">
        <f t="shared" si="144"/>
        <v>0</v>
      </c>
      <c r="BI18" s="551">
        <f>[1]Субсидия_факт!FS16</f>
        <v>0</v>
      </c>
      <c r="BJ18" s="664"/>
      <c r="BK18" s="552">
        <f>[1]Субсидия_факт!FU16</f>
        <v>0</v>
      </c>
      <c r="BL18" s="664"/>
      <c r="BM18" s="561">
        <f t="shared" si="14"/>
        <v>0</v>
      </c>
      <c r="BN18" s="560">
        <f t="shared" si="15"/>
        <v>0</v>
      </c>
      <c r="BO18" s="630">
        <f>[1]Субсидия_факт!FW16</f>
        <v>0</v>
      </c>
      <c r="BP18" s="663"/>
      <c r="BQ18" s="552">
        <f>[1]Субсидия_факт!GA16</f>
        <v>0</v>
      </c>
      <c r="BR18" s="664"/>
      <c r="BS18" s="552">
        <f>[1]Субсидия_факт!GC16</f>
        <v>0</v>
      </c>
      <c r="BT18" s="664"/>
      <c r="BU18" s="561">
        <f t="shared" si="16"/>
        <v>0</v>
      </c>
      <c r="BV18" s="561">
        <f t="shared" si="17"/>
        <v>0</v>
      </c>
      <c r="BW18" s="716">
        <f t="shared" si="18"/>
        <v>0</v>
      </c>
      <c r="BX18" s="349"/>
      <c r="BY18" s="552">
        <f t="shared" si="19"/>
        <v>0</v>
      </c>
      <c r="BZ18" s="558">
        <f>[1]Субсидия_факт!E16</f>
        <v>0</v>
      </c>
      <c r="CA18" s="1139">
        <f>[1]Субсидия_факт!G16</f>
        <v>0</v>
      </c>
      <c r="CB18" s="742">
        <f>[1]Субсидия_факт!I16</f>
        <v>0</v>
      </c>
      <c r="CC18" s="697">
        <f>[1]Субсидия_факт!K16</f>
        <v>0</v>
      </c>
      <c r="CD18" s="861">
        <f>[1]Субсидия_факт!M16</f>
        <v>0</v>
      </c>
      <c r="CE18" s="533">
        <f>[1]Субсидия_факт!O16</f>
        <v>0</v>
      </c>
      <c r="CF18" s="697">
        <f>[1]Субсидия_факт!Q16</f>
        <v>0</v>
      </c>
      <c r="CG18" s="551">
        <f t="shared" si="20"/>
        <v>0</v>
      </c>
      <c r="CH18" s="565"/>
      <c r="CI18" s="564"/>
      <c r="CJ18" s="746"/>
      <c r="CK18" s="564"/>
      <c r="CL18" s="746"/>
      <c r="CM18" s="565"/>
      <c r="CN18" s="668">
        <f t="shared" si="145"/>
        <v>0</v>
      </c>
      <c r="CO18" s="551">
        <f t="shared" si="146"/>
        <v>0</v>
      </c>
      <c r="CP18" s="1400">
        <f>[1]Субсидия_факт!S16</f>
        <v>0</v>
      </c>
      <c r="CQ18" s="559">
        <f t="shared" si="146"/>
        <v>0</v>
      </c>
      <c r="CR18" s="668">
        <f t="shared" si="147"/>
        <v>0</v>
      </c>
      <c r="CS18" s="630">
        <f t="shared" si="148"/>
        <v>0</v>
      </c>
      <c r="CT18" s="694">
        <f t="shared" si="149"/>
        <v>0</v>
      </c>
      <c r="CU18" s="694">
        <f>[1]Субсидия_факт!U16</f>
        <v>0</v>
      </c>
      <c r="CV18" s="1429">
        <f t="shared" si="150"/>
        <v>0</v>
      </c>
      <c r="CW18" s="518">
        <f t="shared" si="21"/>
        <v>0</v>
      </c>
      <c r="CX18" s="546">
        <f>[1]Субсидия_факт!AO16</f>
        <v>0</v>
      </c>
      <c r="CY18" s="972">
        <f>[1]Субсидия_факт!AQ16</f>
        <v>0</v>
      </c>
      <c r="CZ18" s="483">
        <f t="shared" si="22"/>
        <v>0</v>
      </c>
      <c r="DA18" s="851"/>
      <c r="DB18" s="1247"/>
      <c r="DC18" s="552">
        <f t="shared" si="151"/>
        <v>0</v>
      </c>
      <c r="DD18" s="459">
        <f>[1]Субсидия_факт!W16</f>
        <v>0</v>
      </c>
      <c r="DE18" s="1014">
        <f>[1]Субсидия_факт!Y16</f>
        <v>0</v>
      </c>
      <c r="DF18" s="481">
        <f>[1]Субсидия_факт!AA16</f>
        <v>0</v>
      </c>
      <c r="DG18" s="750">
        <f>[1]Субсидия_факт!AC16</f>
        <v>0</v>
      </c>
      <c r="DH18" s="551">
        <f t="shared" si="152"/>
        <v>0</v>
      </c>
      <c r="DI18" s="491"/>
      <c r="DJ18" s="746"/>
      <c r="DK18" s="491"/>
      <c r="DL18" s="746"/>
      <c r="DM18" s="518">
        <f t="shared" si="23"/>
        <v>0</v>
      </c>
      <c r="DN18" s="546">
        <f>[1]Субсидия_факт!AU16</f>
        <v>0</v>
      </c>
      <c r="DO18" s="972">
        <f>[1]Субсидия_факт!AW16</f>
        <v>0</v>
      </c>
      <c r="DP18" s="483">
        <f t="shared" si="24"/>
        <v>0</v>
      </c>
      <c r="DQ18" s="851"/>
      <c r="DR18" s="737"/>
      <c r="DS18" s="559">
        <f t="shared" si="153"/>
        <v>0</v>
      </c>
      <c r="DT18" s="1027">
        <f>[1]Субсидия_факт!EA16</f>
        <v>0</v>
      </c>
      <c r="DU18" s="750">
        <f>[1]Субсидия_факт!EC16</f>
        <v>0</v>
      </c>
      <c r="DV18" s="552">
        <f t="shared" si="154"/>
        <v>0</v>
      </c>
      <c r="DW18" s="564"/>
      <c r="DX18" s="768"/>
      <c r="DY18" s="619">
        <f t="shared" si="27"/>
        <v>1348233</v>
      </c>
      <c r="DZ18" s="546">
        <f>[1]Субсидия_факт!DO16</f>
        <v>377507.09</v>
      </c>
      <c r="EA18" s="972">
        <f>[1]Субсидия_факт!DU16</f>
        <v>970725.91</v>
      </c>
      <c r="EB18" s="483">
        <f t="shared" si="28"/>
        <v>0</v>
      </c>
      <c r="EC18" s="789"/>
      <c r="ED18" s="737"/>
      <c r="EE18" s="483">
        <f t="shared" si="29"/>
        <v>0</v>
      </c>
      <c r="EF18" s="546">
        <f>[1]Субсидия_факт!DQ16</f>
        <v>0</v>
      </c>
      <c r="EG18" s="824">
        <f>[1]Субсидия_факт!DW16</f>
        <v>0</v>
      </c>
      <c r="EH18" s="483">
        <f t="shared" si="30"/>
        <v>0</v>
      </c>
      <c r="EI18" s="671"/>
      <c r="EJ18" s="771"/>
      <c r="EK18" s="722">
        <f t="shared" si="31"/>
        <v>0</v>
      </c>
      <c r="EL18" s="822">
        <f>'Трансферты и кредиты'!EF18-'Трансферты и кредиты'!ER18</f>
        <v>0</v>
      </c>
      <c r="EM18" s="735">
        <f>'Трансферты и кредиты'!EG18-'Трансферты и кредиты'!ES18</f>
        <v>0</v>
      </c>
      <c r="EN18" s="716">
        <f t="shared" si="32"/>
        <v>0</v>
      </c>
      <c r="EO18" s="829">
        <f>'Трансферты и кредиты'!EI18-'Трансферты и кредиты'!EU18</f>
        <v>0</v>
      </c>
      <c r="EP18" s="842">
        <f>'Трансферты и кредиты'!EJ18-'Трансферты и кредиты'!EV18</f>
        <v>0</v>
      </c>
      <c r="EQ18" s="722">
        <f t="shared" si="33"/>
        <v>0</v>
      </c>
      <c r="ER18" s="546">
        <f>[1]Субсидия_факт!DS16</f>
        <v>0</v>
      </c>
      <c r="ES18" s="972">
        <f>[1]Субсидия_факт!DY16</f>
        <v>0</v>
      </c>
      <c r="ET18" s="722">
        <f t="shared" si="34"/>
        <v>0</v>
      </c>
      <c r="EU18" s="546"/>
      <c r="EV18" s="824"/>
      <c r="EW18" s="820">
        <f t="shared" si="35"/>
        <v>24221.010000000002</v>
      </c>
      <c r="EX18" s="829">
        <f>[1]Субсидия_факт!BS16</f>
        <v>0</v>
      </c>
      <c r="EY18" s="735">
        <f>[1]Субсидия_факт!BY16</f>
        <v>0</v>
      </c>
      <c r="EZ18" s="546">
        <f>[1]Субсидия_факт!CQ16</f>
        <v>21739.13</v>
      </c>
      <c r="FA18" s="972">
        <f>[1]Субсидия_факт!CW16</f>
        <v>2481.8799999999997</v>
      </c>
      <c r="FB18" s="546">
        <f>[1]Субсидия_факт!DC16</f>
        <v>0</v>
      </c>
      <c r="FC18" s="972">
        <f>[1]Субсидия_факт!DI16</f>
        <v>0</v>
      </c>
      <c r="FD18" s="546">
        <f>[1]Субсидия_факт!EE16</f>
        <v>0</v>
      </c>
      <c r="FE18" s="824">
        <f>[1]Субсидия_факт!EK16</f>
        <v>0</v>
      </c>
      <c r="FF18" s="820">
        <f t="shared" si="36"/>
        <v>0</v>
      </c>
      <c r="FG18" s="671"/>
      <c r="FH18" s="737"/>
      <c r="FI18" s="671"/>
      <c r="FJ18" s="850"/>
      <c r="FK18" s="671"/>
      <c r="FL18" s="966"/>
      <c r="FM18" s="671"/>
      <c r="FN18" s="737"/>
      <c r="FO18" s="820">
        <f t="shared" si="37"/>
        <v>20583333.34</v>
      </c>
      <c r="FP18" s="829">
        <f>[1]Субсидия_факт!BU16</f>
        <v>5763733.3399999999</v>
      </c>
      <c r="FQ18" s="735">
        <f>[1]Субсидия_факт!CA16</f>
        <v>14819600</v>
      </c>
      <c r="FR18" s="546">
        <f>[1]Субсидия_факт!CS16</f>
        <v>0</v>
      </c>
      <c r="FS18" s="824">
        <f>[1]Субсидия_факт!CY16</f>
        <v>0</v>
      </c>
      <c r="FT18" s="546">
        <f>[1]Субсидия_факт!DE16</f>
        <v>0</v>
      </c>
      <c r="FU18" s="972">
        <f>[1]Субсидия_факт!DK16</f>
        <v>0</v>
      </c>
      <c r="FV18" s="546">
        <f>[1]Субсидия_факт!EG16</f>
        <v>0</v>
      </c>
      <c r="FW18" s="824">
        <f>[1]Субсидия_факт!EM16</f>
        <v>0</v>
      </c>
      <c r="FX18" s="820">
        <f t="shared" si="38"/>
        <v>0</v>
      </c>
      <c r="FY18" s="671"/>
      <c r="FZ18" s="737"/>
      <c r="GA18" s="851"/>
      <c r="GB18" s="737"/>
      <c r="GC18" s="851"/>
      <c r="GD18" s="737"/>
      <c r="GE18" s="671"/>
      <c r="GF18" s="737"/>
      <c r="GG18" s="823">
        <f t="shared" si="39"/>
        <v>20583333.34</v>
      </c>
      <c r="GH18" s="829">
        <f>'Трансферты и кредиты'!FP18-GZ18</f>
        <v>5763733.3399999999</v>
      </c>
      <c r="GI18" s="735">
        <f>'Трансферты и кредиты'!FQ18-HA18</f>
        <v>14819600</v>
      </c>
      <c r="GJ18" s="829">
        <f>'Трансферты и кредиты'!FR18-HB18</f>
        <v>0</v>
      </c>
      <c r="GK18" s="735">
        <f>'Трансферты и кредиты'!FS18-HC18</f>
        <v>0</v>
      </c>
      <c r="GL18" s="822">
        <f>'Трансферты и кредиты'!FT18-HD18</f>
        <v>0</v>
      </c>
      <c r="GM18" s="735">
        <f>'Трансферты и кредиты'!FU18-HE18</f>
        <v>0</v>
      </c>
      <c r="GN18" s="829">
        <f>'Трансферты и кредиты'!FV18-HF18</f>
        <v>0</v>
      </c>
      <c r="GO18" s="735">
        <f>'Трансферты и кредиты'!FW18-HG18</f>
        <v>0</v>
      </c>
      <c r="GP18" s="823">
        <f t="shared" si="40"/>
        <v>0</v>
      </c>
      <c r="GQ18" s="829">
        <f>'Трансферты и кредиты'!FY18-HI18</f>
        <v>0</v>
      </c>
      <c r="GR18" s="885">
        <f>'Трансферты и кредиты'!FZ18-HJ18</f>
        <v>0</v>
      </c>
      <c r="GS18" s="829">
        <f>'Трансферты и кредиты'!GA18-HK18</f>
        <v>0</v>
      </c>
      <c r="GT18" s="842">
        <f>'Трансферты и кредиты'!GB18-HL18</f>
        <v>0</v>
      </c>
      <c r="GU18" s="829">
        <f>'Трансферты и кредиты'!GC18-HM18</f>
        <v>0</v>
      </c>
      <c r="GV18" s="842">
        <f>'Трансферты и кредиты'!GD18-HN18</f>
        <v>0</v>
      </c>
      <c r="GW18" s="829">
        <f>'Трансферты и кредиты'!GE18-HO18</f>
        <v>0</v>
      </c>
      <c r="GX18" s="842">
        <f>'Трансферты и кредиты'!GF18-HP18</f>
        <v>0</v>
      </c>
      <c r="GY18" s="823">
        <f t="shared" si="41"/>
        <v>0</v>
      </c>
      <c r="GZ18" s="829">
        <f>[1]Субсидия_факт!BW16</f>
        <v>0</v>
      </c>
      <c r="HA18" s="735">
        <f>[1]Субсидия_факт!CC16</f>
        <v>0</v>
      </c>
      <c r="HB18" s="546">
        <f>[1]Субсидия_факт!CU16</f>
        <v>0</v>
      </c>
      <c r="HC18" s="824">
        <f>[1]Субсидия_факт!DA16</f>
        <v>0</v>
      </c>
      <c r="HD18" s="546">
        <f>[1]Субсидия_факт!DG16</f>
        <v>0</v>
      </c>
      <c r="HE18" s="972">
        <f>[1]Субсидия_факт!DM16</f>
        <v>0</v>
      </c>
      <c r="HF18" s="546">
        <f>[1]Субсидия_факт!EI16</f>
        <v>0</v>
      </c>
      <c r="HG18" s="824">
        <f>[1]Субсидия_факт!EO16</f>
        <v>0</v>
      </c>
      <c r="HH18" s="823">
        <f t="shared" si="42"/>
        <v>0</v>
      </c>
      <c r="HI18" s="671"/>
      <c r="HJ18" s="737"/>
      <c r="HK18" s="548"/>
      <c r="HL18" s="863"/>
      <c r="HM18" s="548"/>
      <c r="HN18" s="967"/>
      <c r="HO18" s="671"/>
      <c r="HP18" s="737"/>
      <c r="HQ18" s="483">
        <f t="shared" si="155"/>
        <v>0</v>
      </c>
      <c r="HR18" s="546">
        <f>[1]Субсидия_факт!AY16</f>
        <v>0</v>
      </c>
      <c r="HS18" s="972">
        <f>[1]Субсидия_факт!BA16</f>
        <v>0</v>
      </c>
      <c r="HT18" s="546">
        <f>[1]Субсидия_факт!BC16</f>
        <v>0</v>
      </c>
      <c r="HU18" s="972">
        <f>[1]Субсидия_факт!BE16</f>
        <v>0</v>
      </c>
      <c r="HV18" s="483">
        <f t="shared" si="156"/>
        <v>0</v>
      </c>
      <c r="HW18" s="671"/>
      <c r="HX18" s="737"/>
      <c r="HY18" s="671"/>
      <c r="HZ18" s="737"/>
      <c r="IA18" s="518">
        <f t="shared" si="43"/>
        <v>0</v>
      </c>
      <c r="IB18" s="546">
        <f>[1]Субсидия_факт!GW16</f>
        <v>0</v>
      </c>
      <c r="IC18" s="531">
        <f>[1]Субсидия_факт!GY16</f>
        <v>0</v>
      </c>
      <c r="ID18" s="533">
        <f>[1]Субсидия_факт!HG16</f>
        <v>0</v>
      </c>
      <c r="IE18" s="750">
        <f>[1]Субсидия_факт!HI16</f>
        <v>0</v>
      </c>
      <c r="IF18" s="518">
        <f t="shared" si="44"/>
        <v>0</v>
      </c>
      <c r="IG18" s="671"/>
      <c r="IH18" s="351"/>
      <c r="II18" s="491"/>
      <c r="IJ18" s="746"/>
      <c r="IK18" s="483">
        <f t="shared" si="45"/>
        <v>0</v>
      </c>
      <c r="IL18" s="548">
        <f>[1]Субсидия_факт!HE16</f>
        <v>0</v>
      </c>
      <c r="IM18" s="548">
        <f>[1]Субсидия_факт!HA16</f>
        <v>0</v>
      </c>
      <c r="IN18" s="824">
        <f>[1]Субсидия_факт!HC16</f>
        <v>0</v>
      </c>
      <c r="IO18" s="483">
        <f t="shared" si="46"/>
        <v>0</v>
      </c>
      <c r="IP18" s="671"/>
      <c r="IQ18" s="671"/>
      <c r="IR18" s="737"/>
      <c r="IS18" s="968">
        <f t="shared" si="47"/>
        <v>0</v>
      </c>
      <c r="IT18" s="968">
        <f t="shared" si="48"/>
        <v>0</v>
      </c>
      <c r="IU18" s="720">
        <f t="shared" si="49"/>
        <v>0</v>
      </c>
      <c r="IV18" s="1163">
        <f t="shared" si="50"/>
        <v>0</v>
      </c>
      <c r="IW18" s="826">
        <f t="shared" si="51"/>
        <v>0</v>
      </c>
      <c r="IX18" s="546">
        <f>[1]Субсидия_факт!NI16</f>
        <v>0</v>
      </c>
      <c r="IY18" s="972">
        <f>[1]Субсидия_факт!NO16</f>
        <v>0</v>
      </c>
      <c r="IZ18" s="972">
        <f>[1]Субсидия_факт!OA16</f>
        <v>0</v>
      </c>
      <c r="JA18" s="546">
        <f>[1]Субсидия_факт!NU16</f>
        <v>0</v>
      </c>
      <c r="JB18" s="826">
        <f t="shared" si="52"/>
        <v>0</v>
      </c>
      <c r="JC18" s="851"/>
      <c r="JD18" s="737"/>
      <c r="JE18" s="850"/>
      <c r="JF18" s="671"/>
      <c r="JG18" s="826">
        <f t="shared" si="53"/>
        <v>0</v>
      </c>
      <c r="JH18" s="546">
        <f>[1]Субсидия_факт!NK16</f>
        <v>0</v>
      </c>
      <c r="JI18" s="972">
        <f>[1]Субсидия_факт!NQ16</f>
        <v>0</v>
      </c>
      <c r="JJ18" s="972">
        <f>[1]Субсидия_факт!OC16</f>
        <v>0</v>
      </c>
      <c r="JK18" s="548">
        <f>[1]Субсидия_факт!NW16</f>
        <v>0</v>
      </c>
      <c r="JL18" s="827">
        <f t="shared" si="54"/>
        <v>0</v>
      </c>
      <c r="JM18" s="671"/>
      <c r="JN18" s="850"/>
      <c r="JO18" s="737"/>
      <c r="JP18" s="851"/>
      <c r="JQ18" s="715">
        <f t="shared" si="55"/>
        <v>0</v>
      </c>
      <c r="JR18" s="704">
        <f>'Трансферты и кредиты'!JH18-KB18</f>
        <v>0</v>
      </c>
      <c r="JS18" s="742">
        <f>'Трансферты и кредиты'!JI18-KC18</f>
        <v>0</v>
      </c>
      <c r="JT18" s="839">
        <f>'Трансферты и кредиты'!JJ18-KD18</f>
        <v>0</v>
      </c>
      <c r="JU18" s="668">
        <f>'Трансферты и кредиты'!JK18-KE18</f>
        <v>0</v>
      </c>
      <c r="JV18" s="828">
        <f t="shared" si="56"/>
        <v>0</v>
      </c>
      <c r="JW18" s="822">
        <f>'Трансферты и кредиты'!JM18-KG18</f>
        <v>0</v>
      </c>
      <c r="JX18" s="735">
        <f>'Трансферты и кредиты'!JN18-KH18</f>
        <v>0</v>
      </c>
      <c r="JY18" s="842">
        <f>'Трансферты и кредиты'!JO18-KI18</f>
        <v>0</v>
      </c>
      <c r="JZ18" s="829">
        <f>'Трансферты и кредиты'!JP18-KJ18</f>
        <v>0</v>
      </c>
      <c r="KA18" s="853">
        <f t="shared" si="57"/>
        <v>0</v>
      </c>
      <c r="KB18" s="546">
        <f>[1]Субсидия_факт!NM16</f>
        <v>0</v>
      </c>
      <c r="KC18" s="972">
        <f>[1]Субсидия_факт!NS16</f>
        <v>0</v>
      </c>
      <c r="KD18" s="972">
        <f>[1]Субсидия_факт!OE16</f>
        <v>0</v>
      </c>
      <c r="KE18" s="546">
        <f>[1]Субсидия_факт!NY16</f>
        <v>0</v>
      </c>
      <c r="KF18" s="828">
        <f t="shared" si="58"/>
        <v>0</v>
      </c>
      <c r="KG18" s="851"/>
      <c r="KH18" s="737"/>
      <c r="KI18" s="863"/>
      <c r="KJ18" s="548"/>
      <c r="KK18" s="559">
        <f>SUM('Трансферты и кредиты'!KL18:KL18)</f>
        <v>0</v>
      </c>
      <c r="KL18" s="351"/>
      <c r="KM18" s="559">
        <f>SUM('Трансферты и кредиты'!KN18:KN18)</f>
        <v>0</v>
      </c>
      <c r="KN18" s="491"/>
      <c r="KO18" s="559">
        <f t="shared" si="59"/>
        <v>0</v>
      </c>
      <c r="KP18" s="481">
        <f>[1]Субсидия_факт!HY16</f>
        <v>0</v>
      </c>
      <c r="KQ18" s="750">
        <f>[1]Субсидия_факт!IC16</f>
        <v>0</v>
      </c>
      <c r="KR18" s="552">
        <f t="shared" si="60"/>
        <v>0</v>
      </c>
      <c r="KS18" s="564"/>
      <c r="KT18" s="848"/>
      <c r="KU18" s="630">
        <f t="shared" si="61"/>
        <v>0</v>
      </c>
      <c r="KV18" s="1103">
        <f>'Трансферты и кредиты'!KP18-LB18</f>
        <v>0</v>
      </c>
      <c r="KW18" s="742">
        <f>'Трансферты и кредиты'!KQ18-LC18</f>
        <v>0</v>
      </c>
      <c r="KX18" s="630">
        <f t="shared" si="62"/>
        <v>0</v>
      </c>
      <c r="KY18" s="505">
        <f>'Трансферты и кредиты'!KS18-LE18</f>
        <v>0</v>
      </c>
      <c r="KZ18" s="742">
        <f>'Трансферты и кредиты'!KT18-LF18</f>
        <v>0</v>
      </c>
      <c r="LA18" s="694">
        <f t="shared" si="63"/>
        <v>0</v>
      </c>
      <c r="LB18" s="481">
        <f>[1]Субсидия_факт!IA16</f>
        <v>0</v>
      </c>
      <c r="LC18" s="750">
        <f>[1]Субсидия_факт!IE16</f>
        <v>0</v>
      </c>
      <c r="LD18" s="630">
        <f t="shared" si="64"/>
        <v>0</v>
      </c>
      <c r="LE18" s="505"/>
      <c r="LF18" s="775"/>
      <c r="LG18" s="518">
        <f t="shared" si="65"/>
        <v>0</v>
      </c>
      <c r="LH18" s="350">
        <f>[1]Субсидия_факт!CK16</f>
        <v>0</v>
      </c>
      <c r="LI18" s="350">
        <f>[1]Субсидия_факт!EW16</f>
        <v>0</v>
      </c>
      <c r="LJ18" s="861">
        <f>[1]Субсидия_факт!EY16</f>
        <v>0</v>
      </c>
      <c r="LK18" s="558">
        <f>[1]Субсидия_факт!FG16</f>
        <v>0</v>
      </c>
      <c r="LL18" s="533">
        <f>[1]Субсидия_факт!FY16</f>
        <v>0</v>
      </c>
      <c r="LM18" s="558">
        <f>[1]Субсидия_факт!JE16</f>
        <v>0</v>
      </c>
      <c r="LN18" s="350">
        <f>[1]Субсидия_факт!KI16</f>
        <v>0</v>
      </c>
      <c r="LO18" s="459">
        <f>[1]Субсидия_факт!JW16</f>
        <v>0</v>
      </c>
      <c r="LP18" s="750">
        <f>[1]Субсидия_факт!KC16</f>
        <v>0</v>
      </c>
      <c r="LQ18" s="483">
        <f t="shared" si="66"/>
        <v>0</v>
      </c>
      <c r="LR18" s="491"/>
      <c r="LS18" s="491"/>
      <c r="LT18" s="746"/>
      <c r="LU18" s="491"/>
      <c r="LV18" s="491"/>
      <c r="LW18" s="491"/>
      <c r="LX18" s="351"/>
      <c r="LY18" s="351"/>
      <c r="LZ18" s="768"/>
      <c r="MA18" s="559">
        <f t="shared" si="67"/>
        <v>0</v>
      </c>
      <c r="MB18" s="481">
        <f>[1]Субсидия_факт!CM16</f>
        <v>0</v>
      </c>
      <c r="MC18" s="350">
        <f>[1]Субсидия_факт!FK16</f>
        <v>0</v>
      </c>
      <c r="MD18" s="505">
        <f>[1]Субсидия_факт!IO16</f>
        <v>0</v>
      </c>
      <c r="ME18" s="531">
        <f>[1]Субсидия_факт!JG16</f>
        <v>0</v>
      </c>
      <c r="MF18" s="533">
        <f>[1]Субсидия_факт!KK16</f>
        <v>0</v>
      </c>
      <c r="MG18" s="533">
        <f>[1]Субсидия_факт!JY16</f>
        <v>0</v>
      </c>
      <c r="MH18" s="866">
        <f>[1]Субсидия_факт!KE16</f>
        <v>0</v>
      </c>
      <c r="MI18" s="552">
        <f t="shared" si="157"/>
        <v>0</v>
      </c>
      <c r="MJ18" s="564"/>
      <c r="MK18" s="565"/>
      <c r="ML18" s="351"/>
      <c r="MM18" s="565"/>
      <c r="MN18" s="564"/>
      <c r="MO18" s="564"/>
      <c r="MP18" s="848"/>
      <c r="MQ18" s="561">
        <f t="shared" si="158"/>
        <v>0</v>
      </c>
      <c r="MR18" s="704">
        <f t="shared" si="70"/>
        <v>0</v>
      </c>
      <c r="MS18" s="481">
        <f t="shared" si="71"/>
        <v>0</v>
      </c>
      <c r="MT18" s="481">
        <f t="shared" si="72"/>
        <v>0</v>
      </c>
      <c r="MU18" s="350">
        <f t="shared" si="73"/>
        <v>0</v>
      </c>
      <c r="MV18" s="459">
        <f t="shared" si="74"/>
        <v>0</v>
      </c>
      <c r="MW18" s="350">
        <f t="shared" si="75"/>
        <v>0</v>
      </c>
      <c r="MX18" s="750">
        <f t="shared" si="76"/>
        <v>0</v>
      </c>
      <c r="MY18" s="560">
        <f t="shared" si="77"/>
        <v>0</v>
      </c>
      <c r="MZ18" s="668">
        <f t="shared" si="78"/>
        <v>0</v>
      </c>
      <c r="NA18" s="531">
        <f t="shared" si="79"/>
        <v>0</v>
      </c>
      <c r="NB18" s="350">
        <f t="shared" si="80"/>
        <v>0</v>
      </c>
      <c r="NC18" s="459">
        <f t="shared" si="81"/>
        <v>0</v>
      </c>
      <c r="ND18" s="350">
        <f t="shared" si="82"/>
        <v>0</v>
      </c>
      <c r="NE18" s="350">
        <f t="shared" si="83"/>
        <v>0</v>
      </c>
      <c r="NF18" s="861">
        <f t="shared" si="84"/>
        <v>0</v>
      </c>
      <c r="NG18" s="563">
        <f t="shared" si="85"/>
        <v>0</v>
      </c>
      <c r="NH18" s="481">
        <f>[1]Субсидия_факт!CO16</f>
        <v>0</v>
      </c>
      <c r="NI18" s="350">
        <f>[1]Субсидия_факт!FM16</f>
        <v>0</v>
      </c>
      <c r="NJ18" s="505">
        <f>[1]Субсидия_факт!IQ16</f>
        <v>0</v>
      </c>
      <c r="NK18" s="459">
        <f>[1]Субсидия_факт!JI16</f>
        <v>0</v>
      </c>
      <c r="NL18" s="350">
        <f>[1]Субсидия_факт!KM16</f>
        <v>0</v>
      </c>
      <c r="NM18" s="350">
        <f>[1]Субсидия_факт!KA16</f>
        <v>0</v>
      </c>
      <c r="NN18" s="866">
        <f>[1]Субсидия_факт!KG16</f>
        <v>0</v>
      </c>
      <c r="NO18" s="561">
        <f t="shared" si="86"/>
        <v>0</v>
      </c>
      <c r="NP18" s="565"/>
      <c r="NQ18" s="564"/>
      <c r="NR18" s="491"/>
      <c r="NS18" s="564"/>
      <c r="NT18" s="564"/>
      <c r="NU18" s="565"/>
      <c r="NV18" s="869"/>
      <c r="NW18" s="559">
        <f t="shared" si="87"/>
        <v>0</v>
      </c>
      <c r="NX18" s="533">
        <f>[1]Субсидия_факт!IS16</f>
        <v>0</v>
      </c>
      <c r="NY18" s="861">
        <f>[1]Субсидия_факт!IU16</f>
        <v>0</v>
      </c>
      <c r="NZ18" s="533">
        <f>[1]Субсидия_факт!JK16</f>
        <v>0</v>
      </c>
      <c r="OA18" s="861">
        <f>[1]Субсидия_факт!JQ16</f>
        <v>0</v>
      </c>
      <c r="OB18" s="552">
        <f t="shared" si="88"/>
        <v>0</v>
      </c>
      <c r="OC18" s="491"/>
      <c r="OD18" s="746"/>
      <c r="OE18" s="491"/>
      <c r="OF18" s="869"/>
      <c r="OG18" s="552">
        <f t="shared" si="89"/>
        <v>0</v>
      </c>
      <c r="OH18" s="531">
        <f>[1]Субсидия_факт!IG16</f>
        <v>0</v>
      </c>
      <c r="OI18" s="1014">
        <f>[1]Субсидия_факт!IK16</f>
        <v>0</v>
      </c>
      <c r="OJ18" s="1217">
        <f>[1]Субсидия_факт!IW16</f>
        <v>0</v>
      </c>
      <c r="OK18" s="742">
        <f>[1]Субсидия_факт!JA16</f>
        <v>0</v>
      </c>
      <c r="OL18" s="533">
        <f>[1]Субсидия_факт!JM16</f>
        <v>0</v>
      </c>
      <c r="OM18" s="750">
        <f>[1]Субсидия_факт!JS16</f>
        <v>0</v>
      </c>
      <c r="ON18" s="552">
        <f t="shared" si="90"/>
        <v>0</v>
      </c>
      <c r="OO18" s="564"/>
      <c r="OP18" s="845"/>
      <c r="OQ18" s="491"/>
      <c r="OR18" s="746"/>
      <c r="OS18" s="564"/>
      <c r="OT18" s="746"/>
      <c r="OU18" s="630">
        <f t="shared" si="91"/>
        <v>0</v>
      </c>
      <c r="OV18" s="481">
        <f t="shared" si="92"/>
        <v>0</v>
      </c>
      <c r="OW18" s="750">
        <f t="shared" si="93"/>
        <v>0</v>
      </c>
      <c r="OX18" s="459">
        <f t="shared" si="94"/>
        <v>0</v>
      </c>
      <c r="OY18" s="750">
        <f t="shared" si="95"/>
        <v>0</v>
      </c>
      <c r="OZ18" s="459">
        <f t="shared" si="96"/>
        <v>0</v>
      </c>
      <c r="PA18" s="750">
        <f t="shared" si="97"/>
        <v>0</v>
      </c>
      <c r="PB18" s="694">
        <f t="shared" si="98"/>
        <v>0</v>
      </c>
      <c r="PC18" s="481">
        <f t="shared" si="99"/>
        <v>0</v>
      </c>
      <c r="PD18" s="750">
        <f t="shared" si="100"/>
        <v>0</v>
      </c>
      <c r="PE18" s="459">
        <f t="shared" si="101"/>
        <v>0</v>
      </c>
      <c r="PF18" s="750">
        <f t="shared" si="102"/>
        <v>0</v>
      </c>
      <c r="PG18" s="459">
        <f t="shared" si="103"/>
        <v>0</v>
      </c>
      <c r="PH18" s="750">
        <f t="shared" si="104"/>
        <v>0</v>
      </c>
      <c r="PI18" s="630">
        <f t="shared" si="105"/>
        <v>0</v>
      </c>
      <c r="PJ18" s="459">
        <f>[1]Субсидия_факт!II16</f>
        <v>0</v>
      </c>
      <c r="PK18" s="1014">
        <f>[1]Субсидия_факт!IM16</f>
        <v>0</v>
      </c>
      <c r="PL18" s="668">
        <f>[1]Субсидия_факт!IY16</f>
        <v>0</v>
      </c>
      <c r="PM18" s="742">
        <f>[1]Субсидия_факт!JC16</f>
        <v>0</v>
      </c>
      <c r="PN18" s="350">
        <f>[1]Субсидия_факт!JO16</f>
        <v>0</v>
      </c>
      <c r="PO18" s="750">
        <f>[1]Субсидия_факт!JU16</f>
        <v>0</v>
      </c>
      <c r="PP18" s="630">
        <f t="shared" si="106"/>
        <v>0</v>
      </c>
      <c r="PQ18" s="565"/>
      <c r="PR18" s="742"/>
      <c r="PS18" s="491"/>
      <c r="PT18" s="746"/>
      <c r="PU18" s="564"/>
      <c r="PV18" s="839"/>
      <c r="PW18" s="518">
        <f>[1]Субсидия_факт!OQ16</f>
        <v>28405212.260000002</v>
      </c>
      <c r="PX18" s="1423">
        <f t="shared" si="159"/>
        <v>28405212.260000002</v>
      </c>
      <c r="PY18" s="557">
        <f>'Прочая  субсидия_МР  и  ГО'!B14</f>
        <v>1408094.21</v>
      </c>
      <c r="PZ18" s="552">
        <f>'Прочая  субсидия_МР  и  ГО'!C14</f>
        <v>500713.02</v>
      </c>
      <c r="QA18" s="557">
        <f>'Прочая  субсидия_БП'!B14</f>
        <v>468592.41</v>
      </c>
      <c r="QB18" s="559">
        <f>'Прочая  субсидия_БП'!C14</f>
        <v>468592.41</v>
      </c>
      <c r="QC18" s="625">
        <f>'Прочая  субсидия_БП'!D14</f>
        <v>468592.41</v>
      </c>
      <c r="QD18" s="624">
        <f>'Прочая  субсидия_БП'!E14</f>
        <v>468592.41</v>
      </c>
      <c r="QE18" s="631">
        <f>'Прочая  субсидия_БП'!F14</f>
        <v>0</v>
      </c>
      <c r="QF18" s="624">
        <f>'Прочая  субсидия_БП'!G14</f>
        <v>0</v>
      </c>
      <c r="QG18" s="518">
        <f t="shared" si="107"/>
        <v>316699628</v>
      </c>
      <c r="QH18" s="481">
        <f>'Трансферты и кредиты'!RF18+'Трансферты и кредиты'!QM18+'Трансферты и кредиты'!QO18+'Трансферты и кредиты'!QQ18</f>
        <v>311998410</v>
      </c>
      <c r="QI18" s="350">
        <f>'Трансферты и кредиты'!RG18+'Трансферты и кредиты'!QS18+'Трансферты и кредиты'!QY18+'Трансферты и кредиты'!QU18+'Трансферты и кредиты'!RC18+'Трансферты и кредиты'!QW18+RA18</f>
        <v>4701218</v>
      </c>
      <c r="QJ18" s="552">
        <f t="shared" si="108"/>
        <v>107898591.23999999</v>
      </c>
      <c r="QK18" s="459">
        <f>'Трансферты и кредиты'!RI18+'Трансферты и кредиты'!QN18+'Трансферты и кредиты'!QP18+'Трансферты и кредиты'!QR18</f>
        <v>107087800</v>
      </c>
      <c r="QL18" s="350">
        <f>'Трансферты и кредиты'!RJ18+'Трансферты и кредиты'!QT18+'Трансферты и кредиты'!QZ18+'Трансферты и кредиты'!QV18+'Трансферты и кредиты'!RD18+'Трансферты и кредиты'!QX18+RB18</f>
        <v>810791.24</v>
      </c>
      <c r="QM18" s="619">
        <f>'Субвенция  на  полномочия'!B14</f>
        <v>297635410</v>
      </c>
      <c r="QN18" s="483">
        <f>'Субвенция  на  полномочия'!C14</f>
        <v>102637800</v>
      </c>
      <c r="QO18" s="803">
        <f>[1]Субвенция_факт!P15*1000</f>
        <v>10261000</v>
      </c>
      <c r="QP18" s="1386">
        <v>2600000</v>
      </c>
      <c r="QQ18" s="803">
        <f>[1]Субвенция_факт!K15*1000</f>
        <v>2810000</v>
      </c>
      <c r="QR18" s="1386">
        <v>1410000</v>
      </c>
      <c r="QS18" s="803">
        <f>[1]Субвенция_факт!AD15*1000</f>
        <v>1622300</v>
      </c>
      <c r="QT18" s="806">
        <v>384647.45999999996</v>
      </c>
      <c r="QU18" s="803">
        <f>[1]Субвенция_факт!AE15*1000</f>
        <v>5000</v>
      </c>
      <c r="QV18" s="806"/>
      <c r="QW18" s="803">
        <f>[1]Субвенция_факт!E15*1000</f>
        <v>0</v>
      </c>
      <c r="QX18" s="806"/>
      <c r="QY18" s="803">
        <f>[1]Субвенция_факт!F15*1000</f>
        <v>1223918</v>
      </c>
      <c r="QZ18" s="946"/>
      <c r="RA18" s="171">
        <f>[1]Субвенция_факт!G15*1000</f>
        <v>0</v>
      </c>
      <c r="RB18" s="947"/>
      <c r="RC18" s="803">
        <f>[1]Субвенция_факт!H15*1000</f>
        <v>0</v>
      </c>
      <c r="RD18" s="806"/>
      <c r="RE18" s="559">
        <f t="shared" si="109"/>
        <v>3142000</v>
      </c>
      <c r="RF18" s="945">
        <f>[1]Субвенция_факт!AC15*1000</f>
        <v>1292000</v>
      </c>
      <c r="RG18" s="1168">
        <f>[1]Субвенция_факт!AB15*1000</f>
        <v>1850000</v>
      </c>
      <c r="RH18" s="552">
        <f t="shared" si="110"/>
        <v>866143.78</v>
      </c>
      <c r="RI18" s="1080">
        <v>440000</v>
      </c>
      <c r="RJ18" s="1379">
        <v>426143.78</v>
      </c>
      <c r="RK18" s="286">
        <f>'Трансферты и кредиты'!TI18+'Трансферты и кредиты'!TE18+'Трансферты и кредиты'!SA18+'Трансферты и кредиты'!SG18+RM18+'Трансферты и кредиты'!SY18</f>
        <v>0</v>
      </c>
      <c r="RL18" s="171">
        <f>'Трансферты и кредиты'!TK18+'Трансферты и кредиты'!TG18+'Трансферты и кредиты'!SD18+'Трансферты и кредиты'!SJ18+RT18+'Трансферты и кредиты'!TB18</f>
        <v>0</v>
      </c>
      <c r="RM18" s="1284">
        <f t="shared" si="111"/>
        <v>0</v>
      </c>
      <c r="RN18" s="1267">
        <f>'[1]Иные межбюджетные трансферты'!O16</f>
        <v>0</v>
      </c>
      <c r="RO18" s="1264">
        <f>'[1]Иные межбюджетные трансферты'!Q16</f>
        <v>0</v>
      </c>
      <c r="RP18" s="959">
        <f>'[1]Иные межбюджетные трансферты'!I16</f>
        <v>0</v>
      </c>
      <c r="RQ18" s="1043">
        <f>'[1]Иные межбюджетные трансферты'!K16</f>
        <v>0</v>
      </c>
      <c r="RR18" s="1414">
        <f>'[1]Иные межбюджетные трансферты'!M16</f>
        <v>0</v>
      </c>
      <c r="RS18" s="1409">
        <f>'[1]Иные межбюджетные трансферты'!S16</f>
        <v>0</v>
      </c>
      <c r="RT18" s="1094">
        <f t="shared" si="112"/>
        <v>0</v>
      </c>
      <c r="RU18" s="1086"/>
      <c r="RV18" s="1084"/>
      <c r="RW18" s="959"/>
      <c r="RX18" s="1043"/>
      <c r="RY18" s="1086"/>
      <c r="RZ18" s="1086"/>
      <c r="SA18" s="1071">
        <f t="shared" si="113"/>
        <v>0</v>
      </c>
      <c r="SB18" s="1300">
        <f>'[1]Иные межбюджетные трансферты'!U16</f>
        <v>0</v>
      </c>
      <c r="SC18" s="1301">
        <f>'[1]Иные межбюджетные трансферты'!AA16</f>
        <v>0</v>
      </c>
      <c r="SD18" s="1166">
        <f t="shared" si="114"/>
        <v>0</v>
      </c>
      <c r="SE18" s="1043"/>
      <c r="SF18" s="1043"/>
      <c r="SG18" s="1077">
        <f t="shared" si="115"/>
        <v>0</v>
      </c>
      <c r="SH18" s="1300">
        <f>'[1]Иные межбюджетные трансферты'!W16</f>
        <v>0</v>
      </c>
      <c r="SI18" s="1301">
        <f>'[1]Иные межбюджетные трансферты'!AC16</f>
        <v>0</v>
      </c>
      <c r="SJ18" s="1071">
        <f t="shared" si="116"/>
        <v>0</v>
      </c>
      <c r="SK18" s="1043"/>
      <c r="SL18" s="1043"/>
      <c r="SM18" s="1074">
        <f t="shared" si="117"/>
        <v>0</v>
      </c>
      <c r="SN18" s="1300">
        <f t="shared" si="118"/>
        <v>0</v>
      </c>
      <c r="SO18" s="1301">
        <f t="shared" si="119"/>
        <v>0</v>
      </c>
      <c r="SP18" s="1068">
        <f t="shared" si="120"/>
        <v>0</v>
      </c>
      <c r="SQ18" s="1300">
        <f t="shared" si="121"/>
        <v>0</v>
      </c>
      <c r="SR18" s="1301">
        <f t="shared" si="122"/>
        <v>0</v>
      </c>
      <c r="SS18" s="1074">
        <f t="shared" si="123"/>
        <v>0</v>
      </c>
      <c r="ST18" s="1300">
        <f>'[1]Иные межбюджетные трансферты'!Y16</f>
        <v>0</v>
      </c>
      <c r="SU18" s="1301">
        <f>'[1]Иные межбюджетные трансферты'!AE16</f>
        <v>0</v>
      </c>
      <c r="SV18" s="1074">
        <f t="shared" si="124"/>
        <v>0</v>
      </c>
      <c r="SW18" s="1300">
        <f t="shared" si="125"/>
        <v>0</v>
      </c>
      <c r="SX18" s="1301">
        <f t="shared" si="126"/>
        <v>0</v>
      </c>
      <c r="SY18" s="804">
        <f t="shared" si="127"/>
        <v>0</v>
      </c>
      <c r="SZ18" s="1168">
        <f>'[1]Иные межбюджетные трансферты'!E16</f>
        <v>0</v>
      </c>
      <c r="TA18" s="1280">
        <f>'[1]Иные межбюджетные трансферты'!G16</f>
        <v>0</v>
      </c>
      <c r="TB18" s="804">
        <f t="shared" si="128"/>
        <v>0</v>
      </c>
      <c r="TC18" s="1168"/>
      <c r="TD18" s="1280"/>
      <c r="TE18" s="960">
        <f t="shared" si="129"/>
        <v>0</v>
      </c>
      <c r="TF18" s="1043"/>
      <c r="TG18" s="1164">
        <f t="shared" si="130"/>
        <v>0</v>
      </c>
      <c r="TH18" s="972"/>
      <c r="TI18" s="545">
        <f t="shared" si="131"/>
        <v>0</v>
      </c>
      <c r="TJ18" s="954">
        <f>'[1]Иные межбюджетные трансферты'!AI16</f>
        <v>0</v>
      </c>
      <c r="TK18" s="545">
        <f t="shared" si="132"/>
        <v>0</v>
      </c>
      <c r="TL18" s="548"/>
      <c r="TM18" s="968">
        <f t="shared" si="133"/>
        <v>0</v>
      </c>
      <c r="TN18" s="546">
        <f>'Трансферты и кредиты'!TJ18-TR18</f>
        <v>0</v>
      </c>
      <c r="TO18" s="968">
        <f t="shared" si="134"/>
        <v>0</v>
      </c>
      <c r="TP18" s="546">
        <f>'Трансферты и кредиты'!TL18-TT18</f>
        <v>0</v>
      </c>
      <c r="TQ18" s="968">
        <f t="shared" si="135"/>
        <v>0</v>
      </c>
      <c r="TR18" s="954">
        <f>'[1]Иные межбюджетные трансферты'!AK16</f>
        <v>0</v>
      </c>
      <c r="TS18" s="1163">
        <f t="shared" si="136"/>
        <v>0</v>
      </c>
      <c r="TT18" s="548"/>
      <c r="TU18" s="552">
        <f>TW18+'Трансферты и кредиты'!UE18+UA18+'Трансферты и кредиты'!UI18+UC18+'Трансферты и кредиты'!UK18</f>
        <v>-26883000</v>
      </c>
      <c r="TV18" s="552">
        <f>TX18+'Трансферты и кредиты'!UF18+UB18+'Трансферты и кредиты'!UJ18+UD18+'Трансферты и кредиты'!UL18</f>
        <v>-17543000</v>
      </c>
      <c r="TW18" s="566"/>
      <c r="TX18" s="566"/>
      <c r="TY18" s="566"/>
      <c r="TZ18" s="566"/>
      <c r="UA18" s="563">
        <f t="shared" si="137"/>
        <v>0</v>
      </c>
      <c r="UB18" s="561">
        <f t="shared" si="138"/>
        <v>0</v>
      </c>
      <c r="UC18" s="567"/>
      <c r="UD18" s="556"/>
      <c r="UE18" s="566">
        <v>-25693000</v>
      </c>
      <c r="UF18" s="566">
        <v>-16443000</v>
      </c>
      <c r="UG18" s="566">
        <f>-90000-600000-500000</f>
        <v>-1190000</v>
      </c>
      <c r="UH18" s="566">
        <f>-600000-500000</f>
        <v>-1100000</v>
      </c>
      <c r="UI18" s="563">
        <f t="shared" si="139"/>
        <v>-1190000</v>
      </c>
      <c r="UJ18" s="561">
        <f t="shared" si="140"/>
        <v>-1100000</v>
      </c>
      <c r="UK18" s="556"/>
      <c r="UL18" s="556"/>
      <c r="UM18" s="256">
        <f>'Трансферты и кредиты'!UE18+'Трансферты и кредиты'!UG18</f>
        <v>-26883000</v>
      </c>
      <c r="UN18" s="256">
        <f>'Трансферты и кредиты'!UF18+'Трансферты и кредиты'!UH18</f>
        <v>-17543000</v>
      </c>
    </row>
    <row r="19" spans="1:560" s="347" customFormat="1" ht="25.5" customHeight="1">
      <c r="A19" s="356" t="s">
        <v>95</v>
      </c>
      <c r="B19" s="559">
        <f>D19+AI19+'Трансферты и кредиты'!QG19+'Трансферты и кредиты'!RK19</f>
        <v>446323860.25</v>
      </c>
      <c r="C19" s="552">
        <f>E19+'Трансферты и кредиты'!QJ19+AJ19+'Трансферты и кредиты'!RL19</f>
        <v>126270988.77</v>
      </c>
      <c r="D19" s="557">
        <f t="shared" si="0"/>
        <v>103150700</v>
      </c>
      <c r="E19" s="559">
        <f t="shared" si="1"/>
        <v>25787675</v>
      </c>
      <c r="F19" s="1196">
        <f>'[1]Дотация  из  ОБ_факт'!I15+'[1]Дотация  из  ОБ_факт'!Q15</f>
        <v>39350100</v>
      </c>
      <c r="G19" s="1370">
        <v>9837525</v>
      </c>
      <c r="H19" s="623">
        <f>'[1]Дотация  из  ОБ_факт'!K15</f>
        <v>37265600</v>
      </c>
      <c r="I19" s="1368">
        <v>9316400</v>
      </c>
      <c r="J19" s="624">
        <f t="shared" si="2"/>
        <v>32616000</v>
      </c>
      <c r="K19" s="631">
        <f t="shared" si="3"/>
        <v>8154000</v>
      </c>
      <c r="L19" s="965">
        <f>'[1]Дотация  из  ОБ_факт'!O15</f>
        <v>4649600</v>
      </c>
      <c r="M19" s="1368">
        <v>1162400</v>
      </c>
      <c r="N19" s="623">
        <f>'[1]Дотация  из  ОБ_факт'!U15</f>
        <v>0</v>
      </c>
      <c r="O19" s="1193"/>
      <c r="P19" s="859">
        <f>'[1]Дотация  из  ОБ_факт'!W15</f>
        <v>26535000</v>
      </c>
      <c r="Q19" s="1370">
        <v>6633750</v>
      </c>
      <c r="R19" s="631">
        <f t="shared" si="4"/>
        <v>19532900</v>
      </c>
      <c r="S19" s="624">
        <f t="shared" si="5"/>
        <v>4883225</v>
      </c>
      <c r="T19" s="1190">
        <f>'[1]Дотация  из  ОБ_факт'!AA15</f>
        <v>7002100</v>
      </c>
      <c r="U19" s="1370">
        <v>1750525</v>
      </c>
      <c r="V19" s="859">
        <f>'[1]Дотация  из  ОБ_факт'!AE15+'[1]Дотация  из  ОБ_факт'!AG15+'[1]Дотация  из  ОБ_факт'!AK15</f>
        <v>0</v>
      </c>
      <c r="W19" s="171">
        <f t="shared" si="6"/>
        <v>0</v>
      </c>
      <c r="X19" s="627"/>
      <c r="Y19" s="626"/>
      <c r="Z19" s="627"/>
      <c r="AA19" s="623">
        <f>'[1]Дотация  из  ОБ_факт'!AC15+'[1]Дотация  из  ОБ_факт'!AI15</f>
        <v>0</v>
      </c>
      <c r="AB19" s="173">
        <f t="shared" si="7"/>
        <v>0</v>
      </c>
      <c r="AC19" s="626"/>
      <c r="AD19" s="627"/>
      <c r="AE19" s="624">
        <f t="shared" si="8"/>
        <v>0</v>
      </c>
      <c r="AF19" s="631">
        <f t="shared" si="9"/>
        <v>0</v>
      </c>
      <c r="AG19" s="624">
        <f>'[1]Дотация  из  ОБ_факт'!AI15</f>
        <v>0</v>
      </c>
      <c r="AH19" s="807"/>
      <c r="AI19" s="619">
        <f>'Трансферты и кредиты'!IA19+LG19+MA19+'Трансферты и кредиты'!PY19+'Трансферты и кредиты'!QA19+BI19+BK19+BQ19+BS19+'Трансферты и кредиты'!KK19+'Трансферты и кредиты'!KO19+AK19+AU19+'Трансферты и кредиты'!EW19+'Трансферты и кредиты'!FO19+'Трансферты и кредиты'!CW19+'Трансферты и кредиты'!HQ19+BY19+'Трансферты и кредиты'!DY19+'Трансферты и кредиты'!EE19+'Трансферты и кредиты'!IW19+'Трансферты и кредиты'!JG19+DS19+'Трансферты и кредиты'!IK19+PW19+NW19+OG19+CO19</f>
        <v>71425958.25</v>
      </c>
      <c r="AJ19" s="518">
        <f>'Трансферты и кредиты'!IF19+LQ19+MI19+'Трансферты и кредиты'!PZ19+'Трансферты и кредиты'!QB19+BJ19+BL19+BR19+BT19+'Трансферты и кредиты'!KM19+'Трансферты и кредиты'!KR19+AP19+AZ19+'Трансферты и кредиты'!FF19+'Трансферты и кредиты'!FX19+'Трансферты и кредиты'!CZ19+'Трансферты и кредиты'!HV19+CG19+'Трансферты и кредиты'!EB19+'Трансферты и кредиты'!EH19+'Трансферты и кредиты'!JB19+'Трансферты и кредиты'!JL19+DV19+'Трансферты и кредиты'!IO19+DP19+PX19+ON19+OB19+CQ19</f>
        <v>30004197.560000002</v>
      </c>
      <c r="AK19" s="552">
        <f t="shared" si="10"/>
        <v>32378950</v>
      </c>
      <c r="AL19" s="459">
        <f>[1]Субсидия_факт!KQ17</f>
        <v>0</v>
      </c>
      <c r="AM19" s="481">
        <f>[1]Субсидия_факт!KW17</f>
        <v>32378950</v>
      </c>
      <c r="AN19" s="350">
        <f>[1]Субсидия_факт!LI17</f>
        <v>0</v>
      </c>
      <c r="AO19" s="546">
        <f>[1]Субсидия_факт!LO17</f>
        <v>0</v>
      </c>
      <c r="AP19" s="552">
        <f t="shared" si="11"/>
        <v>0</v>
      </c>
      <c r="AQ19" s="564"/>
      <c r="AR19" s="564"/>
      <c r="AS19" s="564"/>
      <c r="AT19" s="671"/>
      <c r="AU19" s="552">
        <f t="shared" si="12"/>
        <v>0</v>
      </c>
      <c r="AV19" s="481">
        <f>[1]Субсидия_факт!KS17</f>
        <v>0</v>
      </c>
      <c r="AW19" s="481">
        <f>[1]Субсидия_факт!KY17</f>
        <v>0</v>
      </c>
      <c r="AX19" s="350">
        <f>[1]Субсидия_факт!LK17</f>
        <v>0</v>
      </c>
      <c r="AY19" s="546">
        <f>[1]Субсидия_факт!LQ17</f>
        <v>0</v>
      </c>
      <c r="AZ19" s="552">
        <f t="shared" si="13"/>
        <v>0</v>
      </c>
      <c r="BA19" s="564"/>
      <c r="BB19" s="565"/>
      <c r="BC19" s="856"/>
      <c r="BD19" s="789"/>
      <c r="BE19" s="563">
        <f t="shared" si="141"/>
        <v>0</v>
      </c>
      <c r="BF19" s="561">
        <f t="shared" si="142"/>
        <v>0</v>
      </c>
      <c r="BG19" s="560">
        <f t="shared" si="143"/>
        <v>0</v>
      </c>
      <c r="BH19" s="561">
        <f t="shared" si="144"/>
        <v>0</v>
      </c>
      <c r="BI19" s="551">
        <f>[1]Субсидия_факт!FS17</f>
        <v>0</v>
      </c>
      <c r="BJ19" s="664"/>
      <c r="BK19" s="552">
        <f>[1]Субсидия_факт!FU17</f>
        <v>0</v>
      </c>
      <c r="BL19" s="664"/>
      <c r="BM19" s="561">
        <f t="shared" si="14"/>
        <v>0</v>
      </c>
      <c r="BN19" s="560">
        <f t="shared" si="15"/>
        <v>0</v>
      </c>
      <c r="BO19" s="630">
        <f>[1]Субсидия_факт!FW17</f>
        <v>0</v>
      </c>
      <c r="BP19" s="663"/>
      <c r="BQ19" s="552">
        <f>[1]Субсидия_факт!GA17</f>
        <v>0</v>
      </c>
      <c r="BR19" s="664"/>
      <c r="BS19" s="552">
        <f>[1]Субсидия_факт!GC17</f>
        <v>0</v>
      </c>
      <c r="BT19" s="664"/>
      <c r="BU19" s="561">
        <f t="shared" si="16"/>
        <v>0</v>
      </c>
      <c r="BV19" s="561">
        <f t="shared" si="17"/>
        <v>0</v>
      </c>
      <c r="BW19" s="716">
        <f t="shared" si="18"/>
        <v>0</v>
      </c>
      <c r="BX19" s="349"/>
      <c r="BY19" s="552">
        <f t="shared" si="19"/>
        <v>0</v>
      </c>
      <c r="BZ19" s="558">
        <f>[1]Субсидия_факт!E17</f>
        <v>0</v>
      </c>
      <c r="CA19" s="1139">
        <f>[1]Субсидия_факт!G17</f>
        <v>0</v>
      </c>
      <c r="CB19" s="742">
        <f>[1]Субсидия_факт!I17</f>
        <v>0</v>
      </c>
      <c r="CC19" s="697">
        <f>[1]Субсидия_факт!K17</f>
        <v>0</v>
      </c>
      <c r="CD19" s="861">
        <f>[1]Субсидия_факт!M17</f>
        <v>0</v>
      </c>
      <c r="CE19" s="533">
        <f>[1]Субсидия_факт!O17</f>
        <v>0</v>
      </c>
      <c r="CF19" s="697">
        <f>[1]Субсидия_факт!Q17</f>
        <v>0</v>
      </c>
      <c r="CG19" s="551">
        <f t="shared" si="20"/>
        <v>0</v>
      </c>
      <c r="CH19" s="565"/>
      <c r="CI19" s="564"/>
      <c r="CJ19" s="746"/>
      <c r="CK19" s="564"/>
      <c r="CL19" s="746"/>
      <c r="CM19" s="565"/>
      <c r="CN19" s="668">
        <f t="shared" si="145"/>
        <v>0</v>
      </c>
      <c r="CO19" s="551">
        <f t="shared" si="146"/>
        <v>0</v>
      </c>
      <c r="CP19" s="1400">
        <f>[1]Субсидия_факт!S17</f>
        <v>0</v>
      </c>
      <c r="CQ19" s="559">
        <f t="shared" si="146"/>
        <v>0</v>
      </c>
      <c r="CR19" s="668">
        <f t="shared" si="147"/>
        <v>0</v>
      </c>
      <c r="CS19" s="630">
        <f t="shared" si="148"/>
        <v>0</v>
      </c>
      <c r="CT19" s="694">
        <f t="shared" si="149"/>
        <v>0</v>
      </c>
      <c r="CU19" s="694">
        <f>[1]Субсидия_факт!U17</f>
        <v>0</v>
      </c>
      <c r="CV19" s="1429">
        <f t="shared" si="150"/>
        <v>0</v>
      </c>
      <c r="CW19" s="518">
        <f t="shared" si="21"/>
        <v>0</v>
      </c>
      <c r="CX19" s="546">
        <f>[1]Субсидия_факт!AO17</f>
        <v>0</v>
      </c>
      <c r="CY19" s="972">
        <f>[1]Субсидия_факт!AQ17</f>
        <v>0</v>
      </c>
      <c r="CZ19" s="483">
        <f t="shared" si="22"/>
        <v>0</v>
      </c>
      <c r="DA19" s="851"/>
      <c r="DB19" s="1247"/>
      <c r="DC19" s="552">
        <f t="shared" si="151"/>
        <v>0</v>
      </c>
      <c r="DD19" s="459">
        <f>[1]Субсидия_факт!W17</f>
        <v>0</v>
      </c>
      <c r="DE19" s="1014">
        <f>[1]Субсидия_факт!Y17</f>
        <v>0</v>
      </c>
      <c r="DF19" s="481">
        <f>[1]Субсидия_факт!AA17</f>
        <v>0</v>
      </c>
      <c r="DG19" s="750">
        <f>[1]Субсидия_факт!AC17</f>
        <v>0</v>
      </c>
      <c r="DH19" s="551">
        <f t="shared" si="152"/>
        <v>0</v>
      </c>
      <c r="DI19" s="491"/>
      <c r="DJ19" s="746"/>
      <c r="DK19" s="491"/>
      <c r="DL19" s="746"/>
      <c r="DM19" s="518">
        <f t="shared" si="23"/>
        <v>0</v>
      </c>
      <c r="DN19" s="546">
        <f>[1]Субсидия_факт!AU17</f>
        <v>0</v>
      </c>
      <c r="DO19" s="972">
        <f>[1]Субсидия_факт!AW17</f>
        <v>0</v>
      </c>
      <c r="DP19" s="483">
        <f t="shared" si="24"/>
        <v>0</v>
      </c>
      <c r="DQ19" s="851"/>
      <c r="DR19" s="737"/>
      <c r="DS19" s="559">
        <f t="shared" si="153"/>
        <v>0</v>
      </c>
      <c r="DT19" s="1027">
        <f>[1]Субсидия_факт!EA17</f>
        <v>0</v>
      </c>
      <c r="DU19" s="750">
        <f>[1]Субсидия_факт!EC17</f>
        <v>0</v>
      </c>
      <c r="DV19" s="552">
        <f t="shared" si="154"/>
        <v>0</v>
      </c>
      <c r="DW19" s="564"/>
      <c r="DX19" s="768"/>
      <c r="DY19" s="619">
        <f t="shared" si="27"/>
        <v>150000</v>
      </c>
      <c r="DZ19" s="546">
        <f>[1]Субсидия_факт!DO17</f>
        <v>42000.21</v>
      </c>
      <c r="EA19" s="972">
        <f>[1]Субсидия_факт!DU17</f>
        <v>107999.79</v>
      </c>
      <c r="EB19" s="483">
        <f t="shared" si="28"/>
        <v>0</v>
      </c>
      <c r="EC19" s="789"/>
      <c r="ED19" s="737"/>
      <c r="EE19" s="483">
        <f t="shared" si="29"/>
        <v>1350000</v>
      </c>
      <c r="EF19" s="546">
        <f>[1]Субсидия_факт!DQ17</f>
        <v>378001.9</v>
      </c>
      <c r="EG19" s="824">
        <f>[1]Субсидия_факт!DW17</f>
        <v>971998.1</v>
      </c>
      <c r="EH19" s="483">
        <f t="shared" si="30"/>
        <v>0</v>
      </c>
      <c r="EI19" s="671"/>
      <c r="EJ19" s="771"/>
      <c r="EK19" s="722">
        <f t="shared" si="31"/>
        <v>0</v>
      </c>
      <c r="EL19" s="822">
        <f>'Трансферты и кредиты'!EF19-'Трансферты и кредиты'!ER19</f>
        <v>0</v>
      </c>
      <c r="EM19" s="735">
        <f>'Трансферты и кредиты'!EG19-'Трансферты и кредиты'!ES19</f>
        <v>0</v>
      </c>
      <c r="EN19" s="716">
        <f t="shared" si="32"/>
        <v>0</v>
      </c>
      <c r="EO19" s="829">
        <f>'Трансферты и кредиты'!EI19-'Трансферты и кредиты'!EU19</f>
        <v>0</v>
      </c>
      <c r="EP19" s="842">
        <f>'Трансферты и кредиты'!EJ19-'Трансферты и кредиты'!EV19</f>
        <v>0</v>
      </c>
      <c r="EQ19" s="722">
        <f t="shared" si="33"/>
        <v>1350000</v>
      </c>
      <c r="ER19" s="546">
        <f>[1]Субсидия_факт!DS17</f>
        <v>378001.9</v>
      </c>
      <c r="ES19" s="972">
        <f>[1]Субсидия_факт!DY17</f>
        <v>971998.1</v>
      </c>
      <c r="ET19" s="722">
        <f t="shared" si="34"/>
        <v>0</v>
      </c>
      <c r="EU19" s="546"/>
      <c r="EV19" s="824"/>
      <c r="EW19" s="820">
        <f t="shared" si="35"/>
        <v>0</v>
      </c>
      <c r="EX19" s="829">
        <f>[1]Субсидия_факт!BS17</f>
        <v>0</v>
      </c>
      <c r="EY19" s="735">
        <f>[1]Субсидия_факт!BY17</f>
        <v>0</v>
      </c>
      <c r="EZ19" s="546">
        <f>[1]Субсидия_факт!CQ17</f>
        <v>0</v>
      </c>
      <c r="FA19" s="972">
        <f>[1]Субсидия_факт!CW17</f>
        <v>0</v>
      </c>
      <c r="FB19" s="546">
        <f>[1]Субсидия_факт!DC17</f>
        <v>0</v>
      </c>
      <c r="FC19" s="972">
        <f>[1]Субсидия_факт!DI17</f>
        <v>0</v>
      </c>
      <c r="FD19" s="546">
        <f>[1]Субсидия_факт!EE17</f>
        <v>0</v>
      </c>
      <c r="FE19" s="824">
        <f>[1]Субсидия_факт!EK17</f>
        <v>0</v>
      </c>
      <c r="FF19" s="820">
        <f t="shared" si="36"/>
        <v>0</v>
      </c>
      <c r="FG19" s="671"/>
      <c r="FH19" s="737"/>
      <c r="FI19" s="671"/>
      <c r="FJ19" s="850"/>
      <c r="FK19" s="671"/>
      <c r="FL19" s="966"/>
      <c r="FM19" s="671"/>
      <c r="FN19" s="737"/>
      <c r="FO19" s="820">
        <f t="shared" si="37"/>
        <v>80736.710000000006</v>
      </c>
      <c r="FP19" s="829">
        <f>[1]Субсидия_факт!BU17</f>
        <v>0</v>
      </c>
      <c r="FQ19" s="735">
        <f>[1]Субсидия_факт!CA17</f>
        <v>0</v>
      </c>
      <c r="FR19" s="546">
        <f>[1]Субсидия_факт!CS17</f>
        <v>72463.760000000009</v>
      </c>
      <c r="FS19" s="824">
        <f>[1]Субсидия_факт!CY17</f>
        <v>8272.9499999999989</v>
      </c>
      <c r="FT19" s="546">
        <f>[1]Субсидия_факт!DE17</f>
        <v>0</v>
      </c>
      <c r="FU19" s="972">
        <f>[1]Субсидия_факт!DK17</f>
        <v>0</v>
      </c>
      <c r="FV19" s="546">
        <f>[1]Субсидия_факт!EG17</f>
        <v>0</v>
      </c>
      <c r="FW19" s="824">
        <f>[1]Субсидия_факт!EM17</f>
        <v>0</v>
      </c>
      <c r="FX19" s="820">
        <f t="shared" si="38"/>
        <v>0</v>
      </c>
      <c r="FY19" s="671"/>
      <c r="FZ19" s="737"/>
      <c r="GA19" s="851"/>
      <c r="GB19" s="737"/>
      <c r="GC19" s="851"/>
      <c r="GD19" s="737"/>
      <c r="GE19" s="671"/>
      <c r="GF19" s="737"/>
      <c r="GG19" s="823">
        <f t="shared" si="39"/>
        <v>0</v>
      </c>
      <c r="GH19" s="829">
        <f>'Трансферты и кредиты'!FP19-GZ19</f>
        <v>0</v>
      </c>
      <c r="GI19" s="735">
        <f>'Трансферты и кредиты'!FQ19-HA19</f>
        <v>0</v>
      </c>
      <c r="GJ19" s="829">
        <f>'Трансферты и кредиты'!FR19-HB19</f>
        <v>0</v>
      </c>
      <c r="GK19" s="735">
        <f>'Трансферты и кредиты'!FS19-HC19</f>
        <v>0</v>
      </c>
      <c r="GL19" s="822">
        <f>'Трансферты и кредиты'!FT19-HD19</f>
        <v>0</v>
      </c>
      <c r="GM19" s="735">
        <f>'Трансферты и кредиты'!FU19-HE19</f>
        <v>0</v>
      </c>
      <c r="GN19" s="829">
        <f>'Трансферты и кредиты'!FV19-HF19</f>
        <v>0</v>
      </c>
      <c r="GO19" s="735">
        <f>'Трансферты и кредиты'!FW19-HG19</f>
        <v>0</v>
      </c>
      <c r="GP19" s="823">
        <f t="shared" si="40"/>
        <v>0</v>
      </c>
      <c r="GQ19" s="829">
        <f>'Трансферты и кредиты'!FY19-HI19</f>
        <v>0</v>
      </c>
      <c r="GR19" s="885">
        <f>'Трансферты и кредиты'!FZ19-HJ19</f>
        <v>0</v>
      </c>
      <c r="GS19" s="829">
        <f>'Трансферты и кредиты'!GA19-HK19</f>
        <v>0</v>
      </c>
      <c r="GT19" s="842">
        <f>'Трансферты и кредиты'!GB19-HL19</f>
        <v>0</v>
      </c>
      <c r="GU19" s="829">
        <f>'Трансферты и кредиты'!GC19-HM19</f>
        <v>0</v>
      </c>
      <c r="GV19" s="842">
        <f>'Трансферты и кредиты'!GD19-HN19</f>
        <v>0</v>
      </c>
      <c r="GW19" s="829">
        <f>'Трансферты и кредиты'!GE19-HO19</f>
        <v>0</v>
      </c>
      <c r="GX19" s="842">
        <f>'Трансферты и кредиты'!GF19-HP19</f>
        <v>0</v>
      </c>
      <c r="GY19" s="823">
        <f t="shared" si="41"/>
        <v>80736.710000000006</v>
      </c>
      <c r="GZ19" s="829">
        <f>[1]Субсидия_факт!BW17</f>
        <v>0</v>
      </c>
      <c r="HA19" s="735">
        <f>[1]Субсидия_факт!CC17</f>
        <v>0</v>
      </c>
      <c r="HB19" s="546">
        <f>[1]Субсидия_факт!CU17</f>
        <v>72463.760000000009</v>
      </c>
      <c r="HC19" s="824">
        <f>[1]Субсидия_факт!DA17</f>
        <v>8272.9499999999989</v>
      </c>
      <c r="HD19" s="546">
        <f>[1]Субсидия_факт!DG17</f>
        <v>0</v>
      </c>
      <c r="HE19" s="972">
        <f>[1]Субсидия_факт!DM17</f>
        <v>0</v>
      </c>
      <c r="HF19" s="546">
        <f>[1]Субсидия_факт!EI17</f>
        <v>0</v>
      </c>
      <c r="HG19" s="824">
        <f>[1]Субсидия_факт!EO17</f>
        <v>0</v>
      </c>
      <c r="HH19" s="823">
        <f t="shared" si="42"/>
        <v>0</v>
      </c>
      <c r="HI19" s="671"/>
      <c r="HJ19" s="737"/>
      <c r="HK19" s="548"/>
      <c r="HL19" s="863"/>
      <c r="HM19" s="548"/>
      <c r="HN19" s="967"/>
      <c r="HO19" s="671"/>
      <c r="HP19" s="737"/>
      <c r="HQ19" s="483">
        <f t="shared" si="155"/>
        <v>0</v>
      </c>
      <c r="HR19" s="546">
        <f>[1]Субсидия_факт!AY17</f>
        <v>0</v>
      </c>
      <c r="HS19" s="972">
        <f>[1]Субсидия_факт!BA17</f>
        <v>0</v>
      </c>
      <c r="HT19" s="546">
        <f>[1]Субсидия_факт!BC17</f>
        <v>0</v>
      </c>
      <c r="HU19" s="972">
        <f>[1]Субсидия_факт!BE17</f>
        <v>0</v>
      </c>
      <c r="HV19" s="483">
        <f t="shared" si="156"/>
        <v>0</v>
      </c>
      <c r="HW19" s="671"/>
      <c r="HX19" s="737"/>
      <c r="HY19" s="671"/>
      <c r="HZ19" s="737"/>
      <c r="IA19" s="518">
        <f t="shared" si="43"/>
        <v>0</v>
      </c>
      <c r="IB19" s="546">
        <f>[1]Субсидия_факт!GW17</f>
        <v>0</v>
      </c>
      <c r="IC19" s="531">
        <f>[1]Субсидия_факт!GY17</f>
        <v>0</v>
      </c>
      <c r="ID19" s="533">
        <f>[1]Субсидия_факт!HG17</f>
        <v>0</v>
      </c>
      <c r="IE19" s="750">
        <f>[1]Субсидия_факт!HI17</f>
        <v>0</v>
      </c>
      <c r="IF19" s="518">
        <f t="shared" si="44"/>
        <v>0</v>
      </c>
      <c r="IG19" s="671"/>
      <c r="IH19" s="351"/>
      <c r="II19" s="491"/>
      <c r="IJ19" s="746"/>
      <c r="IK19" s="483">
        <f t="shared" si="45"/>
        <v>0</v>
      </c>
      <c r="IL19" s="548">
        <f>[1]Субсидия_факт!HE17</f>
        <v>0</v>
      </c>
      <c r="IM19" s="548">
        <f>[1]Субсидия_факт!HA17</f>
        <v>0</v>
      </c>
      <c r="IN19" s="824">
        <f>[1]Субсидия_факт!HC17</f>
        <v>0</v>
      </c>
      <c r="IO19" s="483">
        <f t="shared" si="46"/>
        <v>0</v>
      </c>
      <c r="IP19" s="671"/>
      <c r="IQ19" s="671"/>
      <c r="IR19" s="737"/>
      <c r="IS19" s="968">
        <f t="shared" si="47"/>
        <v>0</v>
      </c>
      <c r="IT19" s="968">
        <f t="shared" si="48"/>
        <v>0</v>
      </c>
      <c r="IU19" s="720">
        <f t="shared" si="49"/>
        <v>0</v>
      </c>
      <c r="IV19" s="1163">
        <f t="shared" si="50"/>
        <v>0</v>
      </c>
      <c r="IW19" s="826">
        <f t="shared" si="51"/>
        <v>0</v>
      </c>
      <c r="IX19" s="546">
        <f>[1]Субсидия_факт!NI17</f>
        <v>0</v>
      </c>
      <c r="IY19" s="972">
        <f>[1]Субсидия_факт!NO17</f>
        <v>0</v>
      </c>
      <c r="IZ19" s="972">
        <f>[1]Субсидия_факт!OA17</f>
        <v>0</v>
      </c>
      <c r="JA19" s="546">
        <f>[1]Субсидия_факт!NU17</f>
        <v>0</v>
      </c>
      <c r="JB19" s="826">
        <f t="shared" si="52"/>
        <v>0</v>
      </c>
      <c r="JC19" s="851"/>
      <c r="JD19" s="737"/>
      <c r="JE19" s="850"/>
      <c r="JF19" s="671"/>
      <c r="JG19" s="826">
        <f t="shared" si="53"/>
        <v>0</v>
      </c>
      <c r="JH19" s="546">
        <f>[1]Субсидия_факт!NK17</f>
        <v>0</v>
      </c>
      <c r="JI19" s="972">
        <f>[1]Субсидия_факт!NQ17</f>
        <v>0</v>
      </c>
      <c r="JJ19" s="972">
        <f>[1]Субсидия_факт!OC17</f>
        <v>0</v>
      </c>
      <c r="JK19" s="548">
        <f>[1]Субсидия_факт!NW17</f>
        <v>0</v>
      </c>
      <c r="JL19" s="827">
        <f t="shared" si="54"/>
        <v>0</v>
      </c>
      <c r="JM19" s="671"/>
      <c r="JN19" s="850"/>
      <c r="JO19" s="737"/>
      <c r="JP19" s="851"/>
      <c r="JQ19" s="715">
        <f t="shared" si="55"/>
        <v>0</v>
      </c>
      <c r="JR19" s="704">
        <f>'Трансферты и кредиты'!JH19-KB19</f>
        <v>0</v>
      </c>
      <c r="JS19" s="742">
        <f>'Трансферты и кредиты'!JI19-KC19</f>
        <v>0</v>
      </c>
      <c r="JT19" s="839">
        <f>'Трансферты и кредиты'!JJ19-KD19</f>
        <v>0</v>
      </c>
      <c r="JU19" s="668">
        <f>'Трансферты и кредиты'!JK19-KE19</f>
        <v>0</v>
      </c>
      <c r="JV19" s="828">
        <f t="shared" si="56"/>
        <v>0</v>
      </c>
      <c r="JW19" s="822">
        <f>'Трансферты и кредиты'!JM19-KG19</f>
        <v>0</v>
      </c>
      <c r="JX19" s="735">
        <f>'Трансферты и кредиты'!JN19-KH19</f>
        <v>0</v>
      </c>
      <c r="JY19" s="842">
        <f>'Трансферты и кредиты'!JO19-KI19</f>
        <v>0</v>
      </c>
      <c r="JZ19" s="829">
        <f>'Трансферты и кредиты'!JP19-KJ19</f>
        <v>0</v>
      </c>
      <c r="KA19" s="853">
        <f t="shared" si="57"/>
        <v>0</v>
      </c>
      <c r="KB19" s="546">
        <f>[1]Субсидия_факт!NM17</f>
        <v>0</v>
      </c>
      <c r="KC19" s="972">
        <f>[1]Субсидия_факт!NS17</f>
        <v>0</v>
      </c>
      <c r="KD19" s="972">
        <f>[1]Субсидия_факт!OE17</f>
        <v>0</v>
      </c>
      <c r="KE19" s="546">
        <f>[1]Субсидия_факт!NY17</f>
        <v>0</v>
      </c>
      <c r="KF19" s="828">
        <f t="shared" si="58"/>
        <v>0</v>
      </c>
      <c r="KG19" s="851"/>
      <c r="KH19" s="737"/>
      <c r="KI19" s="863"/>
      <c r="KJ19" s="548"/>
      <c r="KK19" s="559">
        <f>SUM('Трансферты и кредиты'!KL19:KL19)</f>
        <v>0</v>
      </c>
      <c r="KL19" s="351"/>
      <c r="KM19" s="559">
        <f>SUM('Трансферты и кредиты'!KN19:KN19)</f>
        <v>0</v>
      </c>
      <c r="KN19" s="491"/>
      <c r="KO19" s="559">
        <f t="shared" si="59"/>
        <v>0</v>
      </c>
      <c r="KP19" s="481">
        <f>[1]Субсидия_факт!HY17</f>
        <v>0</v>
      </c>
      <c r="KQ19" s="750">
        <f>[1]Субсидия_факт!IC17</f>
        <v>0</v>
      </c>
      <c r="KR19" s="552">
        <f t="shared" si="60"/>
        <v>0</v>
      </c>
      <c r="KS19" s="564"/>
      <c r="KT19" s="848"/>
      <c r="KU19" s="630">
        <f t="shared" si="61"/>
        <v>0</v>
      </c>
      <c r="KV19" s="1103">
        <f>'Трансферты и кредиты'!KP19-LB19</f>
        <v>0</v>
      </c>
      <c r="KW19" s="742">
        <f>'Трансферты и кредиты'!KQ19-LC19</f>
        <v>0</v>
      </c>
      <c r="KX19" s="630">
        <f t="shared" si="62"/>
        <v>0</v>
      </c>
      <c r="KY19" s="505">
        <f>'Трансферты и кредиты'!KS19-LE19</f>
        <v>0</v>
      </c>
      <c r="KZ19" s="742">
        <f>'Трансферты и кредиты'!KT19-LF19</f>
        <v>0</v>
      </c>
      <c r="LA19" s="694">
        <f t="shared" si="63"/>
        <v>0</v>
      </c>
      <c r="LB19" s="481">
        <f>[1]Субсидия_факт!IA17</f>
        <v>0</v>
      </c>
      <c r="LC19" s="750">
        <f>[1]Субсидия_факт!IE17</f>
        <v>0</v>
      </c>
      <c r="LD19" s="630">
        <f t="shared" si="64"/>
        <v>0</v>
      </c>
      <c r="LE19" s="505"/>
      <c r="LF19" s="775"/>
      <c r="LG19" s="518">
        <f t="shared" si="65"/>
        <v>0</v>
      </c>
      <c r="LH19" s="350">
        <f>[1]Субсидия_факт!CK17</f>
        <v>0</v>
      </c>
      <c r="LI19" s="350">
        <f>[1]Субсидия_факт!EW17</f>
        <v>0</v>
      </c>
      <c r="LJ19" s="861">
        <f>[1]Субсидия_факт!EY17</f>
        <v>0</v>
      </c>
      <c r="LK19" s="558">
        <f>[1]Субсидия_факт!FG17</f>
        <v>0</v>
      </c>
      <c r="LL19" s="533">
        <f>[1]Субсидия_факт!FY17</f>
        <v>0</v>
      </c>
      <c r="LM19" s="558">
        <f>[1]Субсидия_факт!JE17</f>
        <v>0</v>
      </c>
      <c r="LN19" s="350">
        <f>[1]Субсидия_факт!KI17</f>
        <v>0</v>
      </c>
      <c r="LO19" s="459">
        <f>[1]Субсидия_факт!JW17</f>
        <v>0</v>
      </c>
      <c r="LP19" s="750">
        <f>[1]Субсидия_факт!KC17</f>
        <v>0</v>
      </c>
      <c r="LQ19" s="483">
        <f t="shared" si="66"/>
        <v>0</v>
      </c>
      <c r="LR19" s="491"/>
      <c r="LS19" s="491"/>
      <c r="LT19" s="746"/>
      <c r="LU19" s="491"/>
      <c r="LV19" s="491"/>
      <c r="LW19" s="491"/>
      <c r="LX19" s="351"/>
      <c r="LY19" s="351"/>
      <c r="LZ19" s="768"/>
      <c r="MA19" s="559">
        <f t="shared" si="67"/>
        <v>0</v>
      </c>
      <c r="MB19" s="481">
        <f>[1]Субсидия_факт!CM17</f>
        <v>0</v>
      </c>
      <c r="MC19" s="350">
        <f>[1]Субсидия_факт!FK17</f>
        <v>0</v>
      </c>
      <c r="MD19" s="505">
        <f>[1]Субсидия_факт!IO17</f>
        <v>0</v>
      </c>
      <c r="ME19" s="531">
        <f>[1]Субсидия_факт!JG17</f>
        <v>0</v>
      </c>
      <c r="MF19" s="533">
        <f>[1]Субсидия_факт!KK17</f>
        <v>0</v>
      </c>
      <c r="MG19" s="533">
        <f>[1]Субсидия_факт!JY17</f>
        <v>0</v>
      </c>
      <c r="MH19" s="866">
        <f>[1]Субсидия_факт!KE17</f>
        <v>0</v>
      </c>
      <c r="MI19" s="552">
        <f t="shared" si="157"/>
        <v>0</v>
      </c>
      <c r="MJ19" s="564"/>
      <c r="MK19" s="565"/>
      <c r="ML19" s="351"/>
      <c r="MM19" s="565"/>
      <c r="MN19" s="564"/>
      <c r="MO19" s="564"/>
      <c r="MP19" s="848"/>
      <c r="MQ19" s="561">
        <f t="shared" si="158"/>
        <v>0</v>
      </c>
      <c r="MR19" s="704">
        <f t="shared" si="70"/>
        <v>0</v>
      </c>
      <c r="MS19" s="481">
        <f t="shared" si="71"/>
        <v>0</v>
      </c>
      <c r="MT19" s="481">
        <f t="shared" si="72"/>
        <v>0</v>
      </c>
      <c r="MU19" s="350">
        <f t="shared" si="73"/>
        <v>0</v>
      </c>
      <c r="MV19" s="459">
        <f t="shared" si="74"/>
        <v>0</v>
      </c>
      <c r="MW19" s="350">
        <f t="shared" si="75"/>
        <v>0</v>
      </c>
      <c r="MX19" s="750">
        <f t="shared" si="76"/>
        <v>0</v>
      </c>
      <c r="MY19" s="560">
        <f t="shared" si="77"/>
        <v>0</v>
      </c>
      <c r="MZ19" s="668">
        <f t="shared" si="78"/>
        <v>0</v>
      </c>
      <c r="NA19" s="531">
        <f t="shared" si="79"/>
        <v>0</v>
      </c>
      <c r="NB19" s="350">
        <f t="shared" si="80"/>
        <v>0</v>
      </c>
      <c r="NC19" s="459">
        <f t="shared" si="81"/>
        <v>0</v>
      </c>
      <c r="ND19" s="350">
        <f t="shared" si="82"/>
        <v>0</v>
      </c>
      <c r="NE19" s="350">
        <f t="shared" si="83"/>
        <v>0</v>
      </c>
      <c r="NF19" s="861">
        <f t="shared" si="84"/>
        <v>0</v>
      </c>
      <c r="NG19" s="563">
        <f t="shared" si="85"/>
        <v>0</v>
      </c>
      <c r="NH19" s="481">
        <f>[1]Субсидия_факт!CO17</f>
        <v>0</v>
      </c>
      <c r="NI19" s="350">
        <f>[1]Субсидия_факт!FM17</f>
        <v>0</v>
      </c>
      <c r="NJ19" s="505">
        <f>[1]Субсидия_факт!IQ17</f>
        <v>0</v>
      </c>
      <c r="NK19" s="459">
        <f>[1]Субсидия_факт!JI17</f>
        <v>0</v>
      </c>
      <c r="NL19" s="350">
        <f>[1]Субсидия_факт!KM17</f>
        <v>0</v>
      </c>
      <c r="NM19" s="350">
        <f>[1]Субсидия_факт!KA17</f>
        <v>0</v>
      </c>
      <c r="NN19" s="866">
        <f>[1]Субсидия_факт!KG17</f>
        <v>0</v>
      </c>
      <c r="NO19" s="561">
        <f t="shared" si="86"/>
        <v>0</v>
      </c>
      <c r="NP19" s="565"/>
      <c r="NQ19" s="564"/>
      <c r="NR19" s="491"/>
      <c r="NS19" s="564"/>
      <c r="NT19" s="564"/>
      <c r="NU19" s="565"/>
      <c r="NV19" s="869"/>
      <c r="NW19" s="559">
        <f t="shared" si="87"/>
        <v>0</v>
      </c>
      <c r="NX19" s="533">
        <f>[1]Субсидия_факт!IS17</f>
        <v>0</v>
      </c>
      <c r="NY19" s="861">
        <f>[1]Субсидия_факт!IU17</f>
        <v>0</v>
      </c>
      <c r="NZ19" s="533">
        <f>[1]Субсидия_факт!JK17</f>
        <v>0</v>
      </c>
      <c r="OA19" s="861">
        <f>[1]Субсидия_факт!JQ17</f>
        <v>0</v>
      </c>
      <c r="OB19" s="552">
        <f t="shared" si="88"/>
        <v>0</v>
      </c>
      <c r="OC19" s="491"/>
      <c r="OD19" s="746"/>
      <c r="OE19" s="491"/>
      <c r="OF19" s="869"/>
      <c r="OG19" s="552">
        <f t="shared" si="89"/>
        <v>0</v>
      </c>
      <c r="OH19" s="531">
        <f>[1]Субсидия_факт!IG17</f>
        <v>0</v>
      </c>
      <c r="OI19" s="1014">
        <f>[1]Субсидия_факт!IK17</f>
        <v>0</v>
      </c>
      <c r="OJ19" s="1217">
        <f>[1]Субсидия_факт!IW17</f>
        <v>0</v>
      </c>
      <c r="OK19" s="742">
        <f>[1]Субсидия_факт!JA17</f>
        <v>0</v>
      </c>
      <c r="OL19" s="533">
        <f>[1]Субсидия_факт!JM17</f>
        <v>0</v>
      </c>
      <c r="OM19" s="750">
        <f>[1]Субсидия_факт!JS17</f>
        <v>0</v>
      </c>
      <c r="ON19" s="552">
        <f t="shared" si="90"/>
        <v>0</v>
      </c>
      <c r="OO19" s="564"/>
      <c r="OP19" s="845"/>
      <c r="OQ19" s="491"/>
      <c r="OR19" s="746"/>
      <c r="OS19" s="564"/>
      <c r="OT19" s="746"/>
      <c r="OU19" s="630">
        <f t="shared" si="91"/>
        <v>0</v>
      </c>
      <c r="OV19" s="481">
        <f t="shared" si="92"/>
        <v>0</v>
      </c>
      <c r="OW19" s="750">
        <f t="shared" si="93"/>
        <v>0</v>
      </c>
      <c r="OX19" s="459">
        <f t="shared" si="94"/>
        <v>0</v>
      </c>
      <c r="OY19" s="750">
        <f t="shared" si="95"/>
        <v>0</v>
      </c>
      <c r="OZ19" s="459">
        <f t="shared" si="96"/>
        <v>0</v>
      </c>
      <c r="PA19" s="750">
        <f t="shared" si="97"/>
        <v>0</v>
      </c>
      <c r="PB19" s="694">
        <f t="shared" si="98"/>
        <v>0</v>
      </c>
      <c r="PC19" s="481">
        <f t="shared" si="99"/>
        <v>0</v>
      </c>
      <c r="PD19" s="750">
        <f t="shared" si="100"/>
        <v>0</v>
      </c>
      <c r="PE19" s="459">
        <f t="shared" si="101"/>
        <v>0</v>
      </c>
      <c r="PF19" s="750">
        <f t="shared" si="102"/>
        <v>0</v>
      </c>
      <c r="PG19" s="459">
        <f t="shared" si="103"/>
        <v>0</v>
      </c>
      <c r="PH19" s="750">
        <f t="shared" si="104"/>
        <v>0</v>
      </c>
      <c r="PI19" s="630">
        <f t="shared" si="105"/>
        <v>0</v>
      </c>
      <c r="PJ19" s="459">
        <f>[1]Субсидия_факт!II17</f>
        <v>0</v>
      </c>
      <c r="PK19" s="1014">
        <f>[1]Субсидия_факт!IM17</f>
        <v>0</v>
      </c>
      <c r="PL19" s="668">
        <f>[1]Субсидия_факт!IY17</f>
        <v>0</v>
      </c>
      <c r="PM19" s="742">
        <f>[1]Субсидия_факт!JC17</f>
        <v>0</v>
      </c>
      <c r="PN19" s="350">
        <f>[1]Субсидия_факт!JO17</f>
        <v>0</v>
      </c>
      <c r="PO19" s="750">
        <f>[1]Субсидия_факт!JU17</f>
        <v>0</v>
      </c>
      <c r="PP19" s="630">
        <f t="shared" si="106"/>
        <v>0</v>
      </c>
      <c r="PQ19" s="565"/>
      <c r="PR19" s="742"/>
      <c r="PS19" s="491"/>
      <c r="PT19" s="746"/>
      <c r="PU19" s="564"/>
      <c r="PV19" s="839"/>
      <c r="PW19" s="518">
        <f>[1]Субсидия_факт!OQ17</f>
        <v>26587859.530000001</v>
      </c>
      <c r="PX19" s="1423">
        <f t="shared" si="159"/>
        <v>26587859.530000001</v>
      </c>
      <c r="PY19" s="557">
        <f>'Прочая  субсидия_МР  и  ГО'!B15</f>
        <v>10325890.23</v>
      </c>
      <c r="PZ19" s="552">
        <f>'Прочая  субсидия_МР  и  ГО'!C15</f>
        <v>3408619.73</v>
      </c>
      <c r="QA19" s="557">
        <f>'Прочая  субсидия_БП'!B15</f>
        <v>552521.78</v>
      </c>
      <c r="QB19" s="559">
        <f>'Прочая  субсидия_БП'!C15</f>
        <v>7718.3</v>
      </c>
      <c r="QC19" s="625">
        <f>'Прочая  субсидия_БП'!D15</f>
        <v>466466.32999999996</v>
      </c>
      <c r="QD19" s="624">
        <f>'Прочая  субсидия_БП'!E15</f>
        <v>2894.3500000000004</v>
      </c>
      <c r="QE19" s="631">
        <f>'Прочая  субсидия_БП'!F15</f>
        <v>86055.45</v>
      </c>
      <c r="QF19" s="624">
        <f>'Прочая  субсидия_БП'!G15</f>
        <v>4823.95</v>
      </c>
      <c r="QG19" s="518">
        <f t="shared" si="107"/>
        <v>271747202</v>
      </c>
      <c r="QH19" s="481">
        <f>'Трансферты и кредиты'!RF19+'Трансферты и кредиты'!QM19+'Трансферты и кредиты'!QO19+'Трансферты и кредиты'!QQ19</f>
        <v>266515950</v>
      </c>
      <c r="QI19" s="350">
        <f>'Трансферты и кредиты'!RG19+'Трансферты и кредиты'!QS19+'Трансферты и кредиты'!QY19+'Трансферты и кредиты'!QU19+'Трансферты и кредиты'!RC19+'Трансферты и кредиты'!QW19+RA19</f>
        <v>5231252</v>
      </c>
      <c r="QJ19" s="552">
        <f t="shared" si="108"/>
        <v>70479116.209999993</v>
      </c>
      <c r="QK19" s="459">
        <f>'Трансферты и кредиты'!RI19+'Трансферты и кредиты'!QN19+'Трансферты и кредиты'!QP19+'Трансферты и кредиты'!QR19</f>
        <v>69559200</v>
      </c>
      <c r="QL19" s="350">
        <f>'Трансферты и кредиты'!RJ19+'Трансферты и кредиты'!QT19+'Трансферты и кредиты'!QZ19+'Трансферты и кредиты'!QV19+'Трансферты и кредиты'!RD19+'Трансферты и кредиты'!QX19+RB19</f>
        <v>919916.21</v>
      </c>
      <c r="QM19" s="619">
        <f>'Субвенция  на  полномочия'!B15</f>
        <v>252076950</v>
      </c>
      <c r="QN19" s="483">
        <f>'Субвенция  на  полномочия'!C15</f>
        <v>65169200</v>
      </c>
      <c r="QO19" s="803">
        <f>[1]Субвенция_факт!P16*1000</f>
        <v>10470000</v>
      </c>
      <c r="QP19" s="1386">
        <v>2580000</v>
      </c>
      <c r="QQ19" s="803">
        <f>[1]Субвенция_факт!K16*1000</f>
        <v>2777000</v>
      </c>
      <c r="QR19" s="1386">
        <v>1410000</v>
      </c>
      <c r="QS19" s="803">
        <f>[1]Субвенция_факт!AD16*1000</f>
        <v>1675000</v>
      </c>
      <c r="QT19" s="806">
        <v>362045.23</v>
      </c>
      <c r="QU19" s="803">
        <f>[1]Субвенция_факт!AE16*1000</f>
        <v>3200</v>
      </c>
      <c r="QV19" s="806"/>
      <c r="QW19" s="803">
        <f>[1]Субвенция_факт!E16*1000</f>
        <v>1203052.0000000002</v>
      </c>
      <c r="QX19" s="806"/>
      <c r="QY19" s="803">
        <f>[1]Субвенция_факт!F16*1000</f>
        <v>0</v>
      </c>
      <c r="QZ19" s="946"/>
      <c r="RA19" s="171">
        <f>[1]Субвенция_факт!G16*1000</f>
        <v>0</v>
      </c>
      <c r="RB19" s="947"/>
      <c r="RC19" s="803">
        <f>[1]Субвенция_факт!H16*1000</f>
        <v>0</v>
      </c>
      <c r="RD19" s="806"/>
      <c r="RE19" s="559">
        <f t="shared" si="109"/>
        <v>3542000</v>
      </c>
      <c r="RF19" s="945">
        <f>[1]Субвенция_факт!AC16*1000</f>
        <v>1192000</v>
      </c>
      <c r="RG19" s="1168">
        <f>[1]Субвенция_факт!AB16*1000</f>
        <v>2350000</v>
      </c>
      <c r="RH19" s="552">
        <f t="shared" si="110"/>
        <v>957870.98</v>
      </c>
      <c r="RI19" s="1080">
        <v>400000</v>
      </c>
      <c r="RJ19" s="1379">
        <v>557870.98</v>
      </c>
      <c r="RK19" s="286">
        <f>'Трансферты и кредиты'!TI19+'Трансферты и кредиты'!TE19+'Трансферты и кредиты'!SA19+'Трансферты и кредиты'!SG19+RM19+'Трансферты и кредиты'!SY19</f>
        <v>0</v>
      </c>
      <c r="RL19" s="171">
        <f>'Трансферты и кредиты'!TK19+'Трансферты и кредиты'!TG19+'Трансферты и кредиты'!SD19+'Трансферты и кредиты'!SJ19+RT19+'Трансферты и кредиты'!TB19</f>
        <v>0</v>
      </c>
      <c r="RM19" s="1284">
        <f t="shared" si="111"/>
        <v>0</v>
      </c>
      <c r="RN19" s="1267">
        <f>'[1]Иные межбюджетные трансферты'!O17</f>
        <v>0</v>
      </c>
      <c r="RO19" s="1264">
        <f>'[1]Иные межбюджетные трансферты'!Q17</f>
        <v>0</v>
      </c>
      <c r="RP19" s="959">
        <f>'[1]Иные межбюджетные трансферты'!I17</f>
        <v>0</v>
      </c>
      <c r="RQ19" s="1043">
        <f>'[1]Иные межбюджетные трансферты'!K17</f>
        <v>0</v>
      </c>
      <c r="RR19" s="1414">
        <f>'[1]Иные межбюджетные трансферты'!M17</f>
        <v>0</v>
      </c>
      <c r="RS19" s="1409">
        <f>'[1]Иные межбюджетные трансферты'!S17</f>
        <v>0</v>
      </c>
      <c r="RT19" s="1094">
        <f t="shared" si="112"/>
        <v>0</v>
      </c>
      <c r="RU19" s="1086"/>
      <c r="RV19" s="1084"/>
      <c r="RW19" s="959"/>
      <c r="RX19" s="1043"/>
      <c r="RY19" s="1086"/>
      <c r="RZ19" s="1086"/>
      <c r="SA19" s="1071">
        <f t="shared" si="113"/>
        <v>0</v>
      </c>
      <c r="SB19" s="1300">
        <f>'[1]Иные межбюджетные трансферты'!U17</f>
        <v>0</v>
      </c>
      <c r="SC19" s="1301">
        <f>'[1]Иные межбюджетные трансферты'!AA17</f>
        <v>0</v>
      </c>
      <c r="SD19" s="1166">
        <f t="shared" si="114"/>
        <v>0</v>
      </c>
      <c r="SE19" s="1043"/>
      <c r="SF19" s="1043"/>
      <c r="SG19" s="1077">
        <f t="shared" si="115"/>
        <v>0</v>
      </c>
      <c r="SH19" s="1300">
        <f>'[1]Иные межбюджетные трансферты'!W17</f>
        <v>0</v>
      </c>
      <c r="SI19" s="1301">
        <f>'[1]Иные межбюджетные трансферты'!AC17</f>
        <v>0</v>
      </c>
      <c r="SJ19" s="1071">
        <f t="shared" si="116"/>
        <v>0</v>
      </c>
      <c r="SK19" s="1043"/>
      <c r="SL19" s="1043"/>
      <c r="SM19" s="1074">
        <f t="shared" si="117"/>
        <v>0</v>
      </c>
      <c r="SN19" s="1300">
        <f t="shared" si="118"/>
        <v>0</v>
      </c>
      <c r="SO19" s="1301">
        <f t="shared" si="119"/>
        <v>0</v>
      </c>
      <c r="SP19" s="1068">
        <f t="shared" si="120"/>
        <v>0</v>
      </c>
      <c r="SQ19" s="1300">
        <f t="shared" si="121"/>
        <v>0</v>
      </c>
      <c r="SR19" s="1301">
        <f t="shared" si="122"/>
        <v>0</v>
      </c>
      <c r="SS19" s="1074">
        <f t="shared" si="123"/>
        <v>0</v>
      </c>
      <c r="ST19" s="1300">
        <f>'[1]Иные межбюджетные трансферты'!Y17</f>
        <v>0</v>
      </c>
      <c r="SU19" s="1301">
        <f>'[1]Иные межбюджетные трансферты'!AE17</f>
        <v>0</v>
      </c>
      <c r="SV19" s="1074">
        <f t="shared" si="124"/>
        <v>0</v>
      </c>
      <c r="SW19" s="1300">
        <f t="shared" si="125"/>
        <v>0</v>
      </c>
      <c r="SX19" s="1301">
        <f t="shared" si="126"/>
        <v>0</v>
      </c>
      <c r="SY19" s="804">
        <f t="shared" si="127"/>
        <v>0</v>
      </c>
      <c r="SZ19" s="1168">
        <f>'[1]Иные межбюджетные трансферты'!E17</f>
        <v>0</v>
      </c>
      <c r="TA19" s="1280">
        <f>'[1]Иные межбюджетные трансферты'!G17</f>
        <v>0</v>
      </c>
      <c r="TB19" s="804">
        <f t="shared" si="128"/>
        <v>0</v>
      </c>
      <c r="TC19" s="1168"/>
      <c r="TD19" s="1280"/>
      <c r="TE19" s="960">
        <f t="shared" si="129"/>
        <v>0</v>
      </c>
      <c r="TF19" s="1043"/>
      <c r="TG19" s="1164">
        <f t="shared" si="130"/>
        <v>0</v>
      </c>
      <c r="TH19" s="972"/>
      <c r="TI19" s="545">
        <f t="shared" si="131"/>
        <v>0</v>
      </c>
      <c r="TJ19" s="954">
        <f>'[1]Иные межбюджетные трансферты'!AI17</f>
        <v>0</v>
      </c>
      <c r="TK19" s="545">
        <f t="shared" si="132"/>
        <v>0</v>
      </c>
      <c r="TL19" s="548"/>
      <c r="TM19" s="968">
        <f t="shared" si="133"/>
        <v>0</v>
      </c>
      <c r="TN19" s="546">
        <f>'Трансферты и кредиты'!TJ19-TR19</f>
        <v>0</v>
      </c>
      <c r="TO19" s="968">
        <f t="shared" si="134"/>
        <v>0</v>
      </c>
      <c r="TP19" s="546">
        <f>'Трансферты и кредиты'!TL19-TT19</f>
        <v>0</v>
      </c>
      <c r="TQ19" s="968">
        <f t="shared" si="135"/>
        <v>0</v>
      </c>
      <c r="TR19" s="954">
        <f>'[1]Иные межбюджетные трансферты'!AK17</f>
        <v>0</v>
      </c>
      <c r="TS19" s="1163">
        <f t="shared" si="136"/>
        <v>0</v>
      </c>
      <c r="TT19" s="548"/>
      <c r="TU19" s="552">
        <f>TW19+'Трансферты и кредиты'!UE19+UA19+'Трансферты и кредиты'!UI19+UC19+'Трансферты и кредиты'!UK19</f>
        <v>-10000000</v>
      </c>
      <c r="TV19" s="552">
        <f>TX19+'Трансферты и кредиты'!UF19+UB19+'Трансферты и кредиты'!UJ19+UD19+'Трансферты и кредиты'!UL19</f>
        <v>0</v>
      </c>
      <c r="TW19" s="566"/>
      <c r="TX19" s="566"/>
      <c r="TY19" s="566"/>
      <c r="TZ19" s="566"/>
      <c r="UA19" s="563">
        <f t="shared" si="137"/>
        <v>0</v>
      </c>
      <c r="UB19" s="561">
        <f t="shared" si="138"/>
        <v>0</v>
      </c>
      <c r="UC19" s="567"/>
      <c r="UD19" s="556"/>
      <c r="UE19" s="566">
        <v>-10000000</v>
      </c>
      <c r="UF19" s="566">
        <v>0</v>
      </c>
      <c r="UG19" s="566"/>
      <c r="UH19" s="566"/>
      <c r="UI19" s="563">
        <f t="shared" si="139"/>
        <v>0</v>
      </c>
      <c r="UJ19" s="561">
        <f t="shared" si="140"/>
        <v>0</v>
      </c>
      <c r="UK19" s="556"/>
      <c r="UL19" s="556"/>
      <c r="UM19" s="256">
        <f>'Трансферты и кредиты'!UE19+'Трансферты и кредиты'!UG19</f>
        <v>-10000000</v>
      </c>
      <c r="UN19" s="256">
        <f>'Трансферты и кредиты'!UF19+'Трансферты и кредиты'!UH19</f>
        <v>0</v>
      </c>
    </row>
    <row r="20" spans="1:560" s="347" customFormat="1" ht="25.5" customHeight="1">
      <c r="A20" s="357" t="s">
        <v>96</v>
      </c>
      <c r="B20" s="559">
        <f>D20+AI20+'Трансферты и кредиты'!QG20+'Трансферты и кредиты'!RK20</f>
        <v>358112897.94999999</v>
      </c>
      <c r="C20" s="552">
        <f>E20+'Трансферты и кредиты'!QJ20+AJ20+'Трансферты и кредиты'!RL20</f>
        <v>130176524.36</v>
      </c>
      <c r="D20" s="557">
        <f t="shared" si="0"/>
        <v>111853500</v>
      </c>
      <c r="E20" s="559">
        <f t="shared" si="1"/>
        <v>59914098.310000002</v>
      </c>
      <c r="F20" s="1196">
        <f>'[1]Дотация  из  ОБ_факт'!I16+'[1]Дотация  из  ОБ_факт'!Q16</f>
        <v>51810000</v>
      </c>
      <c r="G20" s="1370">
        <v>37964166.329999998</v>
      </c>
      <c r="H20" s="623">
        <f>'[1]Дотация  из  ОБ_факт'!K16</f>
        <v>20561500</v>
      </c>
      <c r="I20" s="1368">
        <v>6405225.9800000004</v>
      </c>
      <c r="J20" s="624">
        <f t="shared" si="2"/>
        <v>20561500</v>
      </c>
      <c r="K20" s="631">
        <f t="shared" si="3"/>
        <v>6405225.9800000004</v>
      </c>
      <c r="L20" s="965">
        <f>'[1]Дотация  из  ОБ_факт'!O16</f>
        <v>0</v>
      </c>
      <c r="M20" s="817"/>
      <c r="N20" s="623">
        <f>'[1]Дотация  из  ОБ_факт'!U16</f>
        <v>19600000</v>
      </c>
      <c r="O20" s="1368">
        <v>6000000</v>
      </c>
      <c r="P20" s="859">
        <f>'[1]Дотация  из  ОБ_факт'!W16</f>
        <v>19882000</v>
      </c>
      <c r="Q20" s="1370">
        <v>9544706</v>
      </c>
      <c r="R20" s="631">
        <f t="shared" si="4"/>
        <v>19882000</v>
      </c>
      <c r="S20" s="624">
        <f t="shared" si="5"/>
        <v>9544706</v>
      </c>
      <c r="T20" s="1190">
        <f>'[1]Дотация  из  ОБ_факт'!AA16</f>
        <v>0</v>
      </c>
      <c r="U20" s="349"/>
      <c r="V20" s="859">
        <f>'[1]Дотация  из  ОБ_факт'!AE16+'[1]Дотация  из  ОБ_факт'!AG16+'[1]Дотация  из  ОБ_факт'!AK16</f>
        <v>0</v>
      </c>
      <c r="W20" s="171">
        <f t="shared" si="6"/>
        <v>0</v>
      </c>
      <c r="X20" s="627"/>
      <c r="Y20" s="626"/>
      <c r="Z20" s="627"/>
      <c r="AA20" s="623">
        <f>'[1]Дотация  из  ОБ_факт'!AC16+'[1]Дотация  из  ОБ_факт'!AI16</f>
        <v>0</v>
      </c>
      <c r="AB20" s="173">
        <f t="shared" si="7"/>
        <v>0</v>
      </c>
      <c r="AC20" s="626"/>
      <c r="AD20" s="627"/>
      <c r="AE20" s="624">
        <f t="shared" si="8"/>
        <v>0</v>
      </c>
      <c r="AF20" s="631">
        <f t="shared" si="9"/>
        <v>0</v>
      </c>
      <c r="AG20" s="624">
        <f>'[1]Дотация  из  ОБ_факт'!AI16</f>
        <v>0</v>
      </c>
      <c r="AH20" s="807"/>
      <c r="AI20" s="619">
        <f>'Трансферты и кредиты'!IA20+LG20+MA20+'Трансферты и кредиты'!PY20+'Трансферты и кредиты'!QA20+BI20+BK20+BQ20+BS20+'Трансферты и кредиты'!KK20+'Трансферты и кредиты'!KO20+AK20+AU20+'Трансферты и кредиты'!EW20+'Трансферты и кредиты'!FO20+'Трансферты и кредиты'!CW20+'Трансферты и кредиты'!HQ20+BY20+'Трансферты и кредиты'!DY20+'Трансферты и кредиты'!EE20+'Трансферты и кредиты'!IW20+'Трансферты и кредиты'!JG20+DS20+'Трансферты и кредиты'!IK20+PW20+NW20+OG20+CO20</f>
        <v>42221767.950000003</v>
      </c>
      <c r="AJ20" s="518">
        <f>'Трансферты и кредиты'!IF20+LQ20+MI20+'Трансферты и кредиты'!PZ20+'Трансферты и кредиты'!QB20+BJ20+BL20+BR20+BT20+'Трансферты и кредиты'!KM20+'Трансферты и кредиты'!KR20+AP20+AZ20+'Трансферты и кредиты'!FF20+'Трансферты и кредиты'!FX20+'Трансферты и кредиты'!CZ20+'Трансферты и кредиты'!HV20+CG20+'Трансферты и кредиты'!EB20+'Трансферты и кредиты'!EH20+'Трансферты и кредиты'!JB20+'Трансферты и кредиты'!JL20+DV20+'Трансферты и кредиты'!IO20+DP20+PX20+ON20+OB20+CQ20</f>
        <v>17413730.73</v>
      </c>
      <c r="AK20" s="552">
        <f t="shared" si="10"/>
        <v>19859951</v>
      </c>
      <c r="AL20" s="459">
        <f>[1]Субсидия_факт!KQ18</f>
        <v>0</v>
      </c>
      <c r="AM20" s="481">
        <f>[1]Субсидия_факт!KW18</f>
        <v>19859951</v>
      </c>
      <c r="AN20" s="350">
        <f>[1]Субсидия_факт!LI18</f>
        <v>0</v>
      </c>
      <c r="AO20" s="546">
        <f>[1]Субсидия_факт!LO18</f>
        <v>0</v>
      </c>
      <c r="AP20" s="552">
        <f t="shared" si="11"/>
        <v>0</v>
      </c>
      <c r="AQ20" s="564"/>
      <c r="AR20" s="564"/>
      <c r="AS20" s="564"/>
      <c r="AT20" s="671"/>
      <c r="AU20" s="552">
        <f t="shared" si="12"/>
        <v>0</v>
      </c>
      <c r="AV20" s="481">
        <f>[1]Субсидия_факт!KS18</f>
        <v>0</v>
      </c>
      <c r="AW20" s="481">
        <f>[1]Субсидия_факт!KY18</f>
        <v>0</v>
      </c>
      <c r="AX20" s="350">
        <f>[1]Субсидия_факт!LK18</f>
        <v>0</v>
      </c>
      <c r="AY20" s="546">
        <f>[1]Субсидия_факт!LQ18</f>
        <v>0</v>
      </c>
      <c r="AZ20" s="552">
        <f t="shared" si="13"/>
        <v>0</v>
      </c>
      <c r="BA20" s="564"/>
      <c r="BB20" s="565"/>
      <c r="BC20" s="856"/>
      <c r="BD20" s="789"/>
      <c r="BE20" s="563">
        <f t="shared" si="141"/>
        <v>0</v>
      </c>
      <c r="BF20" s="561">
        <f t="shared" si="142"/>
        <v>0</v>
      </c>
      <c r="BG20" s="560">
        <f t="shared" si="143"/>
        <v>0</v>
      </c>
      <c r="BH20" s="561">
        <f t="shared" si="144"/>
        <v>0</v>
      </c>
      <c r="BI20" s="551">
        <f>[1]Субсидия_факт!FS18</f>
        <v>0</v>
      </c>
      <c r="BJ20" s="664"/>
      <c r="BK20" s="552">
        <f>[1]Субсидия_факт!FU18</f>
        <v>0</v>
      </c>
      <c r="BL20" s="664"/>
      <c r="BM20" s="561">
        <f t="shared" si="14"/>
        <v>0</v>
      </c>
      <c r="BN20" s="560">
        <f t="shared" si="15"/>
        <v>0</v>
      </c>
      <c r="BO20" s="630">
        <f>[1]Субсидия_факт!FW18</f>
        <v>0</v>
      </c>
      <c r="BP20" s="663"/>
      <c r="BQ20" s="552">
        <f>[1]Субсидия_факт!GA18</f>
        <v>0</v>
      </c>
      <c r="BR20" s="664"/>
      <c r="BS20" s="552">
        <f>[1]Субсидия_факт!GC18</f>
        <v>0</v>
      </c>
      <c r="BT20" s="664"/>
      <c r="BU20" s="561">
        <f t="shared" si="16"/>
        <v>0</v>
      </c>
      <c r="BV20" s="561">
        <f t="shared" si="17"/>
        <v>0</v>
      </c>
      <c r="BW20" s="716">
        <f t="shared" si="18"/>
        <v>0</v>
      </c>
      <c r="BX20" s="349"/>
      <c r="BY20" s="552">
        <f t="shared" si="19"/>
        <v>0</v>
      </c>
      <c r="BZ20" s="558">
        <f>[1]Субсидия_факт!E18</f>
        <v>0</v>
      </c>
      <c r="CA20" s="1139">
        <f>[1]Субсидия_факт!G18</f>
        <v>0</v>
      </c>
      <c r="CB20" s="742">
        <f>[1]Субсидия_факт!I18</f>
        <v>0</v>
      </c>
      <c r="CC20" s="697">
        <f>[1]Субсидия_факт!K18</f>
        <v>0</v>
      </c>
      <c r="CD20" s="861">
        <f>[1]Субсидия_факт!M18</f>
        <v>0</v>
      </c>
      <c r="CE20" s="533">
        <f>[1]Субсидия_факт!O18</f>
        <v>0</v>
      </c>
      <c r="CF20" s="697">
        <f>[1]Субсидия_факт!Q18</f>
        <v>0</v>
      </c>
      <c r="CG20" s="551">
        <f t="shared" si="20"/>
        <v>0</v>
      </c>
      <c r="CH20" s="565"/>
      <c r="CI20" s="564"/>
      <c r="CJ20" s="746"/>
      <c r="CK20" s="564"/>
      <c r="CL20" s="746"/>
      <c r="CM20" s="565"/>
      <c r="CN20" s="668">
        <f t="shared" si="145"/>
        <v>0</v>
      </c>
      <c r="CO20" s="551">
        <f t="shared" si="146"/>
        <v>0</v>
      </c>
      <c r="CP20" s="1400">
        <f>[1]Субсидия_факт!S18</f>
        <v>0</v>
      </c>
      <c r="CQ20" s="559">
        <f t="shared" si="146"/>
        <v>0</v>
      </c>
      <c r="CR20" s="668">
        <f t="shared" si="147"/>
        <v>0</v>
      </c>
      <c r="CS20" s="630">
        <f t="shared" si="148"/>
        <v>0</v>
      </c>
      <c r="CT20" s="694">
        <f t="shared" si="149"/>
        <v>0</v>
      </c>
      <c r="CU20" s="694">
        <f>[1]Субсидия_факт!U18</f>
        <v>0</v>
      </c>
      <c r="CV20" s="1429">
        <f t="shared" si="150"/>
        <v>0</v>
      </c>
      <c r="CW20" s="518">
        <f t="shared" si="21"/>
        <v>0</v>
      </c>
      <c r="CX20" s="546">
        <f>[1]Субсидия_факт!AO18</f>
        <v>0</v>
      </c>
      <c r="CY20" s="972">
        <f>[1]Субсидия_факт!AQ18</f>
        <v>0</v>
      </c>
      <c r="CZ20" s="483">
        <f t="shared" si="22"/>
        <v>0</v>
      </c>
      <c r="DA20" s="851"/>
      <c r="DB20" s="1247"/>
      <c r="DC20" s="552">
        <f t="shared" si="151"/>
        <v>0</v>
      </c>
      <c r="DD20" s="459">
        <f>[1]Субсидия_факт!W18</f>
        <v>0</v>
      </c>
      <c r="DE20" s="1014">
        <f>[1]Субсидия_факт!Y18</f>
        <v>0</v>
      </c>
      <c r="DF20" s="481">
        <f>[1]Субсидия_факт!AA18</f>
        <v>0</v>
      </c>
      <c r="DG20" s="750">
        <f>[1]Субсидия_факт!AC18</f>
        <v>0</v>
      </c>
      <c r="DH20" s="551">
        <f t="shared" si="152"/>
        <v>0</v>
      </c>
      <c r="DI20" s="491"/>
      <c r="DJ20" s="746"/>
      <c r="DK20" s="491"/>
      <c r="DL20" s="746"/>
      <c r="DM20" s="518">
        <f t="shared" si="23"/>
        <v>0</v>
      </c>
      <c r="DN20" s="546">
        <f>[1]Субсидия_факт!AU18</f>
        <v>0</v>
      </c>
      <c r="DO20" s="972">
        <f>[1]Субсидия_факт!AW18</f>
        <v>0</v>
      </c>
      <c r="DP20" s="483">
        <f t="shared" si="24"/>
        <v>0</v>
      </c>
      <c r="DQ20" s="851"/>
      <c r="DR20" s="737"/>
      <c r="DS20" s="559">
        <f t="shared" si="153"/>
        <v>0</v>
      </c>
      <c r="DT20" s="1027">
        <f>[1]Субсидия_факт!EA18</f>
        <v>0</v>
      </c>
      <c r="DU20" s="750">
        <f>[1]Субсидия_факт!EC18</f>
        <v>0</v>
      </c>
      <c r="DV20" s="552">
        <f t="shared" si="154"/>
        <v>0</v>
      </c>
      <c r="DW20" s="564"/>
      <c r="DX20" s="768"/>
      <c r="DY20" s="619">
        <f t="shared" si="27"/>
        <v>1348233</v>
      </c>
      <c r="DZ20" s="546">
        <f>[1]Субсидия_факт!DO18</f>
        <v>377507.09</v>
      </c>
      <c r="EA20" s="972">
        <f>[1]Субсидия_факт!DU18</f>
        <v>970725.91</v>
      </c>
      <c r="EB20" s="483">
        <f t="shared" si="28"/>
        <v>0</v>
      </c>
      <c r="EC20" s="789"/>
      <c r="ED20" s="737"/>
      <c r="EE20" s="483">
        <f t="shared" si="29"/>
        <v>0</v>
      </c>
      <c r="EF20" s="546">
        <f>[1]Субсидия_факт!DQ18</f>
        <v>0</v>
      </c>
      <c r="EG20" s="824">
        <f>[1]Субсидия_факт!DW18</f>
        <v>0</v>
      </c>
      <c r="EH20" s="483">
        <f t="shared" si="30"/>
        <v>0</v>
      </c>
      <c r="EI20" s="671"/>
      <c r="EJ20" s="771"/>
      <c r="EK20" s="722">
        <f t="shared" si="31"/>
        <v>0</v>
      </c>
      <c r="EL20" s="822">
        <f>'Трансферты и кредиты'!EF20-'Трансферты и кредиты'!ER20</f>
        <v>0</v>
      </c>
      <c r="EM20" s="735">
        <f>'Трансферты и кредиты'!EG20-'Трансферты и кредиты'!ES20</f>
        <v>0</v>
      </c>
      <c r="EN20" s="716">
        <f t="shared" si="32"/>
        <v>0</v>
      </c>
      <c r="EO20" s="829">
        <f>'Трансферты и кредиты'!EI20-'Трансферты и кредиты'!EU20</f>
        <v>0</v>
      </c>
      <c r="EP20" s="842">
        <f>'Трансферты и кредиты'!EJ20-'Трансферты и кредиты'!EV20</f>
        <v>0</v>
      </c>
      <c r="EQ20" s="722">
        <f t="shared" si="33"/>
        <v>0</v>
      </c>
      <c r="ER20" s="546">
        <f>[1]Субсидия_факт!DS18</f>
        <v>0</v>
      </c>
      <c r="ES20" s="972">
        <f>[1]Субсидия_факт!DY18</f>
        <v>0</v>
      </c>
      <c r="ET20" s="722">
        <f t="shared" si="34"/>
        <v>0</v>
      </c>
      <c r="EU20" s="546"/>
      <c r="EV20" s="824"/>
      <c r="EW20" s="820">
        <f t="shared" si="35"/>
        <v>688135.19</v>
      </c>
      <c r="EX20" s="829">
        <f>[1]Субсидия_факт!BS18</f>
        <v>0</v>
      </c>
      <c r="EY20" s="735">
        <f>[1]Субсидия_факт!BY18</f>
        <v>0</v>
      </c>
      <c r="EZ20" s="546">
        <f>[1]Субсидия_факт!CQ18</f>
        <v>362318.83999999997</v>
      </c>
      <c r="FA20" s="972">
        <f>[1]Субсидия_факт!CW18</f>
        <v>41364.730000000003</v>
      </c>
      <c r="FB20" s="546">
        <f>[1]Субсидия_факт!DC18</f>
        <v>129032.26</v>
      </c>
      <c r="FC20" s="972">
        <f>[1]Субсидия_факт!DI18</f>
        <v>155419.35999999999</v>
      </c>
      <c r="FD20" s="546">
        <f>[1]Субсидия_факт!EE18</f>
        <v>0</v>
      </c>
      <c r="FE20" s="824">
        <f>[1]Субсидия_факт!EK18</f>
        <v>0</v>
      </c>
      <c r="FF20" s="820">
        <f t="shared" si="36"/>
        <v>0</v>
      </c>
      <c r="FG20" s="671"/>
      <c r="FH20" s="737"/>
      <c r="FI20" s="671"/>
      <c r="FJ20" s="850"/>
      <c r="FK20" s="671"/>
      <c r="FL20" s="966"/>
      <c r="FM20" s="671"/>
      <c r="FN20" s="737"/>
      <c r="FO20" s="820">
        <f t="shared" si="37"/>
        <v>0</v>
      </c>
      <c r="FP20" s="829">
        <f>[1]Субсидия_факт!BU18</f>
        <v>0</v>
      </c>
      <c r="FQ20" s="735">
        <f>[1]Субсидия_факт!CA18</f>
        <v>0</v>
      </c>
      <c r="FR20" s="546">
        <f>[1]Субсидия_факт!CS18</f>
        <v>0</v>
      </c>
      <c r="FS20" s="824">
        <f>[1]Субсидия_факт!CY18</f>
        <v>0</v>
      </c>
      <c r="FT20" s="546">
        <f>[1]Субсидия_факт!DE18</f>
        <v>0</v>
      </c>
      <c r="FU20" s="972">
        <f>[1]Субсидия_факт!DK18</f>
        <v>0</v>
      </c>
      <c r="FV20" s="546">
        <f>[1]Субсидия_факт!EG18</f>
        <v>0</v>
      </c>
      <c r="FW20" s="824">
        <f>[1]Субсидия_факт!EM18</f>
        <v>0</v>
      </c>
      <c r="FX20" s="820">
        <f t="shared" si="38"/>
        <v>0</v>
      </c>
      <c r="FY20" s="671"/>
      <c r="FZ20" s="737"/>
      <c r="GA20" s="851"/>
      <c r="GB20" s="737"/>
      <c r="GC20" s="851"/>
      <c r="GD20" s="737"/>
      <c r="GE20" s="671"/>
      <c r="GF20" s="737"/>
      <c r="GG20" s="823">
        <f t="shared" si="39"/>
        <v>0</v>
      </c>
      <c r="GH20" s="829">
        <f>'Трансферты и кредиты'!FP20-GZ20</f>
        <v>0</v>
      </c>
      <c r="GI20" s="735">
        <f>'Трансферты и кредиты'!FQ20-HA20</f>
        <v>0</v>
      </c>
      <c r="GJ20" s="829">
        <f>'Трансферты и кредиты'!FR20-HB20</f>
        <v>0</v>
      </c>
      <c r="GK20" s="735">
        <f>'Трансферты и кредиты'!FS20-HC20</f>
        <v>0</v>
      </c>
      <c r="GL20" s="822">
        <f>'Трансферты и кредиты'!FT20-HD20</f>
        <v>0</v>
      </c>
      <c r="GM20" s="735">
        <f>'Трансферты и кредиты'!FU20-HE20</f>
        <v>0</v>
      </c>
      <c r="GN20" s="829">
        <f>'Трансферты и кредиты'!FV20-HF20</f>
        <v>0</v>
      </c>
      <c r="GO20" s="735">
        <f>'Трансферты и кредиты'!FW20-HG20</f>
        <v>0</v>
      </c>
      <c r="GP20" s="823">
        <f t="shared" si="40"/>
        <v>0</v>
      </c>
      <c r="GQ20" s="829">
        <f>'Трансферты и кредиты'!FY20-HI20</f>
        <v>0</v>
      </c>
      <c r="GR20" s="885">
        <f>'Трансферты и кредиты'!FZ20-HJ20</f>
        <v>0</v>
      </c>
      <c r="GS20" s="829">
        <f>'Трансферты и кредиты'!GA20-HK20</f>
        <v>0</v>
      </c>
      <c r="GT20" s="842">
        <f>'Трансферты и кредиты'!GB20-HL20</f>
        <v>0</v>
      </c>
      <c r="GU20" s="829">
        <f>'Трансферты и кредиты'!GC20-HM20</f>
        <v>0</v>
      </c>
      <c r="GV20" s="842">
        <f>'Трансферты и кредиты'!GD20-HN20</f>
        <v>0</v>
      </c>
      <c r="GW20" s="829">
        <f>'Трансферты и кредиты'!GE20-HO20</f>
        <v>0</v>
      </c>
      <c r="GX20" s="842">
        <f>'Трансферты и кредиты'!GF20-HP20</f>
        <v>0</v>
      </c>
      <c r="GY20" s="823">
        <f t="shared" si="41"/>
        <v>0</v>
      </c>
      <c r="GZ20" s="829">
        <f>[1]Субсидия_факт!BW18</f>
        <v>0</v>
      </c>
      <c r="HA20" s="735">
        <f>[1]Субсидия_факт!CC18</f>
        <v>0</v>
      </c>
      <c r="HB20" s="546">
        <f>[1]Субсидия_факт!CU18</f>
        <v>0</v>
      </c>
      <c r="HC20" s="824">
        <f>[1]Субсидия_факт!DA18</f>
        <v>0</v>
      </c>
      <c r="HD20" s="546">
        <f>[1]Субсидия_факт!DG18</f>
        <v>0</v>
      </c>
      <c r="HE20" s="972">
        <f>[1]Субсидия_факт!DM18</f>
        <v>0</v>
      </c>
      <c r="HF20" s="546">
        <f>[1]Субсидия_факт!EI18</f>
        <v>0</v>
      </c>
      <c r="HG20" s="824">
        <f>[1]Субсидия_факт!EO18</f>
        <v>0</v>
      </c>
      <c r="HH20" s="823">
        <f t="shared" si="42"/>
        <v>0</v>
      </c>
      <c r="HI20" s="671"/>
      <c r="HJ20" s="737"/>
      <c r="HK20" s="548"/>
      <c r="HL20" s="863"/>
      <c r="HM20" s="548"/>
      <c r="HN20" s="967"/>
      <c r="HO20" s="671"/>
      <c r="HP20" s="737"/>
      <c r="HQ20" s="483">
        <f t="shared" si="155"/>
        <v>0</v>
      </c>
      <c r="HR20" s="546">
        <f>[1]Субсидия_факт!AY18</f>
        <v>0</v>
      </c>
      <c r="HS20" s="972">
        <f>[1]Субсидия_факт!BA18</f>
        <v>0</v>
      </c>
      <c r="HT20" s="546">
        <f>[1]Субсидия_факт!BC18</f>
        <v>0</v>
      </c>
      <c r="HU20" s="972">
        <f>[1]Субсидия_факт!BE18</f>
        <v>0</v>
      </c>
      <c r="HV20" s="483">
        <f t="shared" si="156"/>
        <v>0</v>
      </c>
      <c r="HW20" s="671"/>
      <c r="HX20" s="737"/>
      <c r="HY20" s="671"/>
      <c r="HZ20" s="737"/>
      <c r="IA20" s="518">
        <f t="shared" si="43"/>
        <v>0</v>
      </c>
      <c r="IB20" s="546">
        <f>[1]Субсидия_факт!GW18</f>
        <v>0</v>
      </c>
      <c r="IC20" s="531">
        <f>[1]Субсидия_факт!GY18</f>
        <v>0</v>
      </c>
      <c r="ID20" s="533">
        <f>[1]Субсидия_факт!HG18</f>
        <v>0</v>
      </c>
      <c r="IE20" s="750">
        <f>[1]Субсидия_факт!HI18</f>
        <v>0</v>
      </c>
      <c r="IF20" s="518">
        <f t="shared" si="44"/>
        <v>0</v>
      </c>
      <c r="IG20" s="671"/>
      <c r="IH20" s="351"/>
      <c r="II20" s="491"/>
      <c r="IJ20" s="746"/>
      <c r="IK20" s="483">
        <f t="shared" si="45"/>
        <v>0</v>
      </c>
      <c r="IL20" s="548">
        <f>[1]Субсидия_факт!HE18</f>
        <v>0</v>
      </c>
      <c r="IM20" s="548">
        <f>[1]Субсидия_факт!HA18</f>
        <v>0</v>
      </c>
      <c r="IN20" s="824">
        <f>[1]Субсидия_факт!HC18</f>
        <v>0</v>
      </c>
      <c r="IO20" s="483">
        <f t="shared" si="46"/>
        <v>0</v>
      </c>
      <c r="IP20" s="671"/>
      <c r="IQ20" s="671"/>
      <c r="IR20" s="737"/>
      <c r="IS20" s="968">
        <f t="shared" si="47"/>
        <v>0</v>
      </c>
      <c r="IT20" s="968">
        <f t="shared" si="48"/>
        <v>0</v>
      </c>
      <c r="IU20" s="720">
        <f t="shared" si="49"/>
        <v>0</v>
      </c>
      <c r="IV20" s="1163">
        <f t="shared" si="50"/>
        <v>0</v>
      </c>
      <c r="IW20" s="826">
        <f t="shared" si="51"/>
        <v>0</v>
      </c>
      <c r="IX20" s="546">
        <f>[1]Субсидия_факт!NI18</f>
        <v>0</v>
      </c>
      <c r="IY20" s="972">
        <f>[1]Субсидия_факт!NO18</f>
        <v>0</v>
      </c>
      <c r="IZ20" s="972">
        <f>[1]Субсидия_факт!OA18</f>
        <v>0</v>
      </c>
      <c r="JA20" s="546">
        <f>[1]Субсидия_факт!NU18</f>
        <v>0</v>
      </c>
      <c r="JB20" s="826">
        <f t="shared" si="52"/>
        <v>0</v>
      </c>
      <c r="JC20" s="851"/>
      <c r="JD20" s="737"/>
      <c r="JE20" s="850"/>
      <c r="JF20" s="671"/>
      <c r="JG20" s="826">
        <f t="shared" si="53"/>
        <v>0</v>
      </c>
      <c r="JH20" s="546">
        <f>[1]Субсидия_факт!NK18</f>
        <v>0</v>
      </c>
      <c r="JI20" s="972">
        <f>[1]Субсидия_факт!NQ18</f>
        <v>0</v>
      </c>
      <c r="JJ20" s="972">
        <f>[1]Субсидия_факт!OC18</f>
        <v>0</v>
      </c>
      <c r="JK20" s="548">
        <f>[1]Субсидия_факт!NW18</f>
        <v>0</v>
      </c>
      <c r="JL20" s="827">
        <f t="shared" si="54"/>
        <v>0</v>
      </c>
      <c r="JM20" s="671"/>
      <c r="JN20" s="850"/>
      <c r="JO20" s="737"/>
      <c r="JP20" s="851"/>
      <c r="JQ20" s="715">
        <f t="shared" si="55"/>
        <v>0</v>
      </c>
      <c r="JR20" s="704">
        <f>'Трансферты и кредиты'!JH20-KB20</f>
        <v>0</v>
      </c>
      <c r="JS20" s="742">
        <f>'Трансферты и кредиты'!JI20-KC20</f>
        <v>0</v>
      </c>
      <c r="JT20" s="839">
        <f>'Трансферты и кредиты'!JJ20-KD20</f>
        <v>0</v>
      </c>
      <c r="JU20" s="668">
        <f>'Трансферты и кредиты'!JK20-KE20</f>
        <v>0</v>
      </c>
      <c r="JV20" s="828">
        <f t="shared" si="56"/>
        <v>0</v>
      </c>
      <c r="JW20" s="822">
        <f>'Трансферты и кредиты'!JM20-KG20</f>
        <v>0</v>
      </c>
      <c r="JX20" s="735">
        <f>'Трансферты и кредиты'!JN20-KH20</f>
        <v>0</v>
      </c>
      <c r="JY20" s="842">
        <f>'Трансферты и кредиты'!JO20-KI20</f>
        <v>0</v>
      </c>
      <c r="JZ20" s="829">
        <f>'Трансферты и кредиты'!JP20-KJ20</f>
        <v>0</v>
      </c>
      <c r="KA20" s="853">
        <f t="shared" si="57"/>
        <v>0</v>
      </c>
      <c r="KB20" s="546">
        <f>[1]Субсидия_факт!NM18</f>
        <v>0</v>
      </c>
      <c r="KC20" s="972">
        <f>[1]Субсидия_факт!NS18</f>
        <v>0</v>
      </c>
      <c r="KD20" s="972">
        <f>[1]Субсидия_факт!OE18</f>
        <v>0</v>
      </c>
      <c r="KE20" s="546">
        <f>[1]Субсидия_факт!NY18</f>
        <v>0</v>
      </c>
      <c r="KF20" s="828">
        <f t="shared" si="58"/>
        <v>0</v>
      </c>
      <c r="KG20" s="851"/>
      <c r="KH20" s="737"/>
      <c r="KI20" s="863"/>
      <c r="KJ20" s="548"/>
      <c r="KK20" s="559">
        <f>SUM('Трансферты и кредиты'!KL20:KL20)</f>
        <v>0</v>
      </c>
      <c r="KL20" s="351"/>
      <c r="KM20" s="559">
        <f>SUM('Трансферты и кредиты'!KN20:KN20)</f>
        <v>0</v>
      </c>
      <c r="KN20" s="491"/>
      <c r="KO20" s="559">
        <f t="shared" si="59"/>
        <v>0</v>
      </c>
      <c r="KP20" s="481">
        <f>[1]Субсидия_факт!HY18</f>
        <v>0</v>
      </c>
      <c r="KQ20" s="750">
        <f>[1]Субсидия_факт!IC18</f>
        <v>0</v>
      </c>
      <c r="KR20" s="552">
        <f t="shared" si="60"/>
        <v>0</v>
      </c>
      <c r="KS20" s="564"/>
      <c r="KT20" s="848"/>
      <c r="KU20" s="630">
        <f t="shared" si="61"/>
        <v>0</v>
      </c>
      <c r="KV20" s="1103">
        <f>'Трансферты и кредиты'!KP20-LB20</f>
        <v>0</v>
      </c>
      <c r="KW20" s="742">
        <f>'Трансферты и кредиты'!KQ20-LC20</f>
        <v>0</v>
      </c>
      <c r="KX20" s="630">
        <f t="shared" si="62"/>
        <v>0</v>
      </c>
      <c r="KY20" s="505">
        <f>'Трансферты и кредиты'!KS20-LE20</f>
        <v>0</v>
      </c>
      <c r="KZ20" s="742">
        <f>'Трансферты и кредиты'!KT20-LF20</f>
        <v>0</v>
      </c>
      <c r="LA20" s="694">
        <f t="shared" si="63"/>
        <v>0</v>
      </c>
      <c r="LB20" s="481">
        <f>[1]Субсидия_факт!IA18</f>
        <v>0</v>
      </c>
      <c r="LC20" s="750">
        <f>[1]Субсидия_факт!IE18</f>
        <v>0</v>
      </c>
      <c r="LD20" s="630">
        <f t="shared" si="64"/>
        <v>0</v>
      </c>
      <c r="LE20" s="505"/>
      <c r="LF20" s="775"/>
      <c r="LG20" s="518">
        <f t="shared" si="65"/>
        <v>0</v>
      </c>
      <c r="LH20" s="350">
        <f>[1]Субсидия_факт!CK18</f>
        <v>0</v>
      </c>
      <c r="LI20" s="350">
        <f>[1]Субсидия_факт!EW18</f>
        <v>0</v>
      </c>
      <c r="LJ20" s="861">
        <f>[1]Субсидия_факт!EY18</f>
        <v>0</v>
      </c>
      <c r="LK20" s="558">
        <f>[1]Субсидия_факт!FG18</f>
        <v>0</v>
      </c>
      <c r="LL20" s="533">
        <f>[1]Субсидия_факт!FY18</f>
        <v>0</v>
      </c>
      <c r="LM20" s="558">
        <f>[1]Субсидия_факт!JE18</f>
        <v>0</v>
      </c>
      <c r="LN20" s="350">
        <f>[1]Субсидия_факт!KI18</f>
        <v>0</v>
      </c>
      <c r="LO20" s="459">
        <f>[1]Субсидия_факт!JW18</f>
        <v>0</v>
      </c>
      <c r="LP20" s="750">
        <f>[1]Субсидия_факт!KC18</f>
        <v>0</v>
      </c>
      <c r="LQ20" s="483">
        <f t="shared" si="66"/>
        <v>0</v>
      </c>
      <c r="LR20" s="491"/>
      <c r="LS20" s="491"/>
      <c r="LT20" s="746"/>
      <c r="LU20" s="491"/>
      <c r="LV20" s="491"/>
      <c r="LW20" s="491"/>
      <c r="LX20" s="351"/>
      <c r="LY20" s="351"/>
      <c r="LZ20" s="768"/>
      <c r="MA20" s="559">
        <f t="shared" si="67"/>
        <v>0</v>
      </c>
      <c r="MB20" s="481">
        <f>[1]Субсидия_факт!CM18</f>
        <v>0</v>
      </c>
      <c r="MC20" s="350">
        <f>[1]Субсидия_факт!FK18</f>
        <v>0</v>
      </c>
      <c r="MD20" s="505">
        <f>[1]Субсидия_факт!IO18</f>
        <v>0</v>
      </c>
      <c r="ME20" s="531">
        <f>[1]Субсидия_факт!JG18</f>
        <v>0</v>
      </c>
      <c r="MF20" s="533">
        <f>[1]Субсидия_факт!KK18</f>
        <v>0</v>
      </c>
      <c r="MG20" s="533">
        <f>[1]Субсидия_факт!JY18</f>
        <v>0</v>
      </c>
      <c r="MH20" s="866">
        <f>[1]Субсидия_факт!KE18</f>
        <v>0</v>
      </c>
      <c r="MI20" s="552">
        <f t="shared" si="157"/>
        <v>0</v>
      </c>
      <c r="MJ20" s="564"/>
      <c r="MK20" s="565"/>
      <c r="ML20" s="351"/>
      <c r="MM20" s="565"/>
      <c r="MN20" s="564"/>
      <c r="MO20" s="564"/>
      <c r="MP20" s="848"/>
      <c r="MQ20" s="561">
        <f t="shared" si="158"/>
        <v>0</v>
      </c>
      <c r="MR20" s="704">
        <f t="shared" si="70"/>
        <v>0</v>
      </c>
      <c r="MS20" s="481">
        <f t="shared" si="71"/>
        <v>0</v>
      </c>
      <c r="MT20" s="481">
        <f t="shared" si="72"/>
        <v>0</v>
      </c>
      <c r="MU20" s="350">
        <f t="shared" si="73"/>
        <v>0</v>
      </c>
      <c r="MV20" s="459">
        <f t="shared" si="74"/>
        <v>0</v>
      </c>
      <c r="MW20" s="350">
        <f t="shared" si="75"/>
        <v>0</v>
      </c>
      <c r="MX20" s="750">
        <f t="shared" si="76"/>
        <v>0</v>
      </c>
      <c r="MY20" s="560">
        <f t="shared" si="77"/>
        <v>0</v>
      </c>
      <c r="MZ20" s="668">
        <f t="shared" si="78"/>
        <v>0</v>
      </c>
      <c r="NA20" s="531">
        <f t="shared" si="79"/>
        <v>0</v>
      </c>
      <c r="NB20" s="350">
        <f t="shared" si="80"/>
        <v>0</v>
      </c>
      <c r="NC20" s="459">
        <f t="shared" si="81"/>
        <v>0</v>
      </c>
      <c r="ND20" s="350">
        <f t="shared" si="82"/>
        <v>0</v>
      </c>
      <c r="NE20" s="350">
        <f t="shared" si="83"/>
        <v>0</v>
      </c>
      <c r="NF20" s="861">
        <f t="shared" si="84"/>
        <v>0</v>
      </c>
      <c r="NG20" s="563">
        <f t="shared" si="85"/>
        <v>0</v>
      </c>
      <c r="NH20" s="481">
        <f>[1]Субсидия_факт!CO18</f>
        <v>0</v>
      </c>
      <c r="NI20" s="350">
        <f>[1]Субсидия_факт!FM18</f>
        <v>0</v>
      </c>
      <c r="NJ20" s="505">
        <f>[1]Субсидия_факт!IQ18</f>
        <v>0</v>
      </c>
      <c r="NK20" s="459">
        <f>[1]Субсидия_факт!JI18</f>
        <v>0</v>
      </c>
      <c r="NL20" s="350">
        <f>[1]Субсидия_факт!KM18</f>
        <v>0</v>
      </c>
      <c r="NM20" s="350">
        <f>[1]Субсидия_факт!KA18</f>
        <v>0</v>
      </c>
      <c r="NN20" s="866">
        <f>[1]Субсидия_факт!KG18</f>
        <v>0</v>
      </c>
      <c r="NO20" s="561">
        <f t="shared" si="86"/>
        <v>0</v>
      </c>
      <c r="NP20" s="565"/>
      <c r="NQ20" s="564"/>
      <c r="NR20" s="491"/>
      <c r="NS20" s="564"/>
      <c r="NT20" s="564"/>
      <c r="NU20" s="565"/>
      <c r="NV20" s="869"/>
      <c r="NW20" s="559">
        <f t="shared" si="87"/>
        <v>0</v>
      </c>
      <c r="NX20" s="533">
        <f>[1]Субсидия_факт!IS18</f>
        <v>0</v>
      </c>
      <c r="NY20" s="861">
        <f>[1]Субсидия_факт!IU18</f>
        <v>0</v>
      </c>
      <c r="NZ20" s="533">
        <f>[1]Субсидия_факт!JK18</f>
        <v>0</v>
      </c>
      <c r="OA20" s="861">
        <f>[1]Субсидия_факт!JQ18</f>
        <v>0</v>
      </c>
      <c r="OB20" s="552">
        <f t="shared" si="88"/>
        <v>0</v>
      </c>
      <c r="OC20" s="491"/>
      <c r="OD20" s="746"/>
      <c r="OE20" s="491"/>
      <c r="OF20" s="869"/>
      <c r="OG20" s="552">
        <f t="shared" si="89"/>
        <v>0</v>
      </c>
      <c r="OH20" s="531">
        <f>[1]Субсидия_факт!IG18</f>
        <v>0</v>
      </c>
      <c r="OI20" s="1014">
        <f>[1]Субсидия_факт!IK18</f>
        <v>0</v>
      </c>
      <c r="OJ20" s="1217">
        <f>[1]Субсидия_факт!IW18</f>
        <v>0</v>
      </c>
      <c r="OK20" s="742">
        <f>[1]Субсидия_факт!JA18</f>
        <v>0</v>
      </c>
      <c r="OL20" s="533">
        <f>[1]Субсидия_факт!JM18</f>
        <v>0</v>
      </c>
      <c r="OM20" s="750">
        <f>[1]Субсидия_факт!JS18</f>
        <v>0</v>
      </c>
      <c r="ON20" s="552">
        <f t="shared" si="90"/>
        <v>0</v>
      </c>
      <c r="OO20" s="564"/>
      <c r="OP20" s="845"/>
      <c r="OQ20" s="491"/>
      <c r="OR20" s="746"/>
      <c r="OS20" s="564"/>
      <c r="OT20" s="746"/>
      <c r="OU20" s="630">
        <f t="shared" si="91"/>
        <v>0</v>
      </c>
      <c r="OV20" s="481">
        <f t="shared" si="92"/>
        <v>0</v>
      </c>
      <c r="OW20" s="750">
        <f t="shared" si="93"/>
        <v>0</v>
      </c>
      <c r="OX20" s="459">
        <f t="shared" si="94"/>
        <v>0</v>
      </c>
      <c r="OY20" s="750">
        <f t="shared" si="95"/>
        <v>0</v>
      </c>
      <c r="OZ20" s="459">
        <f t="shared" si="96"/>
        <v>0</v>
      </c>
      <c r="PA20" s="750">
        <f t="shared" si="97"/>
        <v>0</v>
      </c>
      <c r="PB20" s="694">
        <f t="shared" si="98"/>
        <v>0</v>
      </c>
      <c r="PC20" s="481">
        <f t="shared" si="99"/>
        <v>0</v>
      </c>
      <c r="PD20" s="750">
        <f t="shared" si="100"/>
        <v>0</v>
      </c>
      <c r="PE20" s="459">
        <f t="shared" si="101"/>
        <v>0</v>
      </c>
      <c r="PF20" s="750">
        <f t="shared" si="102"/>
        <v>0</v>
      </c>
      <c r="PG20" s="459">
        <f t="shared" si="103"/>
        <v>0</v>
      </c>
      <c r="PH20" s="750">
        <f t="shared" si="104"/>
        <v>0</v>
      </c>
      <c r="PI20" s="630">
        <f t="shared" si="105"/>
        <v>0</v>
      </c>
      <c r="PJ20" s="459">
        <f>[1]Субсидия_факт!II18</f>
        <v>0</v>
      </c>
      <c r="PK20" s="1014">
        <f>[1]Субсидия_факт!IM18</f>
        <v>0</v>
      </c>
      <c r="PL20" s="668">
        <f>[1]Субсидия_факт!IY18</f>
        <v>0</v>
      </c>
      <c r="PM20" s="742">
        <f>[1]Субсидия_факт!JC18</f>
        <v>0</v>
      </c>
      <c r="PN20" s="350">
        <f>[1]Субсидия_факт!JO18</f>
        <v>0</v>
      </c>
      <c r="PO20" s="750">
        <f>[1]Субсидия_факт!JU18</f>
        <v>0</v>
      </c>
      <c r="PP20" s="630">
        <f t="shared" si="106"/>
        <v>0</v>
      </c>
      <c r="PQ20" s="565"/>
      <c r="PR20" s="742"/>
      <c r="PS20" s="491"/>
      <c r="PT20" s="746"/>
      <c r="PU20" s="564"/>
      <c r="PV20" s="839"/>
      <c r="PW20" s="518">
        <f>[1]Субсидия_факт!OQ18</f>
        <v>14116452.800000001</v>
      </c>
      <c r="PX20" s="1423">
        <f t="shared" si="159"/>
        <v>14116452.800000001</v>
      </c>
      <c r="PY20" s="557">
        <f>'Прочая  субсидия_МР  и  ГО'!B16</f>
        <v>5670464.4799999995</v>
      </c>
      <c r="PZ20" s="552">
        <f>'Прочая  субсидия_МР  и  ГО'!C16</f>
        <v>3297277.93</v>
      </c>
      <c r="QA20" s="557">
        <f>'Прочая  субсидия_БП'!B16</f>
        <v>538531.48</v>
      </c>
      <c r="QB20" s="559">
        <f>'Прочая  субсидия_БП'!C16</f>
        <v>0</v>
      </c>
      <c r="QC20" s="625">
        <f>'Прочая  субсидия_БП'!D16</f>
        <v>538531.48</v>
      </c>
      <c r="QD20" s="624">
        <f>'Прочая  субсидия_БП'!E16</f>
        <v>0</v>
      </c>
      <c r="QE20" s="631">
        <f>'Прочая  субсидия_БП'!F16</f>
        <v>0</v>
      </c>
      <c r="QF20" s="624">
        <f>'Прочая  субсидия_БП'!G16</f>
        <v>0</v>
      </c>
      <c r="QG20" s="518">
        <f t="shared" si="107"/>
        <v>204037630</v>
      </c>
      <c r="QH20" s="481">
        <f>'Трансферты и кредиты'!RF20+'Трансферты и кредиты'!QM20+'Трансферты и кредиты'!QO20+'Трансферты и кредиты'!QQ20</f>
        <v>201271030</v>
      </c>
      <c r="QI20" s="350">
        <f>'Трансферты и кредиты'!RG20+'Трансферты и кредиты'!QS20+'Трансферты и кредиты'!QY20+'Трансферты и кредиты'!QU20+'Трансферты и кредиты'!RC20+'Трансферты и кредиты'!QW20+RA20</f>
        <v>2766600</v>
      </c>
      <c r="QJ20" s="552">
        <f t="shared" si="108"/>
        <v>52848695.32</v>
      </c>
      <c r="QK20" s="459">
        <f>'Трансферты и кредиты'!RI20+'Трансферты и кредиты'!QN20+'Трансферты и кредиты'!QP20+'Трансферты и кредиты'!QR20</f>
        <v>52483700</v>
      </c>
      <c r="QL20" s="350">
        <f>'Трансферты и кредиты'!RJ20+'Трансферты и кредиты'!QT20+'Трансферты и кредиты'!QZ20+'Трансферты и кредиты'!QV20+'Трансферты и кредиты'!RD20+'Трансферты и кредиты'!QX20+RB20</f>
        <v>364995.32</v>
      </c>
      <c r="QM20" s="619">
        <f>'Субвенция  на  полномочия'!B16</f>
        <v>185871130</v>
      </c>
      <c r="QN20" s="483">
        <f>'Субвенция  на  полномочия'!C16</f>
        <v>48433700</v>
      </c>
      <c r="QO20" s="803">
        <f>[1]Субвенция_факт!P17*1000</f>
        <v>13246000</v>
      </c>
      <c r="QP20" s="1386">
        <v>3300000</v>
      </c>
      <c r="QQ20" s="803">
        <f>[1]Субвенция_факт!K17*1000</f>
        <v>1221000</v>
      </c>
      <c r="QR20" s="1386">
        <v>390000</v>
      </c>
      <c r="QS20" s="803">
        <f>[1]Субвенция_факт!AD17*1000</f>
        <v>1166600</v>
      </c>
      <c r="QT20" s="806">
        <v>191001.69</v>
      </c>
      <c r="QU20" s="803">
        <f>[1]Субвенция_факт!AE17*1000</f>
        <v>0</v>
      </c>
      <c r="QV20" s="806"/>
      <c r="QW20" s="803">
        <f>[1]Субвенция_факт!E17*1000</f>
        <v>0</v>
      </c>
      <c r="QX20" s="806"/>
      <c r="QY20" s="803">
        <f>[1]Субвенция_факт!F17*1000</f>
        <v>0</v>
      </c>
      <c r="QZ20" s="946"/>
      <c r="RA20" s="171">
        <f>[1]Субвенция_факт!G17*1000</f>
        <v>0</v>
      </c>
      <c r="RB20" s="947"/>
      <c r="RC20" s="803">
        <f>[1]Субвенция_факт!H17*1000</f>
        <v>0</v>
      </c>
      <c r="RD20" s="806"/>
      <c r="RE20" s="559">
        <f t="shared" si="109"/>
        <v>2532900</v>
      </c>
      <c r="RF20" s="945">
        <f>[1]Субвенция_факт!AC17*1000</f>
        <v>932900</v>
      </c>
      <c r="RG20" s="1168">
        <f>[1]Субвенция_факт!AB17*1000</f>
        <v>1600000</v>
      </c>
      <c r="RH20" s="552">
        <f t="shared" si="110"/>
        <v>533993.63</v>
      </c>
      <c r="RI20" s="1080">
        <v>360000</v>
      </c>
      <c r="RJ20" s="1379">
        <v>173993.63</v>
      </c>
      <c r="RK20" s="286">
        <f>'Трансферты и кредиты'!TI20+'Трансферты и кредиты'!TE20+'Трансферты и кредиты'!SA20+'Трансферты и кредиты'!SG20+RM20+'Трансферты и кредиты'!SY20</f>
        <v>0</v>
      </c>
      <c r="RL20" s="171">
        <f>'Трансферты и кредиты'!TK20+'Трансферты и кредиты'!TG20+'Трансферты и кредиты'!SD20+'Трансферты и кредиты'!SJ20+RT20+'Трансферты и кредиты'!TB20</f>
        <v>0</v>
      </c>
      <c r="RM20" s="1284">
        <f t="shared" si="111"/>
        <v>0</v>
      </c>
      <c r="RN20" s="1267">
        <f>'[1]Иные межбюджетные трансферты'!O18</f>
        <v>0</v>
      </c>
      <c r="RO20" s="1264">
        <f>'[1]Иные межбюджетные трансферты'!Q18</f>
        <v>0</v>
      </c>
      <c r="RP20" s="959">
        <f>'[1]Иные межбюджетные трансферты'!I18</f>
        <v>0</v>
      </c>
      <c r="RQ20" s="1043">
        <f>'[1]Иные межбюджетные трансферты'!K18</f>
        <v>0</v>
      </c>
      <c r="RR20" s="1414">
        <f>'[1]Иные межбюджетные трансферты'!M18</f>
        <v>0</v>
      </c>
      <c r="RS20" s="1409">
        <f>'[1]Иные межбюджетные трансферты'!S18</f>
        <v>0</v>
      </c>
      <c r="RT20" s="1094">
        <f t="shared" si="112"/>
        <v>0</v>
      </c>
      <c r="RU20" s="1086"/>
      <c r="RV20" s="1084"/>
      <c r="RW20" s="959"/>
      <c r="RX20" s="1043"/>
      <c r="RY20" s="1086"/>
      <c r="RZ20" s="1086"/>
      <c r="SA20" s="1071">
        <f t="shared" si="113"/>
        <v>0</v>
      </c>
      <c r="SB20" s="1300">
        <f>'[1]Иные межбюджетные трансферты'!U18</f>
        <v>0</v>
      </c>
      <c r="SC20" s="1301">
        <f>'[1]Иные межбюджетные трансферты'!AA18</f>
        <v>0</v>
      </c>
      <c r="SD20" s="1166">
        <f t="shared" si="114"/>
        <v>0</v>
      </c>
      <c r="SE20" s="1043"/>
      <c r="SF20" s="1043"/>
      <c r="SG20" s="1077">
        <f t="shared" si="115"/>
        <v>0</v>
      </c>
      <c r="SH20" s="1300">
        <f>'[1]Иные межбюджетные трансферты'!W18</f>
        <v>0</v>
      </c>
      <c r="SI20" s="1301">
        <f>'[1]Иные межбюджетные трансферты'!AC18</f>
        <v>0</v>
      </c>
      <c r="SJ20" s="1071">
        <f t="shared" si="116"/>
        <v>0</v>
      </c>
      <c r="SK20" s="1043"/>
      <c r="SL20" s="1043"/>
      <c r="SM20" s="1074">
        <f t="shared" si="117"/>
        <v>0</v>
      </c>
      <c r="SN20" s="1300">
        <f t="shared" si="118"/>
        <v>0</v>
      </c>
      <c r="SO20" s="1301">
        <f t="shared" si="119"/>
        <v>0</v>
      </c>
      <c r="SP20" s="1068">
        <f t="shared" si="120"/>
        <v>0</v>
      </c>
      <c r="SQ20" s="1300">
        <f t="shared" si="121"/>
        <v>0</v>
      </c>
      <c r="SR20" s="1301">
        <f t="shared" si="122"/>
        <v>0</v>
      </c>
      <c r="SS20" s="1074">
        <f t="shared" si="123"/>
        <v>0</v>
      </c>
      <c r="ST20" s="1300">
        <f>'[1]Иные межбюджетные трансферты'!Y18</f>
        <v>0</v>
      </c>
      <c r="SU20" s="1301">
        <f>'[1]Иные межбюджетные трансферты'!AE18</f>
        <v>0</v>
      </c>
      <c r="SV20" s="1074">
        <f t="shared" si="124"/>
        <v>0</v>
      </c>
      <c r="SW20" s="1300">
        <f t="shared" si="125"/>
        <v>0</v>
      </c>
      <c r="SX20" s="1301">
        <f t="shared" si="126"/>
        <v>0</v>
      </c>
      <c r="SY20" s="804">
        <f t="shared" si="127"/>
        <v>0</v>
      </c>
      <c r="SZ20" s="1168">
        <f>'[1]Иные межбюджетные трансферты'!E18</f>
        <v>0</v>
      </c>
      <c r="TA20" s="1280">
        <f>'[1]Иные межбюджетные трансферты'!G18</f>
        <v>0</v>
      </c>
      <c r="TB20" s="804">
        <f t="shared" si="128"/>
        <v>0</v>
      </c>
      <c r="TC20" s="1168"/>
      <c r="TD20" s="1280"/>
      <c r="TE20" s="960">
        <f t="shared" si="129"/>
        <v>0</v>
      </c>
      <c r="TF20" s="1043"/>
      <c r="TG20" s="1164">
        <f t="shared" si="130"/>
        <v>0</v>
      </c>
      <c r="TH20" s="972"/>
      <c r="TI20" s="545">
        <f t="shared" si="131"/>
        <v>0</v>
      </c>
      <c r="TJ20" s="954">
        <f>'[1]Иные межбюджетные трансферты'!AI18</f>
        <v>0</v>
      </c>
      <c r="TK20" s="545">
        <f t="shared" si="132"/>
        <v>0</v>
      </c>
      <c r="TL20" s="548"/>
      <c r="TM20" s="968">
        <f t="shared" si="133"/>
        <v>0</v>
      </c>
      <c r="TN20" s="546">
        <f>'Трансферты и кредиты'!TJ20-TR20</f>
        <v>0</v>
      </c>
      <c r="TO20" s="968">
        <f t="shared" si="134"/>
        <v>0</v>
      </c>
      <c r="TP20" s="546">
        <f>'Трансферты и кредиты'!TL20-TT20</f>
        <v>0</v>
      </c>
      <c r="TQ20" s="968">
        <f t="shared" si="135"/>
        <v>0</v>
      </c>
      <c r="TR20" s="954">
        <f>'[1]Иные межбюджетные трансферты'!AK18</f>
        <v>0</v>
      </c>
      <c r="TS20" s="1163">
        <f t="shared" si="136"/>
        <v>0</v>
      </c>
      <c r="TT20" s="548"/>
      <c r="TU20" s="552">
        <f>TW20+'Трансферты и кредиты'!UE20+UA20+'Трансферты и кредиты'!UI20+UC20+'Трансферты и кредиты'!UK20</f>
        <v>-41485000</v>
      </c>
      <c r="TV20" s="552">
        <f>TX20+'Трансферты и кредиты'!UF20+UB20+'Трансферты и кредиты'!UJ20+UD20+'Трансферты и кредиты'!UL20</f>
        <v>-29835000</v>
      </c>
      <c r="TW20" s="566"/>
      <c r="TX20" s="566"/>
      <c r="TY20" s="566"/>
      <c r="TZ20" s="566"/>
      <c r="UA20" s="563">
        <f t="shared" si="137"/>
        <v>0</v>
      </c>
      <c r="UB20" s="561">
        <f t="shared" si="138"/>
        <v>0</v>
      </c>
      <c r="UC20" s="567"/>
      <c r="UD20" s="556"/>
      <c r="UE20" s="566">
        <v>-34535000</v>
      </c>
      <c r="UF20" s="566">
        <v>-24035000</v>
      </c>
      <c r="UG20" s="566">
        <f>-5800000-300000-850000</f>
        <v>-6950000</v>
      </c>
      <c r="UH20" s="566">
        <v>-5800000</v>
      </c>
      <c r="UI20" s="563">
        <f t="shared" si="139"/>
        <v>-6950000</v>
      </c>
      <c r="UJ20" s="561">
        <f t="shared" si="140"/>
        <v>-5800000</v>
      </c>
      <c r="UK20" s="556"/>
      <c r="UL20" s="556"/>
      <c r="UM20" s="256">
        <f>'Трансферты и кредиты'!UE20+'Трансферты и кредиты'!UG20</f>
        <v>-41485000</v>
      </c>
      <c r="UN20" s="256">
        <f>'Трансферты и кредиты'!UF20+'Трансферты и кредиты'!UH20</f>
        <v>-29835000</v>
      </c>
    </row>
    <row r="21" spans="1:560" s="347" customFormat="1" ht="25.5" customHeight="1">
      <c r="A21" s="356" t="s">
        <v>97</v>
      </c>
      <c r="B21" s="559">
        <f>D21+AI21+'Трансферты и кредиты'!QG21+'Трансферты и кредиты'!RK21</f>
        <v>284687582.49000001</v>
      </c>
      <c r="C21" s="552">
        <f>E21+'Трансферты и кредиты'!QJ21+AJ21+'Трансферты и кредиты'!RL21</f>
        <v>90036138.069999993</v>
      </c>
      <c r="D21" s="557">
        <f t="shared" si="0"/>
        <v>60278300</v>
      </c>
      <c r="E21" s="559">
        <f t="shared" si="1"/>
        <v>18761766</v>
      </c>
      <c r="F21" s="1196">
        <f>'[1]Дотация  из  ОБ_факт'!I17+'[1]Дотация  из  ОБ_факт'!Q17</f>
        <v>16366400</v>
      </c>
      <c r="G21" s="1370">
        <v>9266600</v>
      </c>
      <c r="H21" s="623">
        <f>'[1]Дотация  из  ОБ_факт'!K17</f>
        <v>5427500</v>
      </c>
      <c r="I21" s="1368">
        <v>1543642</v>
      </c>
      <c r="J21" s="624">
        <f t="shared" si="2"/>
        <v>5427500</v>
      </c>
      <c r="K21" s="631">
        <f t="shared" si="3"/>
        <v>1543642</v>
      </c>
      <c r="L21" s="965">
        <f>'[1]Дотация  из  ОБ_факт'!O17</f>
        <v>0</v>
      </c>
      <c r="M21" s="817"/>
      <c r="N21" s="623">
        <f>'[1]Дотация  из  ОБ_факт'!U17</f>
        <v>22400000</v>
      </c>
      <c r="O21" s="1368">
        <v>3500000</v>
      </c>
      <c r="P21" s="859">
        <f>'[1]Дотация  из  ОБ_факт'!W17</f>
        <v>16084400</v>
      </c>
      <c r="Q21" s="1370">
        <v>4451524</v>
      </c>
      <c r="R21" s="631">
        <f t="shared" si="4"/>
        <v>16084400</v>
      </c>
      <c r="S21" s="624">
        <f t="shared" si="5"/>
        <v>4451524</v>
      </c>
      <c r="T21" s="1190">
        <f>'[1]Дотация  из  ОБ_факт'!AA17</f>
        <v>0</v>
      </c>
      <c r="U21" s="349"/>
      <c r="V21" s="859">
        <f>'[1]Дотация  из  ОБ_факт'!AE17+'[1]Дотация  из  ОБ_факт'!AG17+'[1]Дотация  из  ОБ_факт'!AK17</f>
        <v>0</v>
      </c>
      <c r="W21" s="171">
        <f t="shared" si="6"/>
        <v>0</v>
      </c>
      <c r="X21" s="627"/>
      <c r="Y21" s="626"/>
      <c r="Z21" s="627"/>
      <c r="AA21" s="623">
        <f>'[1]Дотация  из  ОБ_факт'!AC17+'[1]Дотация  из  ОБ_факт'!AI17</f>
        <v>0</v>
      </c>
      <c r="AB21" s="173">
        <f t="shared" si="7"/>
        <v>0</v>
      </c>
      <c r="AC21" s="626"/>
      <c r="AD21" s="627"/>
      <c r="AE21" s="624">
        <f t="shared" si="8"/>
        <v>0</v>
      </c>
      <c r="AF21" s="631">
        <f t="shared" si="9"/>
        <v>0</v>
      </c>
      <c r="AG21" s="624">
        <f>'[1]Дотация  из  ОБ_факт'!AI17</f>
        <v>0</v>
      </c>
      <c r="AH21" s="807"/>
      <c r="AI21" s="619">
        <f>'Трансферты и кредиты'!IA21+LG21+MA21+'Трансферты и кредиты'!PY21+'Трансферты и кредиты'!QA21+BI21+BK21+BQ21+BS21+'Трансферты и кредиты'!KK21+'Трансферты и кредиты'!KO21+AK21+AU21+'Трансферты и кредиты'!EW21+'Трансферты и кредиты'!FO21+'Трансферты и кредиты'!CW21+'Трансферты и кредиты'!HQ21+BY21+'Трансферты и кредиты'!DY21+'Трансферты и кредиты'!EE21+'Трансферты и кредиты'!IW21+'Трансферты и кредиты'!JG21+DS21+'Трансферты и кредиты'!IK21+PW21+NW21+OG21+CO21</f>
        <v>53019328.490000002</v>
      </c>
      <c r="AJ21" s="518">
        <f>'Трансферты и кредиты'!IF21+LQ21+MI21+'Трансферты и кредиты'!PZ21+'Трансферты и кредиты'!QB21+BJ21+BL21+BR21+BT21+'Трансферты и кредиты'!KM21+'Трансферты и кредиты'!KR21+AP21+AZ21+'Трансферты и кредиты'!FF21+'Трансферты и кредиты'!FX21+'Трансферты и кредиты'!CZ21+'Трансферты и кредиты'!HV21+CG21+'Трансферты и кредиты'!EB21+'Трансферты и кредиты'!EH21+'Трансферты и кредиты'!JB21+'Трансферты и кредиты'!JL21+DV21+'Трансферты и кредиты'!IO21+DP21+PX21+ON21+OB21+CQ21</f>
        <v>15394644.6</v>
      </c>
      <c r="AK21" s="552">
        <f t="shared" si="10"/>
        <v>14816681</v>
      </c>
      <c r="AL21" s="459">
        <f>[1]Субсидия_факт!KQ19</f>
        <v>0</v>
      </c>
      <c r="AM21" s="481">
        <f>[1]Субсидия_факт!KW19</f>
        <v>14816681</v>
      </c>
      <c r="AN21" s="350">
        <f>[1]Субсидия_факт!LI19</f>
        <v>0</v>
      </c>
      <c r="AO21" s="546">
        <f>[1]Субсидия_факт!LO19</f>
        <v>0</v>
      </c>
      <c r="AP21" s="552">
        <f t="shared" si="11"/>
        <v>0</v>
      </c>
      <c r="AQ21" s="564"/>
      <c r="AR21" s="564"/>
      <c r="AS21" s="564"/>
      <c r="AT21" s="671"/>
      <c r="AU21" s="552">
        <f t="shared" si="12"/>
        <v>0</v>
      </c>
      <c r="AV21" s="481">
        <f>[1]Субсидия_факт!KS19</f>
        <v>0</v>
      </c>
      <c r="AW21" s="481">
        <f>[1]Субсидия_факт!KY19</f>
        <v>0</v>
      </c>
      <c r="AX21" s="350">
        <f>[1]Субсидия_факт!LK19</f>
        <v>0</v>
      </c>
      <c r="AY21" s="546">
        <f>[1]Субсидия_факт!LQ19</f>
        <v>0</v>
      </c>
      <c r="AZ21" s="552">
        <f t="shared" si="13"/>
        <v>0</v>
      </c>
      <c r="BA21" s="564"/>
      <c r="BB21" s="565"/>
      <c r="BC21" s="856"/>
      <c r="BD21" s="789"/>
      <c r="BE21" s="563">
        <f t="shared" si="141"/>
        <v>0</v>
      </c>
      <c r="BF21" s="561">
        <f t="shared" si="142"/>
        <v>0</v>
      </c>
      <c r="BG21" s="560">
        <f t="shared" si="143"/>
        <v>0</v>
      </c>
      <c r="BH21" s="561">
        <f t="shared" si="144"/>
        <v>0</v>
      </c>
      <c r="BI21" s="551">
        <f>[1]Субсидия_факт!FS19</f>
        <v>0</v>
      </c>
      <c r="BJ21" s="664"/>
      <c r="BK21" s="552">
        <f>[1]Субсидия_факт!FU19</f>
        <v>0</v>
      </c>
      <c r="BL21" s="664"/>
      <c r="BM21" s="561">
        <f t="shared" si="14"/>
        <v>0</v>
      </c>
      <c r="BN21" s="560">
        <f t="shared" si="15"/>
        <v>0</v>
      </c>
      <c r="BO21" s="630">
        <f>[1]Субсидия_факт!FW19</f>
        <v>0</v>
      </c>
      <c r="BP21" s="663"/>
      <c r="BQ21" s="552">
        <f>[1]Субсидия_факт!GA19</f>
        <v>0</v>
      </c>
      <c r="BR21" s="664"/>
      <c r="BS21" s="552">
        <f>[1]Субсидия_факт!GC19</f>
        <v>0</v>
      </c>
      <c r="BT21" s="664"/>
      <c r="BU21" s="561">
        <f t="shared" si="16"/>
        <v>0</v>
      </c>
      <c r="BV21" s="561">
        <f t="shared" si="17"/>
        <v>0</v>
      </c>
      <c r="BW21" s="716">
        <f t="shared" si="18"/>
        <v>0</v>
      </c>
      <c r="BX21" s="349"/>
      <c r="BY21" s="552">
        <f t="shared" si="19"/>
        <v>0</v>
      </c>
      <c r="BZ21" s="558">
        <f>[1]Субсидия_факт!E19</f>
        <v>0</v>
      </c>
      <c r="CA21" s="1139">
        <f>[1]Субсидия_факт!G19</f>
        <v>0</v>
      </c>
      <c r="CB21" s="742">
        <f>[1]Субсидия_факт!I19</f>
        <v>0</v>
      </c>
      <c r="CC21" s="697">
        <f>[1]Субсидия_факт!K19</f>
        <v>0</v>
      </c>
      <c r="CD21" s="861">
        <f>[1]Субсидия_факт!M19</f>
        <v>0</v>
      </c>
      <c r="CE21" s="533">
        <f>[1]Субсидия_факт!O19</f>
        <v>0</v>
      </c>
      <c r="CF21" s="697">
        <f>[1]Субсидия_факт!Q19</f>
        <v>0</v>
      </c>
      <c r="CG21" s="551">
        <f t="shared" si="20"/>
        <v>0</v>
      </c>
      <c r="CH21" s="565"/>
      <c r="CI21" s="564"/>
      <c r="CJ21" s="746"/>
      <c r="CK21" s="564"/>
      <c r="CL21" s="746"/>
      <c r="CM21" s="565"/>
      <c r="CN21" s="668">
        <f t="shared" si="145"/>
        <v>0</v>
      </c>
      <c r="CO21" s="551">
        <f t="shared" si="146"/>
        <v>0</v>
      </c>
      <c r="CP21" s="1400">
        <f>[1]Субсидия_факт!S19</f>
        <v>0</v>
      </c>
      <c r="CQ21" s="559">
        <f t="shared" si="146"/>
        <v>0</v>
      </c>
      <c r="CR21" s="668">
        <f t="shared" si="147"/>
        <v>0</v>
      </c>
      <c r="CS21" s="630">
        <f t="shared" si="148"/>
        <v>0</v>
      </c>
      <c r="CT21" s="694">
        <f t="shared" si="149"/>
        <v>0</v>
      </c>
      <c r="CU21" s="694">
        <f>[1]Субсидия_факт!U19</f>
        <v>0</v>
      </c>
      <c r="CV21" s="1429">
        <f t="shared" si="150"/>
        <v>0</v>
      </c>
      <c r="CW21" s="518">
        <f t="shared" si="21"/>
        <v>0</v>
      </c>
      <c r="CX21" s="546">
        <f>[1]Субсидия_факт!AO19</f>
        <v>0</v>
      </c>
      <c r="CY21" s="972">
        <f>[1]Субсидия_факт!AQ19</f>
        <v>0</v>
      </c>
      <c r="CZ21" s="483">
        <f t="shared" si="22"/>
        <v>0</v>
      </c>
      <c r="DA21" s="851"/>
      <c r="DB21" s="1247"/>
      <c r="DC21" s="552">
        <f t="shared" si="151"/>
        <v>0</v>
      </c>
      <c r="DD21" s="459">
        <f>[1]Субсидия_факт!W19</f>
        <v>0</v>
      </c>
      <c r="DE21" s="1014">
        <f>[1]Субсидия_факт!Y19</f>
        <v>0</v>
      </c>
      <c r="DF21" s="481">
        <f>[1]Субсидия_факт!AA19</f>
        <v>0</v>
      </c>
      <c r="DG21" s="750">
        <f>[1]Субсидия_факт!AC19</f>
        <v>0</v>
      </c>
      <c r="DH21" s="551">
        <f t="shared" si="152"/>
        <v>0</v>
      </c>
      <c r="DI21" s="491"/>
      <c r="DJ21" s="746"/>
      <c r="DK21" s="491"/>
      <c r="DL21" s="746"/>
      <c r="DM21" s="518">
        <f t="shared" si="23"/>
        <v>0</v>
      </c>
      <c r="DN21" s="546">
        <f>[1]Субсидия_факт!AU19</f>
        <v>0</v>
      </c>
      <c r="DO21" s="972">
        <f>[1]Субсидия_факт!AW19</f>
        <v>0</v>
      </c>
      <c r="DP21" s="483">
        <f t="shared" si="24"/>
        <v>0</v>
      </c>
      <c r="DQ21" s="851"/>
      <c r="DR21" s="737"/>
      <c r="DS21" s="559">
        <f t="shared" si="153"/>
        <v>0</v>
      </c>
      <c r="DT21" s="1027">
        <f>[1]Субсидия_факт!EA19</f>
        <v>0</v>
      </c>
      <c r="DU21" s="750">
        <f>[1]Субсидия_факт!EC19</f>
        <v>0</v>
      </c>
      <c r="DV21" s="552">
        <f t="shared" si="154"/>
        <v>0</v>
      </c>
      <c r="DW21" s="564"/>
      <c r="DX21" s="768"/>
      <c r="DY21" s="619">
        <f t="shared" si="27"/>
        <v>1000000</v>
      </c>
      <c r="DZ21" s="546">
        <f>[1]Субсидия_факт!DO19</f>
        <v>280001.38</v>
      </c>
      <c r="EA21" s="972">
        <f>[1]Субсидия_факт!DU19</f>
        <v>719998.62</v>
      </c>
      <c r="EB21" s="483">
        <f t="shared" si="28"/>
        <v>0</v>
      </c>
      <c r="EC21" s="789"/>
      <c r="ED21" s="737"/>
      <c r="EE21" s="483">
        <f t="shared" si="29"/>
        <v>348234</v>
      </c>
      <c r="EF21" s="546">
        <f>[1]Субсидия_факт!DQ19</f>
        <v>97506</v>
      </c>
      <c r="EG21" s="824">
        <f>[1]Субсидия_факт!DW19</f>
        <v>250728</v>
      </c>
      <c r="EH21" s="483">
        <f t="shared" si="30"/>
        <v>0</v>
      </c>
      <c r="EI21" s="671"/>
      <c r="EJ21" s="771"/>
      <c r="EK21" s="722">
        <f t="shared" si="31"/>
        <v>348234</v>
      </c>
      <c r="EL21" s="822">
        <f>'Трансферты и кредиты'!EF21-'Трансферты и кредиты'!ER21</f>
        <v>97506</v>
      </c>
      <c r="EM21" s="735">
        <f>'Трансферты и кредиты'!EG21-'Трансферты и кредиты'!ES21</f>
        <v>250728</v>
      </c>
      <c r="EN21" s="716">
        <f t="shared" si="32"/>
        <v>0</v>
      </c>
      <c r="EO21" s="829">
        <f>'Трансферты и кредиты'!EI21-'Трансферты и кредиты'!EU21</f>
        <v>0</v>
      </c>
      <c r="EP21" s="842">
        <f>'Трансферты и кредиты'!EJ21-'Трансферты и кредиты'!EV21</f>
        <v>0</v>
      </c>
      <c r="EQ21" s="722">
        <f t="shared" si="33"/>
        <v>0</v>
      </c>
      <c r="ER21" s="546">
        <f>[1]Субсидия_факт!DS19</f>
        <v>0</v>
      </c>
      <c r="ES21" s="972">
        <f>[1]Субсидия_факт!DY19</f>
        <v>0</v>
      </c>
      <c r="ET21" s="722">
        <f t="shared" si="34"/>
        <v>0</v>
      </c>
      <c r="EU21" s="546"/>
      <c r="EV21" s="824"/>
      <c r="EW21" s="820">
        <f t="shared" si="35"/>
        <v>8073.67</v>
      </c>
      <c r="EX21" s="829">
        <f>[1]Субсидия_факт!BS19</f>
        <v>0</v>
      </c>
      <c r="EY21" s="735">
        <f>[1]Субсидия_факт!BY19</f>
        <v>0</v>
      </c>
      <c r="EZ21" s="546">
        <f>[1]Субсидия_факт!CQ19</f>
        <v>7246.38</v>
      </c>
      <c r="FA21" s="972">
        <f>[1]Субсидия_факт!CW19</f>
        <v>827.29</v>
      </c>
      <c r="FB21" s="546">
        <f>[1]Субсидия_факт!DC19</f>
        <v>0</v>
      </c>
      <c r="FC21" s="972">
        <f>[1]Субсидия_факт!DI19</f>
        <v>0</v>
      </c>
      <c r="FD21" s="546">
        <f>[1]Субсидия_факт!EE19</f>
        <v>0</v>
      </c>
      <c r="FE21" s="824">
        <f>[1]Субсидия_факт!EK19</f>
        <v>0</v>
      </c>
      <c r="FF21" s="820">
        <f t="shared" si="36"/>
        <v>0</v>
      </c>
      <c r="FG21" s="671"/>
      <c r="FH21" s="737"/>
      <c r="FI21" s="671"/>
      <c r="FJ21" s="850"/>
      <c r="FK21" s="671"/>
      <c r="FL21" s="966"/>
      <c r="FM21" s="671"/>
      <c r="FN21" s="737"/>
      <c r="FO21" s="820">
        <f t="shared" si="37"/>
        <v>0</v>
      </c>
      <c r="FP21" s="829">
        <f>[1]Субсидия_факт!BU19</f>
        <v>0</v>
      </c>
      <c r="FQ21" s="735">
        <f>[1]Субсидия_факт!CA19</f>
        <v>0</v>
      </c>
      <c r="FR21" s="546">
        <f>[1]Субсидия_факт!CS19</f>
        <v>0</v>
      </c>
      <c r="FS21" s="824">
        <f>[1]Субсидия_факт!CY19</f>
        <v>0</v>
      </c>
      <c r="FT21" s="546">
        <f>[1]Субсидия_факт!DE19</f>
        <v>0</v>
      </c>
      <c r="FU21" s="972">
        <f>[1]Субсидия_факт!DK19</f>
        <v>0</v>
      </c>
      <c r="FV21" s="546">
        <f>[1]Субсидия_факт!EG19</f>
        <v>0</v>
      </c>
      <c r="FW21" s="824">
        <f>[1]Субсидия_факт!EM19</f>
        <v>0</v>
      </c>
      <c r="FX21" s="820">
        <f t="shared" si="38"/>
        <v>0</v>
      </c>
      <c r="FY21" s="671"/>
      <c r="FZ21" s="737"/>
      <c r="GA21" s="851"/>
      <c r="GB21" s="737"/>
      <c r="GC21" s="851"/>
      <c r="GD21" s="737"/>
      <c r="GE21" s="671"/>
      <c r="GF21" s="737"/>
      <c r="GG21" s="823">
        <f t="shared" si="39"/>
        <v>0</v>
      </c>
      <c r="GH21" s="829">
        <f>'Трансферты и кредиты'!FP21-GZ21</f>
        <v>0</v>
      </c>
      <c r="GI21" s="735">
        <f>'Трансферты и кредиты'!FQ21-HA21</f>
        <v>0</v>
      </c>
      <c r="GJ21" s="829">
        <f>'Трансферты и кредиты'!FR21-HB21</f>
        <v>0</v>
      </c>
      <c r="GK21" s="735">
        <f>'Трансферты и кредиты'!FS21-HC21</f>
        <v>0</v>
      </c>
      <c r="GL21" s="822">
        <f>'Трансферты и кредиты'!FT21-HD21</f>
        <v>0</v>
      </c>
      <c r="GM21" s="735">
        <f>'Трансферты и кредиты'!FU21-HE21</f>
        <v>0</v>
      </c>
      <c r="GN21" s="829">
        <f>'Трансферты и кредиты'!FV21-HF21</f>
        <v>0</v>
      </c>
      <c r="GO21" s="735">
        <f>'Трансферты и кредиты'!FW21-HG21</f>
        <v>0</v>
      </c>
      <c r="GP21" s="823">
        <f t="shared" si="40"/>
        <v>0</v>
      </c>
      <c r="GQ21" s="829">
        <f>'Трансферты и кредиты'!FY21-HI21</f>
        <v>0</v>
      </c>
      <c r="GR21" s="885">
        <f>'Трансферты и кредиты'!FZ21-HJ21</f>
        <v>0</v>
      </c>
      <c r="GS21" s="829">
        <f>'Трансферты и кредиты'!GA21-HK21</f>
        <v>0</v>
      </c>
      <c r="GT21" s="842">
        <f>'Трансферты и кредиты'!GB21-HL21</f>
        <v>0</v>
      </c>
      <c r="GU21" s="829">
        <f>'Трансферты и кредиты'!GC21-HM21</f>
        <v>0</v>
      </c>
      <c r="GV21" s="842">
        <f>'Трансферты и кредиты'!GD21-HN21</f>
        <v>0</v>
      </c>
      <c r="GW21" s="829">
        <f>'Трансферты и кредиты'!GE21-HO21</f>
        <v>0</v>
      </c>
      <c r="GX21" s="842">
        <f>'Трансферты и кредиты'!GF21-HP21</f>
        <v>0</v>
      </c>
      <c r="GY21" s="823">
        <f t="shared" si="41"/>
        <v>0</v>
      </c>
      <c r="GZ21" s="829">
        <f>[1]Субсидия_факт!BW19</f>
        <v>0</v>
      </c>
      <c r="HA21" s="735">
        <f>[1]Субсидия_факт!CC19</f>
        <v>0</v>
      </c>
      <c r="HB21" s="546">
        <f>[1]Субсидия_факт!CU19</f>
        <v>0</v>
      </c>
      <c r="HC21" s="824">
        <f>[1]Субсидия_факт!DA19</f>
        <v>0</v>
      </c>
      <c r="HD21" s="546">
        <f>[1]Субсидия_факт!DG19</f>
        <v>0</v>
      </c>
      <c r="HE21" s="972">
        <f>[1]Субсидия_факт!DM19</f>
        <v>0</v>
      </c>
      <c r="HF21" s="546">
        <f>[1]Субсидия_факт!EI19</f>
        <v>0</v>
      </c>
      <c r="HG21" s="824">
        <f>[1]Субсидия_факт!EO19</f>
        <v>0</v>
      </c>
      <c r="HH21" s="823">
        <f t="shared" si="42"/>
        <v>0</v>
      </c>
      <c r="HI21" s="671"/>
      <c r="HJ21" s="737"/>
      <c r="HK21" s="548"/>
      <c r="HL21" s="863"/>
      <c r="HM21" s="548"/>
      <c r="HN21" s="967"/>
      <c r="HO21" s="671"/>
      <c r="HP21" s="737"/>
      <c r="HQ21" s="483">
        <f t="shared" si="155"/>
        <v>0</v>
      </c>
      <c r="HR21" s="546">
        <f>[1]Субсидия_факт!AY19</f>
        <v>0</v>
      </c>
      <c r="HS21" s="972">
        <f>[1]Субсидия_факт!BA19</f>
        <v>0</v>
      </c>
      <c r="HT21" s="546">
        <f>[1]Субсидия_факт!BC19</f>
        <v>0</v>
      </c>
      <c r="HU21" s="972">
        <f>[1]Субсидия_факт!BE19</f>
        <v>0</v>
      </c>
      <c r="HV21" s="483">
        <f t="shared" si="156"/>
        <v>0</v>
      </c>
      <c r="HW21" s="671"/>
      <c r="HX21" s="737"/>
      <c r="HY21" s="671"/>
      <c r="HZ21" s="737"/>
      <c r="IA21" s="518">
        <f t="shared" si="43"/>
        <v>0</v>
      </c>
      <c r="IB21" s="546">
        <f>[1]Субсидия_факт!GW19</f>
        <v>0</v>
      </c>
      <c r="IC21" s="531">
        <f>[1]Субсидия_факт!GY19</f>
        <v>0</v>
      </c>
      <c r="ID21" s="533">
        <f>[1]Субсидия_факт!HG19</f>
        <v>0</v>
      </c>
      <c r="IE21" s="750">
        <f>[1]Субсидия_факт!HI19</f>
        <v>0</v>
      </c>
      <c r="IF21" s="518">
        <f t="shared" si="44"/>
        <v>0</v>
      </c>
      <c r="IG21" s="671"/>
      <c r="IH21" s="351"/>
      <c r="II21" s="491"/>
      <c r="IJ21" s="746"/>
      <c r="IK21" s="483">
        <f t="shared" si="45"/>
        <v>0</v>
      </c>
      <c r="IL21" s="548">
        <f>[1]Субсидия_факт!HE19</f>
        <v>0</v>
      </c>
      <c r="IM21" s="548">
        <f>[1]Субсидия_факт!HA19</f>
        <v>0</v>
      </c>
      <c r="IN21" s="824">
        <f>[1]Субсидия_факт!HC19</f>
        <v>0</v>
      </c>
      <c r="IO21" s="483">
        <f t="shared" si="46"/>
        <v>0</v>
      </c>
      <c r="IP21" s="671"/>
      <c r="IQ21" s="671"/>
      <c r="IR21" s="737"/>
      <c r="IS21" s="968">
        <f t="shared" si="47"/>
        <v>0</v>
      </c>
      <c r="IT21" s="968">
        <f t="shared" si="48"/>
        <v>0</v>
      </c>
      <c r="IU21" s="720">
        <f t="shared" si="49"/>
        <v>0</v>
      </c>
      <c r="IV21" s="1163">
        <f t="shared" si="50"/>
        <v>0</v>
      </c>
      <c r="IW21" s="826">
        <f t="shared" si="51"/>
        <v>0</v>
      </c>
      <c r="IX21" s="546">
        <f>[1]Субсидия_факт!NI19</f>
        <v>0</v>
      </c>
      <c r="IY21" s="972">
        <f>[1]Субсидия_факт!NO19</f>
        <v>0</v>
      </c>
      <c r="IZ21" s="972">
        <f>[1]Субсидия_факт!OA19</f>
        <v>0</v>
      </c>
      <c r="JA21" s="546">
        <f>[1]Субсидия_факт!NU19</f>
        <v>0</v>
      </c>
      <c r="JB21" s="826">
        <f t="shared" si="52"/>
        <v>0</v>
      </c>
      <c r="JC21" s="851"/>
      <c r="JD21" s="737"/>
      <c r="JE21" s="850"/>
      <c r="JF21" s="671"/>
      <c r="JG21" s="826">
        <f t="shared" si="53"/>
        <v>0</v>
      </c>
      <c r="JH21" s="546">
        <f>[1]Субсидия_факт!NK19</f>
        <v>0</v>
      </c>
      <c r="JI21" s="972">
        <f>[1]Субсидия_факт!NQ19</f>
        <v>0</v>
      </c>
      <c r="JJ21" s="972">
        <f>[1]Субсидия_факт!OC19</f>
        <v>0</v>
      </c>
      <c r="JK21" s="548">
        <f>[1]Субсидия_факт!NW19</f>
        <v>0</v>
      </c>
      <c r="JL21" s="827">
        <f t="shared" si="54"/>
        <v>0</v>
      </c>
      <c r="JM21" s="671"/>
      <c r="JN21" s="850"/>
      <c r="JO21" s="737"/>
      <c r="JP21" s="851"/>
      <c r="JQ21" s="715">
        <f t="shared" si="55"/>
        <v>0</v>
      </c>
      <c r="JR21" s="704">
        <f>'Трансферты и кредиты'!JH21-KB21</f>
        <v>0</v>
      </c>
      <c r="JS21" s="742">
        <f>'Трансферты и кредиты'!JI21-KC21</f>
        <v>0</v>
      </c>
      <c r="JT21" s="839">
        <f>'Трансферты и кредиты'!JJ21-KD21</f>
        <v>0</v>
      </c>
      <c r="JU21" s="668">
        <f>'Трансферты и кредиты'!JK21-KE21</f>
        <v>0</v>
      </c>
      <c r="JV21" s="828">
        <f t="shared" si="56"/>
        <v>0</v>
      </c>
      <c r="JW21" s="822">
        <f>'Трансферты и кредиты'!JM21-KG21</f>
        <v>0</v>
      </c>
      <c r="JX21" s="735">
        <f>'Трансферты и кредиты'!JN21-KH21</f>
        <v>0</v>
      </c>
      <c r="JY21" s="842">
        <f>'Трансферты и кредиты'!JO21-KI21</f>
        <v>0</v>
      </c>
      <c r="JZ21" s="829">
        <f>'Трансферты и кредиты'!JP21-KJ21</f>
        <v>0</v>
      </c>
      <c r="KA21" s="853">
        <f t="shared" si="57"/>
        <v>0</v>
      </c>
      <c r="KB21" s="546">
        <f>[1]Субсидия_факт!NM19</f>
        <v>0</v>
      </c>
      <c r="KC21" s="972">
        <f>[1]Субсидия_факт!NS19</f>
        <v>0</v>
      </c>
      <c r="KD21" s="972">
        <f>[1]Субсидия_факт!OE19</f>
        <v>0</v>
      </c>
      <c r="KE21" s="546">
        <f>[1]Субсидия_факт!NY19</f>
        <v>0</v>
      </c>
      <c r="KF21" s="828">
        <f t="shared" si="58"/>
        <v>0</v>
      </c>
      <c r="KG21" s="851"/>
      <c r="KH21" s="737"/>
      <c r="KI21" s="863"/>
      <c r="KJ21" s="548"/>
      <c r="KK21" s="559">
        <f>SUM('Трансферты и кредиты'!KL21:KL21)</f>
        <v>0</v>
      </c>
      <c r="KL21" s="351"/>
      <c r="KM21" s="559">
        <f>SUM('Трансферты и кредиты'!KN21:KN21)</f>
        <v>0</v>
      </c>
      <c r="KN21" s="491"/>
      <c r="KO21" s="559">
        <f t="shared" si="59"/>
        <v>0</v>
      </c>
      <c r="KP21" s="481">
        <f>[1]Субсидия_факт!HY19</f>
        <v>0</v>
      </c>
      <c r="KQ21" s="750">
        <f>[1]Субсидия_факт!IC19</f>
        <v>0</v>
      </c>
      <c r="KR21" s="552">
        <f t="shared" si="60"/>
        <v>0</v>
      </c>
      <c r="KS21" s="564"/>
      <c r="KT21" s="848"/>
      <c r="KU21" s="630">
        <f t="shared" si="61"/>
        <v>0</v>
      </c>
      <c r="KV21" s="1103">
        <f>'Трансферты и кредиты'!KP21-LB21</f>
        <v>0</v>
      </c>
      <c r="KW21" s="742">
        <f>'Трансферты и кредиты'!KQ21-LC21</f>
        <v>0</v>
      </c>
      <c r="KX21" s="630">
        <f t="shared" si="62"/>
        <v>0</v>
      </c>
      <c r="KY21" s="505">
        <f>'Трансферты и кредиты'!KS21-LE21</f>
        <v>0</v>
      </c>
      <c r="KZ21" s="742">
        <f>'Трансферты и кредиты'!KT21-LF21</f>
        <v>0</v>
      </c>
      <c r="LA21" s="694">
        <f t="shared" si="63"/>
        <v>0</v>
      </c>
      <c r="LB21" s="481">
        <f>[1]Субсидия_факт!IA19</f>
        <v>0</v>
      </c>
      <c r="LC21" s="750">
        <f>[1]Субсидия_факт!IE19</f>
        <v>0</v>
      </c>
      <c r="LD21" s="630">
        <f t="shared" si="64"/>
        <v>0</v>
      </c>
      <c r="LE21" s="505"/>
      <c r="LF21" s="775"/>
      <c r="LG21" s="518">
        <f t="shared" si="65"/>
        <v>20314851</v>
      </c>
      <c r="LH21" s="350">
        <f>[1]Субсидия_факт!CK19</f>
        <v>0</v>
      </c>
      <c r="LI21" s="350">
        <f>[1]Субсидия_факт!EW19</f>
        <v>0</v>
      </c>
      <c r="LJ21" s="861">
        <f>[1]Субсидия_факт!EY19</f>
        <v>0</v>
      </c>
      <c r="LK21" s="558">
        <f>[1]Субсидия_факт!FG19</f>
        <v>20314851</v>
      </c>
      <c r="LL21" s="533">
        <f>[1]Субсидия_факт!FY19</f>
        <v>0</v>
      </c>
      <c r="LM21" s="558">
        <f>[1]Субсидия_факт!JE19</f>
        <v>0</v>
      </c>
      <c r="LN21" s="350">
        <f>[1]Субсидия_факт!KI19</f>
        <v>0</v>
      </c>
      <c r="LO21" s="459">
        <f>[1]Субсидия_факт!JW19</f>
        <v>0</v>
      </c>
      <c r="LP21" s="750">
        <f>[1]Субсидия_факт!KC19</f>
        <v>0</v>
      </c>
      <c r="LQ21" s="483">
        <f t="shared" si="66"/>
        <v>0</v>
      </c>
      <c r="LR21" s="491"/>
      <c r="LS21" s="491"/>
      <c r="LT21" s="746"/>
      <c r="LU21" s="491"/>
      <c r="LV21" s="491"/>
      <c r="LW21" s="491"/>
      <c r="LX21" s="351"/>
      <c r="LY21" s="351"/>
      <c r="LZ21" s="768"/>
      <c r="MA21" s="559">
        <f t="shared" si="67"/>
        <v>0</v>
      </c>
      <c r="MB21" s="481">
        <f>[1]Субсидия_факт!CM19</f>
        <v>0</v>
      </c>
      <c r="MC21" s="350">
        <f>[1]Субсидия_факт!FK19</f>
        <v>0</v>
      </c>
      <c r="MD21" s="505">
        <f>[1]Субсидия_факт!IO19</f>
        <v>0</v>
      </c>
      <c r="ME21" s="531">
        <f>[1]Субсидия_факт!JG19</f>
        <v>0</v>
      </c>
      <c r="MF21" s="533">
        <f>[1]Субсидия_факт!KK19</f>
        <v>0</v>
      </c>
      <c r="MG21" s="533">
        <f>[1]Субсидия_факт!JY19</f>
        <v>0</v>
      </c>
      <c r="MH21" s="866">
        <f>[1]Субсидия_факт!KE19</f>
        <v>0</v>
      </c>
      <c r="MI21" s="552">
        <f t="shared" si="157"/>
        <v>0</v>
      </c>
      <c r="MJ21" s="564"/>
      <c r="MK21" s="565"/>
      <c r="ML21" s="351"/>
      <c r="MM21" s="565"/>
      <c r="MN21" s="564"/>
      <c r="MO21" s="564"/>
      <c r="MP21" s="848"/>
      <c r="MQ21" s="561">
        <f t="shared" si="158"/>
        <v>0</v>
      </c>
      <c r="MR21" s="704">
        <f t="shared" si="70"/>
        <v>0</v>
      </c>
      <c r="MS21" s="481">
        <f t="shared" si="71"/>
        <v>0</v>
      </c>
      <c r="MT21" s="481">
        <f t="shared" si="72"/>
        <v>0</v>
      </c>
      <c r="MU21" s="350">
        <f t="shared" si="73"/>
        <v>0</v>
      </c>
      <c r="MV21" s="459">
        <f t="shared" si="74"/>
        <v>0</v>
      </c>
      <c r="MW21" s="350">
        <f t="shared" si="75"/>
        <v>0</v>
      </c>
      <c r="MX21" s="750">
        <f t="shared" si="76"/>
        <v>0</v>
      </c>
      <c r="MY21" s="560">
        <f t="shared" si="77"/>
        <v>0</v>
      </c>
      <c r="MZ21" s="668">
        <f t="shared" si="78"/>
        <v>0</v>
      </c>
      <c r="NA21" s="531">
        <f t="shared" si="79"/>
        <v>0</v>
      </c>
      <c r="NB21" s="350">
        <f t="shared" si="80"/>
        <v>0</v>
      </c>
      <c r="NC21" s="459">
        <f t="shared" si="81"/>
        <v>0</v>
      </c>
      <c r="ND21" s="350">
        <f t="shared" si="82"/>
        <v>0</v>
      </c>
      <c r="NE21" s="350">
        <f t="shared" si="83"/>
        <v>0</v>
      </c>
      <c r="NF21" s="861">
        <f t="shared" si="84"/>
        <v>0</v>
      </c>
      <c r="NG21" s="563">
        <f t="shared" si="85"/>
        <v>0</v>
      </c>
      <c r="NH21" s="481">
        <f>[1]Субсидия_факт!CO19</f>
        <v>0</v>
      </c>
      <c r="NI21" s="350">
        <f>[1]Субсидия_факт!FM19</f>
        <v>0</v>
      </c>
      <c r="NJ21" s="505">
        <f>[1]Субсидия_факт!IQ19</f>
        <v>0</v>
      </c>
      <c r="NK21" s="459">
        <f>[1]Субсидия_факт!JI19</f>
        <v>0</v>
      </c>
      <c r="NL21" s="350">
        <f>[1]Субсидия_факт!KM19</f>
        <v>0</v>
      </c>
      <c r="NM21" s="350">
        <f>[1]Субсидия_факт!KA19</f>
        <v>0</v>
      </c>
      <c r="NN21" s="866">
        <f>[1]Субсидия_факт!KG19</f>
        <v>0</v>
      </c>
      <c r="NO21" s="561">
        <f t="shared" si="86"/>
        <v>0</v>
      </c>
      <c r="NP21" s="565"/>
      <c r="NQ21" s="564"/>
      <c r="NR21" s="491"/>
      <c r="NS21" s="564"/>
      <c r="NT21" s="564"/>
      <c r="NU21" s="565"/>
      <c r="NV21" s="869"/>
      <c r="NW21" s="559">
        <f t="shared" si="87"/>
        <v>0</v>
      </c>
      <c r="NX21" s="533">
        <f>[1]Субсидия_факт!IS19</f>
        <v>0</v>
      </c>
      <c r="NY21" s="861">
        <f>[1]Субсидия_факт!IU19</f>
        <v>0</v>
      </c>
      <c r="NZ21" s="533">
        <f>[1]Субсидия_факт!JK19</f>
        <v>0</v>
      </c>
      <c r="OA21" s="861">
        <f>[1]Субсидия_факт!JQ19</f>
        <v>0</v>
      </c>
      <c r="OB21" s="552">
        <f t="shared" si="88"/>
        <v>0</v>
      </c>
      <c r="OC21" s="491"/>
      <c r="OD21" s="746"/>
      <c r="OE21" s="491"/>
      <c r="OF21" s="869"/>
      <c r="OG21" s="552">
        <f t="shared" si="89"/>
        <v>0</v>
      </c>
      <c r="OH21" s="531">
        <f>[1]Субсидия_факт!IG19</f>
        <v>0</v>
      </c>
      <c r="OI21" s="1014">
        <f>[1]Субсидия_факт!IK19</f>
        <v>0</v>
      </c>
      <c r="OJ21" s="1217">
        <f>[1]Субсидия_факт!IW19</f>
        <v>0</v>
      </c>
      <c r="OK21" s="742">
        <f>[1]Субсидия_факт!JA19</f>
        <v>0</v>
      </c>
      <c r="OL21" s="533">
        <f>[1]Субсидия_факт!JM19</f>
        <v>0</v>
      </c>
      <c r="OM21" s="750">
        <f>[1]Субсидия_факт!JS19</f>
        <v>0</v>
      </c>
      <c r="ON21" s="552">
        <f t="shared" si="90"/>
        <v>0</v>
      </c>
      <c r="OO21" s="564"/>
      <c r="OP21" s="845"/>
      <c r="OQ21" s="491"/>
      <c r="OR21" s="746"/>
      <c r="OS21" s="564"/>
      <c r="OT21" s="746"/>
      <c r="OU21" s="630">
        <f t="shared" si="91"/>
        <v>0</v>
      </c>
      <c r="OV21" s="481">
        <f t="shared" si="92"/>
        <v>0</v>
      </c>
      <c r="OW21" s="750">
        <f t="shared" si="93"/>
        <v>0</v>
      </c>
      <c r="OX21" s="459">
        <f t="shared" si="94"/>
        <v>0</v>
      </c>
      <c r="OY21" s="750">
        <f t="shared" si="95"/>
        <v>0</v>
      </c>
      <c r="OZ21" s="459">
        <f t="shared" si="96"/>
        <v>0</v>
      </c>
      <c r="PA21" s="750">
        <f t="shared" si="97"/>
        <v>0</v>
      </c>
      <c r="PB21" s="694">
        <f t="shared" si="98"/>
        <v>0</v>
      </c>
      <c r="PC21" s="481">
        <f t="shared" si="99"/>
        <v>0</v>
      </c>
      <c r="PD21" s="750">
        <f t="shared" si="100"/>
        <v>0</v>
      </c>
      <c r="PE21" s="459">
        <f t="shared" si="101"/>
        <v>0</v>
      </c>
      <c r="PF21" s="750">
        <f t="shared" si="102"/>
        <v>0</v>
      </c>
      <c r="PG21" s="459">
        <f t="shared" si="103"/>
        <v>0</v>
      </c>
      <c r="PH21" s="750">
        <f t="shared" si="104"/>
        <v>0</v>
      </c>
      <c r="PI21" s="630">
        <f t="shared" si="105"/>
        <v>0</v>
      </c>
      <c r="PJ21" s="459">
        <f>[1]Субсидия_факт!II19</f>
        <v>0</v>
      </c>
      <c r="PK21" s="1014">
        <f>[1]Субсидия_факт!IM19</f>
        <v>0</v>
      </c>
      <c r="PL21" s="668">
        <f>[1]Субсидия_факт!IY19</f>
        <v>0</v>
      </c>
      <c r="PM21" s="742">
        <f>[1]Субсидия_факт!JC19</f>
        <v>0</v>
      </c>
      <c r="PN21" s="350">
        <f>[1]Субсидия_факт!JO19</f>
        <v>0</v>
      </c>
      <c r="PO21" s="750">
        <f>[1]Субсидия_факт!JU19</f>
        <v>0</v>
      </c>
      <c r="PP21" s="630">
        <f t="shared" si="106"/>
        <v>0</v>
      </c>
      <c r="PQ21" s="565"/>
      <c r="PR21" s="742"/>
      <c r="PS21" s="491"/>
      <c r="PT21" s="746"/>
      <c r="PU21" s="564"/>
      <c r="PV21" s="839"/>
      <c r="PW21" s="518">
        <f>[1]Субсидия_факт!OQ19</f>
        <v>11103439.68</v>
      </c>
      <c r="PX21" s="1423">
        <f t="shared" si="159"/>
        <v>11103439.68</v>
      </c>
      <c r="PY21" s="557">
        <f>'Прочая  субсидия_МР  и  ГО'!B17</f>
        <v>4987924.53</v>
      </c>
      <c r="PZ21" s="552">
        <f>'Прочая  субсидия_МР  и  ГО'!C17</f>
        <v>3851080.31</v>
      </c>
      <c r="QA21" s="557">
        <f>'Прочая  субсидия_БП'!B17</f>
        <v>440124.61000000004</v>
      </c>
      <c r="QB21" s="559">
        <f>'Прочая  субсидия_БП'!C17</f>
        <v>440124.61000000004</v>
      </c>
      <c r="QC21" s="625">
        <f>'Прочая  субсидия_БП'!D17</f>
        <v>440124.61000000004</v>
      </c>
      <c r="QD21" s="624">
        <f>'Прочая  субсидия_БП'!E17</f>
        <v>440124.61000000004</v>
      </c>
      <c r="QE21" s="631">
        <f>'Прочая  субсидия_БП'!F17</f>
        <v>0</v>
      </c>
      <c r="QF21" s="624">
        <f>'Прочая  субсидия_БП'!G17</f>
        <v>0</v>
      </c>
      <c r="QG21" s="518">
        <f t="shared" si="107"/>
        <v>171389954</v>
      </c>
      <c r="QH21" s="481">
        <f>'Трансферты и кредиты'!RF21+'Трансферты и кредиты'!QM21+'Трансферты и кредиты'!QO21+'Трансферты и кредиты'!QQ21</f>
        <v>167027750</v>
      </c>
      <c r="QI21" s="350">
        <f>'Трансферты и кредиты'!RG21+'Трансферты и кредиты'!QS21+'Трансферты и кредиты'!QY21+'Трансферты и кредиты'!QU21+'Трансферты и кредиты'!RC21+'Трансферты и кредиты'!QW21+RA21</f>
        <v>4362204</v>
      </c>
      <c r="QJ21" s="552">
        <f t="shared" si="108"/>
        <v>55879727.469999999</v>
      </c>
      <c r="QK21" s="459">
        <f>'Трансферты и кредиты'!RI21+'Трансферты и кредиты'!QN21+'Трансферты и кредиты'!QP21+'Трансферты и кредиты'!QR21</f>
        <v>53153200</v>
      </c>
      <c r="QL21" s="350">
        <f>'Трансферты и кредиты'!RJ21+'Трансферты и кредиты'!QT21+'Трансферты и кредиты'!QZ21+'Трансферты и кредиты'!QV21+'Трансферты и кредиты'!RD21+'Трансферты и кредиты'!QX21+RB21</f>
        <v>2726527.47</v>
      </c>
      <c r="QM21" s="619">
        <f>'Субвенция  на  полномочия'!B17</f>
        <v>157445750</v>
      </c>
      <c r="QN21" s="483">
        <f>'Субвенция  на  полномочия'!C17</f>
        <v>49853200</v>
      </c>
      <c r="QO21" s="803">
        <f>[1]Субвенция_факт!P18*1000</f>
        <v>7579000</v>
      </c>
      <c r="QP21" s="1386">
        <v>2500000</v>
      </c>
      <c r="QQ21" s="803">
        <f>[1]Субвенция_факт!K18*1000</f>
        <v>1260000</v>
      </c>
      <c r="QR21" s="1386">
        <v>540000</v>
      </c>
      <c r="QS21" s="803">
        <f>[1]Субвенция_факт!AD18*1000</f>
        <v>654100</v>
      </c>
      <c r="QT21" s="806">
        <v>142564.65000000002</v>
      </c>
      <c r="QU21" s="803">
        <f>[1]Субвенция_факт!AE18*1000</f>
        <v>2000</v>
      </c>
      <c r="QV21" s="806"/>
      <c r="QW21" s="803">
        <f>[1]Субвенция_факт!E18*1000</f>
        <v>2406104.0000000005</v>
      </c>
      <c r="QX21" s="806">
        <v>2383632</v>
      </c>
      <c r="QY21" s="803">
        <f>[1]Субвенция_факт!F18*1000</f>
        <v>0</v>
      </c>
      <c r="QZ21" s="946"/>
      <c r="RA21" s="171">
        <f>[1]Субвенция_факт!G18*1000</f>
        <v>0</v>
      </c>
      <c r="RB21" s="947"/>
      <c r="RC21" s="803">
        <f>[1]Субвенция_факт!H18*1000</f>
        <v>0</v>
      </c>
      <c r="RD21" s="806"/>
      <c r="RE21" s="559">
        <f t="shared" si="109"/>
        <v>2043000</v>
      </c>
      <c r="RF21" s="945">
        <f>[1]Субвенция_факт!AC18*1000</f>
        <v>743000</v>
      </c>
      <c r="RG21" s="1168">
        <f>[1]Субвенция_факт!AB18*1000</f>
        <v>1300000</v>
      </c>
      <c r="RH21" s="552">
        <f t="shared" si="110"/>
        <v>460330.82</v>
      </c>
      <c r="RI21" s="1080">
        <v>260000</v>
      </c>
      <c r="RJ21" s="1379">
        <v>200330.82</v>
      </c>
      <c r="RK21" s="286">
        <f>'Трансферты и кредиты'!TI21+'Трансферты и кредиты'!TE21+'Трансферты и кредиты'!SA21+'Трансферты и кредиты'!SG21+RM21+'Трансферты и кредиты'!SY21</f>
        <v>0</v>
      </c>
      <c r="RL21" s="171">
        <f>'Трансферты и кредиты'!TK21+'Трансферты и кредиты'!TG21+'Трансферты и кредиты'!SD21+'Трансферты и кредиты'!SJ21+RT21+'Трансферты и кредиты'!TB21</f>
        <v>0</v>
      </c>
      <c r="RM21" s="1284">
        <f t="shared" si="111"/>
        <v>0</v>
      </c>
      <c r="RN21" s="1267">
        <f>'[1]Иные межбюджетные трансферты'!O19</f>
        <v>0</v>
      </c>
      <c r="RO21" s="1264">
        <f>'[1]Иные межбюджетные трансферты'!Q19</f>
        <v>0</v>
      </c>
      <c r="RP21" s="959">
        <f>'[1]Иные межбюджетные трансферты'!I19</f>
        <v>0</v>
      </c>
      <c r="RQ21" s="1043">
        <f>'[1]Иные межбюджетные трансферты'!K19</f>
        <v>0</v>
      </c>
      <c r="RR21" s="1414">
        <f>'[1]Иные межбюджетные трансферты'!M19</f>
        <v>0</v>
      </c>
      <c r="RS21" s="1409">
        <f>'[1]Иные межбюджетные трансферты'!S19</f>
        <v>0</v>
      </c>
      <c r="RT21" s="1094">
        <f t="shared" si="112"/>
        <v>0</v>
      </c>
      <c r="RU21" s="1086"/>
      <c r="RV21" s="1084"/>
      <c r="RW21" s="959"/>
      <c r="RX21" s="1043"/>
      <c r="RY21" s="1086"/>
      <c r="RZ21" s="1086"/>
      <c r="SA21" s="1071">
        <f t="shared" si="113"/>
        <v>0</v>
      </c>
      <c r="SB21" s="1300">
        <f>'[1]Иные межбюджетные трансферты'!U19</f>
        <v>0</v>
      </c>
      <c r="SC21" s="1301">
        <f>'[1]Иные межбюджетные трансферты'!AA19</f>
        <v>0</v>
      </c>
      <c r="SD21" s="1166">
        <f t="shared" si="114"/>
        <v>0</v>
      </c>
      <c r="SE21" s="1043"/>
      <c r="SF21" s="1043"/>
      <c r="SG21" s="1077">
        <f t="shared" si="115"/>
        <v>0</v>
      </c>
      <c r="SH21" s="1300">
        <f>'[1]Иные межбюджетные трансферты'!W19</f>
        <v>0</v>
      </c>
      <c r="SI21" s="1301">
        <f>'[1]Иные межбюджетные трансферты'!AC19</f>
        <v>0</v>
      </c>
      <c r="SJ21" s="1071">
        <f t="shared" si="116"/>
        <v>0</v>
      </c>
      <c r="SK21" s="1043"/>
      <c r="SL21" s="1043"/>
      <c r="SM21" s="1074">
        <f t="shared" si="117"/>
        <v>0</v>
      </c>
      <c r="SN21" s="1300">
        <f t="shared" si="118"/>
        <v>0</v>
      </c>
      <c r="SO21" s="1301">
        <f t="shared" si="119"/>
        <v>0</v>
      </c>
      <c r="SP21" s="1068">
        <f t="shared" si="120"/>
        <v>0</v>
      </c>
      <c r="SQ21" s="1300">
        <f t="shared" si="121"/>
        <v>0</v>
      </c>
      <c r="SR21" s="1301">
        <f t="shared" si="122"/>
        <v>0</v>
      </c>
      <c r="SS21" s="1074">
        <f t="shared" si="123"/>
        <v>0</v>
      </c>
      <c r="ST21" s="1300">
        <f>'[1]Иные межбюджетные трансферты'!Y19</f>
        <v>0</v>
      </c>
      <c r="SU21" s="1301">
        <f>'[1]Иные межбюджетные трансферты'!AE19</f>
        <v>0</v>
      </c>
      <c r="SV21" s="1074">
        <f t="shared" si="124"/>
        <v>0</v>
      </c>
      <c r="SW21" s="1300">
        <f t="shared" si="125"/>
        <v>0</v>
      </c>
      <c r="SX21" s="1301">
        <f t="shared" si="126"/>
        <v>0</v>
      </c>
      <c r="SY21" s="804">
        <f t="shared" si="127"/>
        <v>0</v>
      </c>
      <c r="SZ21" s="1168">
        <f>'[1]Иные межбюджетные трансферты'!E19</f>
        <v>0</v>
      </c>
      <c r="TA21" s="1280">
        <f>'[1]Иные межбюджетные трансферты'!G19</f>
        <v>0</v>
      </c>
      <c r="TB21" s="804">
        <f t="shared" si="128"/>
        <v>0</v>
      </c>
      <c r="TC21" s="1168"/>
      <c r="TD21" s="1280"/>
      <c r="TE21" s="960">
        <f t="shared" si="129"/>
        <v>0</v>
      </c>
      <c r="TF21" s="1043"/>
      <c r="TG21" s="1164">
        <f t="shared" si="130"/>
        <v>0</v>
      </c>
      <c r="TH21" s="972"/>
      <c r="TI21" s="545">
        <f t="shared" si="131"/>
        <v>0</v>
      </c>
      <c r="TJ21" s="954">
        <f>'[1]Иные межбюджетные трансферты'!AI19</f>
        <v>0</v>
      </c>
      <c r="TK21" s="545">
        <f t="shared" si="132"/>
        <v>0</v>
      </c>
      <c r="TL21" s="548"/>
      <c r="TM21" s="968">
        <f t="shared" si="133"/>
        <v>0</v>
      </c>
      <c r="TN21" s="546">
        <f>'Трансферты и кредиты'!TJ21-TR21</f>
        <v>0</v>
      </c>
      <c r="TO21" s="968">
        <f t="shared" si="134"/>
        <v>0</v>
      </c>
      <c r="TP21" s="546">
        <f>'Трансферты и кредиты'!TL21-TT21</f>
        <v>0</v>
      </c>
      <c r="TQ21" s="968">
        <f t="shared" si="135"/>
        <v>0</v>
      </c>
      <c r="TR21" s="954">
        <f>'[1]Иные межбюджетные трансферты'!AK19</f>
        <v>0</v>
      </c>
      <c r="TS21" s="1163">
        <f t="shared" si="136"/>
        <v>0</v>
      </c>
      <c r="TT21" s="548"/>
      <c r="TU21" s="552">
        <f>TW21+'Трансферты и кредиты'!UE21+UA21+'Трансферты и кредиты'!UI21+UC21+'Трансферты и кредиты'!UK21</f>
        <v>-18000000</v>
      </c>
      <c r="TV21" s="552">
        <f>TX21+'Трансферты и кредиты'!UF21+UB21+'Трансферты и кредиты'!UJ21+UD21+'Трансферты и кредиты'!UL21</f>
        <v>-7300000</v>
      </c>
      <c r="TW21" s="566"/>
      <c r="TX21" s="566"/>
      <c r="TY21" s="566"/>
      <c r="TZ21" s="566"/>
      <c r="UA21" s="563">
        <f t="shared" si="137"/>
        <v>0</v>
      </c>
      <c r="UB21" s="561">
        <f t="shared" si="138"/>
        <v>0</v>
      </c>
      <c r="UC21" s="567"/>
      <c r="UD21" s="556"/>
      <c r="UE21" s="566">
        <v>-17600000</v>
      </c>
      <c r="UF21" s="566">
        <v>-6900000</v>
      </c>
      <c r="UG21" s="566">
        <v>-400000</v>
      </c>
      <c r="UH21" s="566">
        <v>-400000</v>
      </c>
      <c r="UI21" s="563">
        <f t="shared" si="139"/>
        <v>-400000</v>
      </c>
      <c r="UJ21" s="561">
        <f t="shared" si="140"/>
        <v>-400000</v>
      </c>
      <c r="UK21" s="556"/>
      <c r="UL21" s="556"/>
      <c r="UM21" s="256">
        <f>'Трансферты и кредиты'!UE21+'Трансферты и кредиты'!UG21</f>
        <v>-18000000</v>
      </c>
      <c r="UN21" s="256">
        <f>'Трансферты и кредиты'!UF21+'Трансферты и кредиты'!UH21</f>
        <v>-7300000</v>
      </c>
    </row>
    <row r="22" spans="1:560" s="347" customFormat="1" ht="25.5" customHeight="1">
      <c r="A22" s="357" t="s">
        <v>98</v>
      </c>
      <c r="B22" s="559">
        <f>D22+AI22+'Трансферты и кредиты'!QG22+'Трансферты и кредиты'!RK22</f>
        <v>711486233.04999995</v>
      </c>
      <c r="C22" s="552">
        <f>E22+'Трансферты и кредиты'!QJ22+AJ22+'Трансферты и кредиты'!RL22</f>
        <v>238840634.00999999</v>
      </c>
      <c r="D22" s="557">
        <f t="shared" si="0"/>
        <v>147135700</v>
      </c>
      <c r="E22" s="559">
        <f t="shared" si="1"/>
        <v>71614290.689999998</v>
      </c>
      <c r="F22" s="1196">
        <f>'[1]Дотация  из  ОБ_факт'!I18+'[1]Дотация  из  ОБ_факт'!Q18</f>
        <v>40013300</v>
      </c>
      <c r="G22" s="1370">
        <v>27815825</v>
      </c>
      <c r="H22" s="623">
        <f>'[1]Дотация  из  ОБ_факт'!K18</f>
        <v>58893000</v>
      </c>
      <c r="I22" s="1368">
        <v>39086398.990000002</v>
      </c>
      <c r="J22" s="624">
        <f t="shared" si="2"/>
        <v>26191600</v>
      </c>
      <c r="K22" s="631">
        <f t="shared" si="3"/>
        <v>6911048.9900000021</v>
      </c>
      <c r="L22" s="965">
        <f>'[1]Дотация  из  ОБ_факт'!O18</f>
        <v>32701400</v>
      </c>
      <c r="M22" s="1368">
        <v>32175350</v>
      </c>
      <c r="N22" s="623">
        <f>'[1]Дотация  из  ОБ_факт'!U18</f>
        <v>14300000</v>
      </c>
      <c r="O22" s="1368">
        <v>0</v>
      </c>
      <c r="P22" s="859">
        <f>'[1]Дотация  из  ОБ_факт'!W18</f>
        <v>33929400</v>
      </c>
      <c r="Q22" s="1370">
        <v>4712066.7</v>
      </c>
      <c r="R22" s="631">
        <f t="shared" si="4"/>
        <v>22259600</v>
      </c>
      <c r="S22" s="624">
        <f t="shared" si="5"/>
        <v>3739583.4000000004</v>
      </c>
      <c r="T22" s="1190">
        <f>'[1]Дотация  из  ОБ_факт'!AA18</f>
        <v>11669800</v>
      </c>
      <c r="U22" s="1370">
        <v>972483.3</v>
      </c>
      <c r="V22" s="859">
        <f>'[1]Дотация  из  ОБ_факт'!AE18+'[1]Дотация  из  ОБ_факт'!AG18+'[1]Дотация  из  ОБ_факт'!AK18</f>
        <v>0</v>
      </c>
      <c r="W22" s="171">
        <f t="shared" si="6"/>
        <v>0</v>
      </c>
      <c r="X22" s="627"/>
      <c r="Y22" s="626"/>
      <c r="Z22" s="627"/>
      <c r="AA22" s="623">
        <f>'[1]Дотация  из  ОБ_факт'!AC18+'[1]Дотация  из  ОБ_факт'!AI18</f>
        <v>0</v>
      </c>
      <c r="AB22" s="173">
        <f t="shared" si="7"/>
        <v>0</v>
      </c>
      <c r="AC22" s="626"/>
      <c r="AD22" s="627"/>
      <c r="AE22" s="624">
        <f t="shared" si="8"/>
        <v>0</v>
      </c>
      <c r="AF22" s="631">
        <f t="shared" si="9"/>
        <v>0</v>
      </c>
      <c r="AG22" s="624">
        <f>'[1]Дотация  из  ОБ_факт'!AI18</f>
        <v>0</v>
      </c>
      <c r="AH22" s="807"/>
      <c r="AI22" s="619">
        <f>'Трансферты и кредиты'!IA22+LG22+MA22+'Трансферты и кредиты'!PY22+'Трансферты и кредиты'!QA22+BI22+BK22+BQ22+BS22+'Трансферты и кредиты'!KK22+'Трансферты и кредиты'!KO22+AK22+AU22+'Трансферты и кредиты'!EW22+'Трансферты и кредиты'!FO22+'Трансферты и кредиты'!CW22+'Трансферты и кредиты'!HQ22+BY22+'Трансферты и кредиты'!DY22+'Трансферты и кредиты'!EE22+'Трансферты и кредиты'!IW22+'Трансферты и кредиты'!JG22+DS22+'Трансферты и кредиты'!IK22+PW22+NW22+OG22+CO22</f>
        <v>172432266.05000001</v>
      </c>
      <c r="AJ22" s="518">
        <f>'Трансферты и кредиты'!IF22+LQ22+MI22+'Трансферты и кредиты'!PZ22+'Трансферты и кредиты'!QB22+BJ22+BL22+BR22+BT22+'Трансферты и кредиты'!KM22+'Трансферты и кредиты'!KR22+AP22+AZ22+'Трансферты и кредиты'!FF22+'Трансферты и кредиты'!FX22+'Трансферты и кредиты'!CZ22+'Трансферты и кредиты'!HV22+CG22+'Трансферты и кредиты'!EB22+'Трансферты и кредиты'!EH22+'Трансферты и кредиты'!JB22+'Трансферты и кредиты'!JL22+DV22+'Трансферты и кредиты'!IO22+DP22+PX22+ON22+OB22+CQ22</f>
        <v>67394722.659999996</v>
      </c>
      <c r="AK22" s="552">
        <f t="shared" si="10"/>
        <v>19557654</v>
      </c>
      <c r="AL22" s="459">
        <f>[1]Субсидия_факт!KQ20</f>
        <v>0</v>
      </c>
      <c r="AM22" s="481">
        <f>[1]Субсидия_факт!KW20</f>
        <v>19557654</v>
      </c>
      <c r="AN22" s="350">
        <f>[1]Субсидия_факт!LI20</f>
        <v>0</v>
      </c>
      <c r="AO22" s="546">
        <f>[1]Субсидия_факт!LO20</f>
        <v>0</v>
      </c>
      <c r="AP22" s="552">
        <f t="shared" si="11"/>
        <v>0</v>
      </c>
      <c r="AQ22" s="564"/>
      <c r="AR22" s="564"/>
      <c r="AS22" s="564"/>
      <c r="AT22" s="671"/>
      <c r="AU22" s="552">
        <f t="shared" si="12"/>
        <v>11223670</v>
      </c>
      <c r="AV22" s="481">
        <f>[1]Субсидия_факт!KS20</f>
        <v>0</v>
      </c>
      <c r="AW22" s="481">
        <f>[1]Субсидия_факт!KY20</f>
        <v>11223670</v>
      </c>
      <c r="AX22" s="350">
        <f>[1]Субсидия_факт!LK20</f>
        <v>0</v>
      </c>
      <c r="AY22" s="546">
        <f>[1]Субсидия_факт!LQ20</f>
        <v>0</v>
      </c>
      <c r="AZ22" s="552">
        <f t="shared" si="13"/>
        <v>0</v>
      </c>
      <c r="BA22" s="564"/>
      <c r="BB22" s="565"/>
      <c r="BC22" s="856"/>
      <c r="BD22" s="789"/>
      <c r="BE22" s="563">
        <f t="shared" si="141"/>
        <v>0</v>
      </c>
      <c r="BF22" s="561">
        <f t="shared" si="142"/>
        <v>0</v>
      </c>
      <c r="BG22" s="560">
        <f t="shared" si="143"/>
        <v>11223670</v>
      </c>
      <c r="BH22" s="561">
        <f t="shared" si="144"/>
        <v>0</v>
      </c>
      <c r="BI22" s="551">
        <f>[1]Субсидия_факт!FS20</f>
        <v>0</v>
      </c>
      <c r="BJ22" s="664"/>
      <c r="BK22" s="552">
        <f>[1]Субсидия_факт!FU20</f>
        <v>0</v>
      </c>
      <c r="BL22" s="664"/>
      <c r="BM22" s="561">
        <f t="shared" si="14"/>
        <v>0</v>
      </c>
      <c r="BN22" s="560">
        <f t="shared" si="15"/>
        <v>0</v>
      </c>
      <c r="BO22" s="630">
        <f>[1]Субсидия_факт!FW20</f>
        <v>0</v>
      </c>
      <c r="BP22" s="663"/>
      <c r="BQ22" s="552">
        <f>[1]Субсидия_факт!GA20</f>
        <v>0</v>
      </c>
      <c r="BR22" s="664"/>
      <c r="BS22" s="552">
        <f>[1]Субсидия_факт!GC20</f>
        <v>0</v>
      </c>
      <c r="BT22" s="664"/>
      <c r="BU22" s="561">
        <f t="shared" si="16"/>
        <v>0</v>
      </c>
      <c r="BV22" s="561">
        <f t="shared" si="17"/>
        <v>0</v>
      </c>
      <c r="BW22" s="716">
        <f t="shared" si="18"/>
        <v>0</v>
      </c>
      <c r="BX22" s="349"/>
      <c r="BY22" s="552">
        <f t="shared" si="19"/>
        <v>0</v>
      </c>
      <c r="BZ22" s="558">
        <f>[1]Субсидия_факт!E20</f>
        <v>0</v>
      </c>
      <c r="CA22" s="1139">
        <f>[1]Субсидия_факт!G20</f>
        <v>0</v>
      </c>
      <c r="CB22" s="742">
        <f>[1]Субсидия_факт!I20</f>
        <v>0</v>
      </c>
      <c r="CC22" s="697">
        <f>[1]Субсидия_факт!K20</f>
        <v>0</v>
      </c>
      <c r="CD22" s="861">
        <f>[1]Субсидия_факт!M20</f>
        <v>0</v>
      </c>
      <c r="CE22" s="533">
        <f>[1]Субсидия_факт!O20</f>
        <v>0</v>
      </c>
      <c r="CF22" s="697">
        <f>[1]Субсидия_факт!Q20</f>
        <v>0</v>
      </c>
      <c r="CG22" s="551">
        <f t="shared" si="20"/>
        <v>0</v>
      </c>
      <c r="CH22" s="565"/>
      <c r="CI22" s="564"/>
      <c r="CJ22" s="746"/>
      <c r="CK22" s="564"/>
      <c r="CL22" s="746"/>
      <c r="CM22" s="565"/>
      <c r="CN22" s="668">
        <f t="shared" si="145"/>
        <v>0</v>
      </c>
      <c r="CO22" s="551">
        <f t="shared" si="146"/>
        <v>421875</v>
      </c>
      <c r="CP22" s="1400">
        <f>[1]Субсидия_факт!S20</f>
        <v>421875</v>
      </c>
      <c r="CQ22" s="559">
        <f t="shared" si="146"/>
        <v>421875</v>
      </c>
      <c r="CR22" s="668">
        <f t="shared" si="147"/>
        <v>421875</v>
      </c>
      <c r="CS22" s="630">
        <f t="shared" si="148"/>
        <v>0</v>
      </c>
      <c r="CT22" s="694">
        <f t="shared" si="149"/>
        <v>0</v>
      </c>
      <c r="CU22" s="694">
        <f>[1]Субсидия_факт!U20</f>
        <v>421875</v>
      </c>
      <c r="CV22" s="1429">
        <f t="shared" si="150"/>
        <v>421875</v>
      </c>
      <c r="CW22" s="518">
        <f t="shared" si="21"/>
        <v>0</v>
      </c>
      <c r="CX22" s="546">
        <f>[1]Субсидия_факт!AO20</f>
        <v>0</v>
      </c>
      <c r="CY22" s="972">
        <f>[1]Субсидия_факт!AQ20</f>
        <v>0</v>
      </c>
      <c r="CZ22" s="483">
        <f t="shared" si="22"/>
        <v>0</v>
      </c>
      <c r="DA22" s="851"/>
      <c r="DB22" s="1247"/>
      <c r="DC22" s="552">
        <f t="shared" si="151"/>
        <v>0</v>
      </c>
      <c r="DD22" s="459">
        <f>[1]Субсидия_факт!W20</f>
        <v>0</v>
      </c>
      <c r="DE22" s="1014">
        <f>[1]Субсидия_факт!Y20</f>
        <v>0</v>
      </c>
      <c r="DF22" s="481">
        <f>[1]Субсидия_факт!AA20</f>
        <v>0</v>
      </c>
      <c r="DG22" s="750">
        <f>[1]Субсидия_факт!AC20</f>
        <v>0</v>
      </c>
      <c r="DH22" s="551">
        <f t="shared" si="152"/>
        <v>0</v>
      </c>
      <c r="DI22" s="491"/>
      <c r="DJ22" s="746"/>
      <c r="DK22" s="491"/>
      <c r="DL22" s="746"/>
      <c r="DM22" s="518">
        <f t="shared" si="23"/>
        <v>0</v>
      </c>
      <c r="DN22" s="546">
        <f>[1]Субсидия_факт!AU20</f>
        <v>0</v>
      </c>
      <c r="DO22" s="972">
        <f>[1]Субсидия_факт!AW20</f>
        <v>0</v>
      </c>
      <c r="DP22" s="483">
        <f t="shared" si="24"/>
        <v>0</v>
      </c>
      <c r="DQ22" s="851"/>
      <c r="DR22" s="737"/>
      <c r="DS22" s="559">
        <f t="shared" si="153"/>
        <v>0</v>
      </c>
      <c r="DT22" s="1027">
        <f>[1]Субсидия_факт!EA20</f>
        <v>0</v>
      </c>
      <c r="DU22" s="750">
        <f>[1]Субсидия_факт!EC20</f>
        <v>0</v>
      </c>
      <c r="DV22" s="552">
        <f t="shared" si="154"/>
        <v>0</v>
      </c>
      <c r="DW22" s="564"/>
      <c r="DX22" s="768"/>
      <c r="DY22" s="619">
        <f t="shared" si="27"/>
        <v>1500000</v>
      </c>
      <c r="DZ22" s="546">
        <f>[1]Субсидия_факт!DO20</f>
        <v>420002.06</v>
      </c>
      <c r="EA22" s="972">
        <f>[1]Субсидия_факт!DU20</f>
        <v>1079997.94</v>
      </c>
      <c r="EB22" s="483">
        <f t="shared" si="28"/>
        <v>0</v>
      </c>
      <c r="EC22" s="789"/>
      <c r="ED22" s="737"/>
      <c r="EE22" s="483">
        <f t="shared" si="29"/>
        <v>0</v>
      </c>
      <c r="EF22" s="546">
        <f>[1]Субсидия_факт!DQ20</f>
        <v>0</v>
      </c>
      <c r="EG22" s="824">
        <f>[1]Субсидия_факт!DW20</f>
        <v>0</v>
      </c>
      <c r="EH22" s="483">
        <f t="shared" si="30"/>
        <v>0</v>
      </c>
      <c r="EI22" s="671"/>
      <c r="EJ22" s="771"/>
      <c r="EK22" s="722">
        <f t="shared" si="31"/>
        <v>0</v>
      </c>
      <c r="EL22" s="822">
        <f>'Трансферты и кредиты'!EF22-'Трансферты и кредиты'!ER22</f>
        <v>0</v>
      </c>
      <c r="EM22" s="735">
        <f>'Трансферты и кредиты'!EG22-'Трансферты и кредиты'!ES22</f>
        <v>0</v>
      </c>
      <c r="EN22" s="716">
        <f t="shared" si="32"/>
        <v>0</v>
      </c>
      <c r="EO22" s="829">
        <f>'Трансферты и кредиты'!EI22-'Трансферты и кредиты'!EU22</f>
        <v>0</v>
      </c>
      <c r="EP22" s="842">
        <f>'Трансферты и кредиты'!EJ22-'Трансферты и кредиты'!EV22</f>
        <v>0</v>
      </c>
      <c r="EQ22" s="722">
        <f t="shared" si="33"/>
        <v>0</v>
      </c>
      <c r="ER22" s="546">
        <f>[1]Субсидия_факт!DS20</f>
        <v>0</v>
      </c>
      <c r="ES22" s="972">
        <f>[1]Субсидия_факт!DY20</f>
        <v>0</v>
      </c>
      <c r="ET22" s="722">
        <f t="shared" si="34"/>
        <v>0</v>
      </c>
      <c r="EU22" s="546"/>
      <c r="EV22" s="824"/>
      <c r="EW22" s="820">
        <f t="shared" si="35"/>
        <v>242210.13999999998</v>
      </c>
      <c r="EX22" s="829">
        <f>[1]Субсидия_факт!BS20</f>
        <v>0</v>
      </c>
      <c r="EY22" s="735">
        <f>[1]Субсидия_факт!BY20</f>
        <v>0</v>
      </c>
      <c r="EZ22" s="546">
        <f>[1]Субсидия_факт!CQ20</f>
        <v>217391.3</v>
      </c>
      <c r="FA22" s="972">
        <f>[1]Субсидия_факт!CW20</f>
        <v>24818.84</v>
      </c>
      <c r="FB22" s="546">
        <f>[1]Субсидия_факт!DC20</f>
        <v>0</v>
      </c>
      <c r="FC22" s="972">
        <f>[1]Субсидия_факт!DI20</f>
        <v>0</v>
      </c>
      <c r="FD22" s="546">
        <f>[1]Субсидия_факт!EE20</f>
        <v>0</v>
      </c>
      <c r="FE22" s="824">
        <f>[1]Субсидия_факт!EK20</f>
        <v>0</v>
      </c>
      <c r="FF22" s="820">
        <f t="shared" si="36"/>
        <v>0</v>
      </c>
      <c r="FG22" s="671"/>
      <c r="FH22" s="737"/>
      <c r="FI22" s="671"/>
      <c r="FJ22" s="850"/>
      <c r="FK22" s="671"/>
      <c r="FL22" s="966"/>
      <c r="FM22" s="671"/>
      <c r="FN22" s="737"/>
      <c r="FO22" s="820">
        <f t="shared" si="37"/>
        <v>20583333.329999998</v>
      </c>
      <c r="FP22" s="829">
        <f>[1]Субсидия_факт!BU20</f>
        <v>5763733.3300000001</v>
      </c>
      <c r="FQ22" s="735">
        <f>[1]Субсидия_факт!CA20</f>
        <v>14819600</v>
      </c>
      <c r="FR22" s="546">
        <f>[1]Субсидия_факт!CS20</f>
        <v>0</v>
      </c>
      <c r="FS22" s="824">
        <f>[1]Субсидия_факт!CY20</f>
        <v>0</v>
      </c>
      <c r="FT22" s="546">
        <f>[1]Субсидия_факт!DE20</f>
        <v>0</v>
      </c>
      <c r="FU22" s="972">
        <f>[1]Субсидия_факт!DK20</f>
        <v>0</v>
      </c>
      <c r="FV22" s="546">
        <f>[1]Субсидия_факт!EG20</f>
        <v>0</v>
      </c>
      <c r="FW22" s="824">
        <f>[1]Субсидия_факт!EM20</f>
        <v>0</v>
      </c>
      <c r="FX22" s="820">
        <f t="shared" si="38"/>
        <v>0</v>
      </c>
      <c r="FY22" s="671"/>
      <c r="FZ22" s="737"/>
      <c r="GA22" s="851"/>
      <c r="GB22" s="737"/>
      <c r="GC22" s="851"/>
      <c r="GD22" s="737"/>
      <c r="GE22" s="671"/>
      <c r="GF22" s="737"/>
      <c r="GG22" s="823">
        <f t="shared" si="39"/>
        <v>20583333.329999998</v>
      </c>
      <c r="GH22" s="829">
        <f>'Трансферты и кредиты'!FP22-GZ22</f>
        <v>5763733.3300000001</v>
      </c>
      <c r="GI22" s="735">
        <f>'Трансферты и кредиты'!FQ22-HA22</f>
        <v>14819600</v>
      </c>
      <c r="GJ22" s="829">
        <f>'Трансферты и кредиты'!FR22-HB22</f>
        <v>0</v>
      </c>
      <c r="GK22" s="735">
        <f>'Трансферты и кредиты'!FS22-HC22</f>
        <v>0</v>
      </c>
      <c r="GL22" s="822">
        <f>'Трансферты и кредиты'!FT22-HD22</f>
        <v>0</v>
      </c>
      <c r="GM22" s="735">
        <f>'Трансферты и кредиты'!FU22-HE22</f>
        <v>0</v>
      </c>
      <c r="GN22" s="829">
        <f>'Трансферты и кредиты'!FV22-HF22</f>
        <v>0</v>
      </c>
      <c r="GO22" s="735">
        <f>'Трансферты и кредиты'!FW22-HG22</f>
        <v>0</v>
      </c>
      <c r="GP22" s="823">
        <f t="shared" si="40"/>
        <v>0</v>
      </c>
      <c r="GQ22" s="829">
        <f>'Трансферты и кредиты'!FY22-HI22</f>
        <v>0</v>
      </c>
      <c r="GR22" s="885">
        <f>'Трансферты и кредиты'!FZ22-HJ22</f>
        <v>0</v>
      </c>
      <c r="GS22" s="829">
        <f>'Трансферты и кредиты'!GA22-HK22</f>
        <v>0</v>
      </c>
      <c r="GT22" s="842">
        <f>'Трансферты и кредиты'!GB22-HL22</f>
        <v>0</v>
      </c>
      <c r="GU22" s="829">
        <f>'Трансферты и кредиты'!GC22-HM22</f>
        <v>0</v>
      </c>
      <c r="GV22" s="842">
        <f>'Трансферты и кредиты'!GD22-HN22</f>
        <v>0</v>
      </c>
      <c r="GW22" s="829">
        <f>'Трансферты и кредиты'!GE22-HO22</f>
        <v>0</v>
      </c>
      <c r="GX22" s="842">
        <f>'Трансферты и кредиты'!GF22-HP22</f>
        <v>0</v>
      </c>
      <c r="GY22" s="823">
        <f t="shared" si="41"/>
        <v>0</v>
      </c>
      <c r="GZ22" s="829">
        <f>[1]Субсидия_факт!BW20</f>
        <v>0</v>
      </c>
      <c r="HA22" s="735">
        <f>[1]Субсидия_факт!CC20</f>
        <v>0</v>
      </c>
      <c r="HB22" s="546">
        <f>[1]Субсидия_факт!CU20</f>
        <v>0</v>
      </c>
      <c r="HC22" s="824">
        <f>[1]Субсидия_факт!DA20</f>
        <v>0</v>
      </c>
      <c r="HD22" s="546">
        <f>[1]Субсидия_факт!DG20</f>
        <v>0</v>
      </c>
      <c r="HE22" s="972">
        <f>[1]Субсидия_факт!DM20</f>
        <v>0</v>
      </c>
      <c r="HF22" s="546">
        <f>[1]Субсидия_факт!EI20</f>
        <v>0</v>
      </c>
      <c r="HG22" s="824">
        <f>[1]Субсидия_факт!EO20</f>
        <v>0</v>
      </c>
      <c r="HH22" s="823">
        <f t="shared" si="42"/>
        <v>0</v>
      </c>
      <c r="HI22" s="671"/>
      <c r="HJ22" s="737"/>
      <c r="HK22" s="548"/>
      <c r="HL22" s="863"/>
      <c r="HM22" s="548"/>
      <c r="HN22" s="967"/>
      <c r="HO22" s="671"/>
      <c r="HP22" s="737"/>
      <c r="HQ22" s="483">
        <f t="shared" si="155"/>
        <v>0</v>
      </c>
      <c r="HR22" s="546">
        <f>[1]Субсидия_факт!AY20</f>
        <v>0</v>
      </c>
      <c r="HS22" s="972">
        <f>[1]Субсидия_факт!BA20</f>
        <v>0</v>
      </c>
      <c r="HT22" s="546">
        <f>[1]Субсидия_факт!BC20</f>
        <v>0</v>
      </c>
      <c r="HU22" s="972">
        <f>[1]Субсидия_факт!BE20</f>
        <v>0</v>
      </c>
      <c r="HV22" s="483">
        <f t="shared" si="156"/>
        <v>0</v>
      </c>
      <c r="HW22" s="671"/>
      <c r="HX22" s="737"/>
      <c r="HY22" s="671"/>
      <c r="HZ22" s="737"/>
      <c r="IA22" s="518">
        <f t="shared" si="43"/>
        <v>0</v>
      </c>
      <c r="IB22" s="546">
        <f>[1]Субсидия_факт!GW20</f>
        <v>0</v>
      </c>
      <c r="IC22" s="531">
        <f>[1]Субсидия_факт!GY20</f>
        <v>0</v>
      </c>
      <c r="ID22" s="533">
        <f>[1]Субсидия_факт!HG20</f>
        <v>0</v>
      </c>
      <c r="IE22" s="750">
        <f>[1]Субсидия_факт!HI20</f>
        <v>0</v>
      </c>
      <c r="IF22" s="518">
        <f t="shared" si="44"/>
        <v>0</v>
      </c>
      <c r="IG22" s="671"/>
      <c r="IH22" s="351"/>
      <c r="II22" s="491"/>
      <c r="IJ22" s="746"/>
      <c r="IK22" s="483">
        <f t="shared" si="45"/>
        <v>0</v>
      </c>
      <c r="IL22" s="548">
        <f>[1]Субсидия_факт!HE20</f>
        <v>0</v>
      </c>
      <c r="IM22" s="548">
        <f>[1]Субсидия_факт!HA20</f>
        <v>0</v>
      </c>
      <c r="IN22" s="824">
        <f>[1]Субсидия_факт!HC20</f>
        <v>0</v>
      </c>
      <c r="IO22" s="483">
        <f t="shared" si="46"/>
        <v>0</v>
      </c>
      <c r="IP22" s="671"/>
      <c r="IQ22" s="671"/>
      <c r="IR22" s="737"/>
      <c r="IS22" s="968">
        <f t="shared" si="47"/>
        <v>0</v>
      </c>
      <c r="IT22" s="968">
        <f t="shared" si="48"/>
        <v>0</v>
      </c>
      <c r="IU22" s="720">
        <f t="shared" si="49"/>
        <v>0</v>
      </c>
      <c r="IV22" s="1163">
        <f t="shared" si="50"/>
        <v>0</v>
      </c>
      <c r="IW22" s="826">
        <f t="shared" si="51"/>
        <v>0</v>
      </c>
      <c r="IX22" s="546">
        <f>[1]Субсидия_факт!NI20</f>
        <v>0</v>
      </c>
      <c r="IY22" s="972">
        <f>[1]Субсидия_факт!NO20</f>
        <v>0</v>
      </c>
      <c r="IZ22" s="972">
        <f>[1]Субсидия_факт!OA20</f>
        <v>0</v>
      </c>
      <c r="JA22" s="546">
        <f>[1]Субсидия_факт!NU20</f>
        <v>0</v>
      </c>
      <c r="JB22" s="826">
        <f t="shared" si="52"/>
        <v>0</v>
      </c>
      <c r="JC22" s="851"/>
      <c r="JD22" s="737"/>
      <c r="JE22" s="850"/>
      <c r="JF22" s="671"/>
      <c r="JG22" s="826">
        <f t="shared" si="53"/>
        <v>0</v>
      </c>
      <c r="JH22" s="546">
        <f>[1]Субсидия_факт!NK20</f>
        <v>0</v>
      </c>
      <c r="JI22" s="972">
        <f>[1]Субсидия_факт!NQ20</f>
        <v>0</v>
      </c>
      <c r="JJ22" s="972">
        <f>[1]Субсидия_факт!OC20</f>
        <v>0</v>
      </c>
      <c r="JK22" s="548">
        <f>[1]Субсидия_факт!NW20</f>
        <v>0</v>
      </c>
      <c r="JL22" s="827">
        <f t="shared" si="54"/>
        <v>0</v>
      </c>
      <c r="JM22" s="671"/>
      <c r="JN22" s="850"/>
      <c r="JO22" s="737"/>
      <c r="JP22" s="851"/>
      <c r="JQ22" s="715">
        <f t="shared" si="55"/>
        <v>0</v>
      </c>
      <c r="JR22" s="704">
        <f>'Трансферты и кредиты'!JH22-KB22</f>
        <v>0</v>
      </c>
      <c r="JS22" s="742">
        <f>'Трансферты и кредиты'!JI22-KC22</f>
        <v>0</v>
      </c>
      <c r="JT22" s="839">
        <f>'Трансферты и кредиты'!JJ22-KD22</f>
        <v>0</v>
      </c>
      <c r="JU22" s="668">
        <f>'Трансферты и кредиты'!JK22-KE22</f>
        <v>0</v>
      </c>
      <c r="JV22" s="828">
        <f t="shared" si="56"/>
        <v>0</v>
      </c>
      <c r="JW22" s="822">
        <f>'Трансферты и кредиты'!JM22-KG22</f>
        <v>0</v>
      </c>
      <c r="JX22" s="735">
        <f>'Трансферты и кредиты'!JN22-KH22</f>
        <v>0</v>
      </c>
      <c r="JY22" s="842">
        <f>'Трансферты и кредиты'!JO22-KI22</f>
        <v>0</v>
      </c>
      <c r="JZ22" s="829">
        <f>'Трансферты и кредиты'!JP22-KJ22</f>
        <v>0</v>
      </c>
      <c r="KA22" s="853">
        <f t="shared" si="57"/>
        <v>0</v>
      </c>
      <c r="KB22" s="546">
        <f>[1]Субсидия_факт!NM20</f>
        <v>0</v>
      </c>
      <c r="KC22" s="972">
        <f>[1]Субсидия_факт!NS20</f>
        <v>0</v>
      </c>
      <c r="KD22" s="972">
        <f>[1]Субсидия_факт!OE20</f>
        <v>0</v>
      </c>
      <c r="KE22" s="546">
        <f>[1]Субсидия_факт!NY20</f>
        <v>0</v>
      </c>
      <c r="KF22" s="828">
        <f t="shared" si="58"/>
        <v>0</v>
      </c>
      <c r="KG22" s="851"/>
      <c r="KH22" s="737"/>
      <c r="KI22" s="863"/>
      <c r="KJ22" s="548"/>
      <c r="KK22" s="559">
        <f>SUM('Трансферты и кредиты'!KL22:KL22)</f>
        <v>0</v>
      </c>
      <c r="KL22" s="351"/>
      <c r="KM22" s="559">
        <f>SUM('Трансферты и кредиты'!KN22:KN22)</f>
        <v>0</v>
      </c>
      <c r="KN22" s="491"/>
      <c r="KO22" s="559">
        <f t="shared" si="59"/>
        <v>0</v>
      </c>
      <c r="KP22" s="481">
        <f>[1]Субсидия_факт!HY20</f>
        <v>0</v>
      </c>
      <c r="KQ22" s="750">
        <f>[1]Субсидия_факт!IC20</f>
        <v>0</v>
      </c>
      <c r="KR22" s="552">
        <f t="shared" si="60"/>
        <v>0</v>
      </c>
      <c r="KS22" s="564"/>
      <c r="KT22" s="848"/>
      <c r="KU22" s="630">
        <f t="shared" si="61"/>
        <v>0</v>
      </c>
      <c r="KV22" s="1103">
        <f>'Трансферты и кредиты'!KP22-LB22</f>
        <v>0</v>
      </c>
      <c r="KW22" s="742">
        <f>'Трансферты и кредиты'!KQ22-LC22</f>
        <v>0</v>
      </c>
      <c r="KX22" s="630">
        <f t="shared" si="62"/>
        <v>0</v>
      </c>
      <c r="KY22" s="505">
        <f>'Трансферты и кредиты'!KS22-LE22</f>
        <v>0</v>
      </c>
      <c r="KZ22" s="742">
        <f>'Трансферты и кредиты'!KT22-LF22</f>
        <v>0</v>
      </c>
      <c r="LA22" s="694">
        <f t="shared" si="63"/>
        <v>0</v>
      </c>
      <c r="LB22" s="481">
        <f>[1]Субсидия_факт!IA20</f>
        <v>0</v>
      </c>
      <c r="LC22" s="750">
        <f>[1]Субсидия_факт!IE20</f>
        <v>0</v>
      </c>
      <c r="LD22" s="630">
        <f t="shared" si="64"/>
        <v>0</v>
      </c>
      <c r="LE22" s="505"/>
      <c r="LF22" s="775"/>
      <c r="LG22" s="518">
        <f t="shared" si="65"/>
        <v>49960365</v>
      </c>
      <c r="LH22" s="350">
        <f>[1]Субсидия_факт!CK20</f>
        <v>0</v>
      </c>
      <c r="LI22" s="350">
        <f>[1]Субсидия_факт!EW20</f>
        <v>0</v>
      </c>
      <c r="LJ22" s="861">
        <f>[1]Субсидия_факт!EY20</f>
        <v>0</v>
      </c>
      <c r="LK22" s="558">
        <f>[1]Субсидия_факт!FG20</f>
        <v>49960365</v>
      </c>
      <c r="LL22" s="533">
        <f>[1]Субсидия_факт!FY20</f>
        <v>0</v>
      </c>
      <c r="LM22" s="558">
        <f>[1]Субсидия_факт!JE20</f>
        <v>0</v>
      </c>
      <c r="LN22" s="350">
        <f>[1]Субсидия_факт!KI20</f>
        <v>0</v>
      </c>
      <c r="LO22" s="459">
        <f>[1]Субсидия_факт!JW20</f>
        <v>0</v>
      </c>
      <c r="LP22" s="750">
        <f>[1]Субсидия_факт!KC20</f>
        <v>0</v>
      </c>
      <c r="LQ22" s="483">
        <f t="shared" si="66"/>
        <v>0</v>
      </c>
      <c r="LR22" s="491"/>
      <c r="LS22" s="491"/>
      <c r="LT22" s="746"/>
      <c r="LU22" s="491"/>
      <c r="LV22" s="491"/>
      <c r="LW22" s="491"/>
      <c r="LX22" s="351"/>
      <c r="LY22" s="351"/>
      <c r="LZ22" s="768"/>
      <c r="MA22" s="559">
        <f t="shared" si="67"/>
        <v>0</v>
      </c>
      <c r="MB22" s="481">
        <f>[1]Субсидия_факт!CM20</f>
        <v>0</v>
      </c>
      <c r="MC22" s="350">
        <f>[1]Субсидия_факт!FK20</f>
        <v>0</v>
      </c>
      <c r="MD22" s="505">
        <f>[1]Субсидия_факт!IO20</f>
        <v>0</v>
      </c>
      <c r="ME22" s="531">
        <f>[1]Субсидия_факт!JG20</f>
        <v>0</v>
      </c>
      <c r="MF22" s="533">
        <f>[1]Субсидия_факт!KK20</f>
        <v>0</v>
      </c>
      <c r="MG22" s="533">
        <f>[1]Субсидия_факт!JY20</f>
        <v>0</v>
      </c>
      <c r="MH22" s="866">
        <f>[1]Субсидия_факт!KE20</f>
        <v>0</v>
      </c>
      <c r="MI22" s="552">
        <f t="shared" si="157"/>
        <v>0</v>
      </c>
      <c r="MJ22" s="564"/>
      <c r="MK22" s="565"/>
      <c r="ML22" s="351"/>
      <c r="MM22" s="565"/>
      <c r="MN22" s="564"/>
      <c r="MO22" s="564"/>
      <c r="MP22" s="848"/>
      <c r="MQ22" s="561">
        <f t="shared" si="158"/>
        <v>0</v>
      </c>
      <c r="MR22" s="704">
        <f t="shared" si="70"/>
        <v>0</v>
      </c>
      <c r="MS22" s="481">
        <f t="shared" si="71"/>
        <v>0</v>
      </c>
      <c r="MT22" s="481">
        <f t="shared" si="72"/>
        <v>0</v>
      </c>
      <c r="MU22" s="350">
        <f t="shared" si="73"/>
        <v>0</v>
      </c>
      <c r="MV22" s="459">
        <f t="shared" si="74"/>
        <v>0</v>
      </c>
      <c r="MW22" s="350">
        <f t="shared" si="75"/>
        <v>0</v>
      </c>
      <c r="MX22" s="750">
        <f t="shared" si="76"/>
        <v>0</v>
      </c>
      <c r="MY22" s="560">
        <f t="shared" si="77"/>
        <v>0</v>
      </c>
      <c r="MZ22" s="668">
        <f t="shared" si="78"/>
        <v>0</v>
      </c>
      <c r="NA22" s="531">
        <f t="shared" si="79"/>
        <v>0</v>
      </c>
      <c r="NB22" s="350">
        <f t="shared" si="80"/>
        <v>0</v>
      </c>
      <c r="NC22" s="459">
        <f t="shared" si="81"/>
        <v>0</v>
      </c>
      <c r="ND22" s="350">
        <f t="shared" si="82"/>
        <v>0</v>
      </c>
      <c r="NE22" s="350">
        <f t="shared" si="83"/>
        <v>0</v>
      </c>
      <c r="NF22" s="861">
        <f t="shared" si="84"/>
        <v>0</v>
      </c>
      <c r="NG22" s="563">
        <f t="shared" si="85"/>
        <v>0</v>
      </c>
      <c r="NH22" s="481">
        <f>[1]Субсидия_факт!CO20</f>
        <v>0</v>
      </c>
      <c r="NI22" s="350">
        <f>[1]Субсидия_факт!FM20</f>
        <v>0</v>
      </c>
      <c r="NJ22" s="505">
        <f>[1]Субсидия_факт!IQ20</f>
        <v>0</v>
      </c>
      <c r="NK22" s="459">
        <f>[1]Субсидия_факт!JI20</f>
        <v>0</v>
      </c>
      <c r="NL22" s="350">
        <f>[1]Субсидия_факт!KM20</f>
        <v>0</v>
      </c>
      <c r="NM22" s="350">
        <f>[1]Субсидия_факт!KA20</f>
        <v>0</v>
      </c>
      <c r="NN22" s="866">
        <f>[1]Субсидия_факт!KG20</f>
        <v>0</v>
      </c>
      <c r="NO22" s="561">
        <f t="shared" si="86"/>
        <v>0</v>
      </c>
      <c r="NP22" s="565"/>
      <c r="NQ22" s="564"/>
      <c r="NR22" s="491"/>
      <c r="NS22" s="564"/>
      <c r="NT22" s="564"/>
      <c r="NU22" s="565"/>
      <c r="NV22" s="869"/>
      <c r="NW22" s="559">
        <f t="shared" si="87"/>
        <v>0</v>
      </c>
      <c r="NX22" s="533">
        <f>[1]Субсидия_факт!IS20</f>
        <v>0</v>
      </c>
      <c r="NY22" s="861">
        <f>[1]Субсидия_факт!IU20</f>
        <v>0</v>
      </c>
      <c r="NZ22" s="533">
        <f>[1]Субсидия_факт!JK20</f>
        <v>0</v>
      </c>
      <c r="OA22" s="861">
        <f>[1]Субсидия_факт!JQ20</f>
        <v>0</v>
      </c>
      <c r="OB22" s="552">
        <f t="shared" si="88"/>
        <v>0</v>
      </c>
      <c r="OC22" s="491"/>
      <c r="OD22" s="746"/>
      <c r="OE22" s="491"/>
      <c r="OF22" s="869"/>
      <c r="OG22" s="552">
        <f t="shared" si="89"/>
        <v>0</v>
      </c>
      <c r="OH22" s="531">
        <f>[1]Субсидия_факт!IG20</f>
        <v>0</v>
      </c>
      <c r="OI22" s="1014">
        <f>[1]Субсидия_факт!IK20</f>
        <v>0</v>
      </c>
      <c r="OJ22" s="1217">
        <f>[1]Субсидия_факт!IW20</f>
        <v>0</v>
      </c>
      <c r="OK22" s="742">
        <f>[1]Субсидия_факт!JA20</f>
        <v>0</v>
      </c>
      <c r="OL22" s="533">
        <f>[1]Субсидия_факт!JM20</f>
        <v>0</v>
      </c>
      <c r="OM22" s="750">
        <f>[1]Субсидия_факт!JS20</f>
        <v>0</v>
      </c>
      <c r="ON22" s="552">
        <f t="shared" si="90"/>
        <v>0</v>
      </c>
      <c r="OO22" s="564"/>
      <c r="OP22" s="845"/>
      <c r="OQ22" s="491"/>
      <c r="OR22" s="746"/>
      <c r="OS22" s="564"/>
      <c r="OT22" s="746"/>
      <c r="OU22" s="630">
        <f t="shared" si="91"/>
        <v>0</v>
      </c>
      <c r="OV22" s="481">
        <f t="shared" si="92"/>
        <v>0</v>
      </c>
      <c r="OW22" s="750">
        <f t="shared" si="93"/>
        <v>0</v>
      </c>
      <c r="OX22" s="459">
        <f t="shared" si="94"/>
        <v>0</v>
      </c>
      <c r="OY22" s="750">
        <f t="shared" si="95"/>
        <v>0</v>
      </c>
      <c r="OZ22" s="459">
        <f t="shared" si="96"/>
        <v>0</v>
      </c>
      <c r="PA22" s="750">
        <f t="shared" si="97"/>
        <v>0</v>
      </c>
      <c r="PB22" s="694">
        <f t="shared" si="98"/>
        <v>0</v>
      </c>
      <c r="PC22" s="481">
        <f t="shared" si="99"/>
        <v>0</v>
      </c>
      <c r="PD22" s="750">
        <f t="shared" si="100"/>
        <v>0</v>
      </c>
      <c r="PE22" s="459">
        <f t="shared" si="101"/>
        <v>0</v>
      </c>
      <c r="PF22" s="750">
        <f t="shared" si="102"/>
        <v>0</v>
      </c>
      <c r="PG22" s="459">
        <f t="shared" si="103"/>
        <v>0</v>
      </c>
      <c r="PH22" s="750">
        <f t="shared" si="104"/>
        <v>0</v>
      </c>
      <c r="PI22" s="630">
        <f t="shared" si="105"/>
        <v>0</v>
      </c>
      <c r="PJ22" s="459">
        <f>[1]Субсидия_факт!II20</f>
        <v>0</v>
      </c>
      <c r="PK22" s="1014">
        <f>[1]Субсидия_факт!IM20</f>
        <v>0</v>
      </c>
      <c r="PL22" s="668">
        <f>[1]Субсидия_факт!IY20</f>
        <v>0</v>
      </c>
      <c r="PM22" s="742">
        <f>[1]Субсидия_факт!JC20</f>
        <v>0</v>
      </c>
      <c r="PN22" s="350">
        <f>[1]Субсидия_факт!JO20</f>
        <v>0</v>
      </c>
      <c r="PO22" s="750">
        <f>[1]Субсидия_факт!JU20</f>
        <v>0</v>
      </c>
      <c r="PP22" s="630">
        <f t="shared" si="106"/>
        <v>0</v>
      </c>
      <c r="PQ22" s="565"/>
      <c r="PR22" s="742"/>
      <c r="PS22" s="491"/>
      <c r="PT22" s="746"/>
      <c r="PU22" s="564"/>
      <c r="PV22" s="839"/>
      <c r="PW22" s="518">
        <f>[1]Субсидия_факт!OQ20</f>
        <v>25716989.870000001</v>
      </c>
      <c r="PX22" s="1423">
        <f t="shared" si="159"/>
        <v>25716989.870000001</v>
      </c>
      <c r="PY22" s="557">
        <f>'Прочая  субсидия_МР  и  ГО'!B18</f>
        <v>9123729.5</v>
      </c>
      <c r="PZ22" s="552">
        <f>'Прочая  субсидия_МР  и  ГО'!C18</f>
        <v>7355305.5</v>
      </c>
      <c r="QA22" s="557">
        <f>'Прочая  субсидия_БП'!B18</f>
        <v>34102439.210000001</v>
      </c>
      <c r="QB22" s="559">
        <f>'Прочая  субсидия_БП'!C18</f>
        <v>33900552.289999999</v>
      </c>
      <c r="QC22" s="625">
        <f>'Прочая  субсидия_БП'!D18</f>
        <v>527988.12</v>
      </c>
      <c r="QD22" s="624">
        <f>'Прочая  субсидия_БП'!E18</f>
        <v>527988.12</v>
      </c>
      <c r="QE22" s="631">
        <f>'Прочая  субсидия_БП'!F18</f>
        <v>33574451.090000004</v>
      </c>
      <c r="QF22" s="624">
        <f>'Прочая  субсидия_БП'!G18</f>
        <v>33372564.169999998</v>
      </c>
      <c r="QG22" s="518">
        <f t="shared" si="107"/>
        <v>391918267</v>
      </c>
      <c r="QH22" s="481">
        <f>'Трансферты и кредиты'!RF22+'Трансферты и кредиты'!QM22+'Трансферты и кредиты'!QO22+'Трансферты и кредиты'!QQ22</f>
        <v>385983450</v>
      </c>
      <c r="QI22" s="350">
        <f>'Трансферты и кредиты'!RG22+'Трансферты и кредиты'!QS22+'Трансферты и кредиты'!QY22+'Трансферты и кредиты'!QU22+'Трансферты и кредиты'!RC22+'Трансферты и кредиты'!QW22+RA22</f>
        <v>5934817</v>
      </c>
      <c r="QJ22" s="552">
        <f t="shared" si="108"/>
        <v>99831620.659999996</v>
      </c>
      <c r="QK22" s="459">
        <f>'Трансферты и кредиты'!RI22+'Трансферты и кредиты'!QN22+'Трансферты и кредиты'!QP22+'Трансферты и кредиты'!QR22</f>
        <v>99052080</v>
      </c>
      <c r="QL22" s="350">
        <f>'Трансферты и кредиты'!RJ22+'Трансферты и кредиты'!QT22+'Трансферты и кредиты'!QZ22+'Трансферты и кредиты'!QV22+'Трансферты и кредиты'!RD22+'Трансферты и кредиты'!QX22+RB22</f>
        <v>779540.65999999992</v>
      </c>
      <c r="QM22" s="619">
        <f>'Субвенция  на  полномочия'!B18</f>
        <v>369327450</v>
      </c>
      <c r="QN22" s="483">
        <f>'Субвенция  на  полномочия'!C18</f>
        <v>93332080</v>
      </c>
      <c r="QO22" s="803">
        <f>[1]Субвенция_факт!P19*1000</f>
        <v>12896000</v>
      </c>
      <c r="QP22" s="1386">
        <v>3600000</v>
      </c>
      <c r="QQ22" s="803">
        <f>[1]Субвенция_факт!K19*1000</f>
        <v>2790000</v>
      </c>
      <c r="QR22" s="1386">
        <v>1800000</v>
      </c>
      <c r="QS22" s="803">
        <f>[1]Субвенция_факт!AD19*1000</f>
        <v>1765900</v>
      </c>
      <c r="QT22" s="806">
        <v>273504.39999999997</v>
      </c>
      <c r="QU22" s="803">
        <f>[1]Субвенция_факт!AE19*1000</f>
        <v>4000</v>
      </c>
      <c r="QV22" s="806"/>
      <c r="QW22" s="803">
        <f>[1]Субвенция_факт!E19*1000</f>
        <v>1203052.0000000002</v>
      </c>
      <c r="QX22" s="806"/>
      <c r="QY22" s="803">
        <f>[1]Субвенция_факт!F19*1000</f>
        <v>0</v>
      </c>
      <c r="QZ22" s="946"/>
      <c r="RA22" s="171">
        <f>[1]Субвенция_факт!G19*1000</f>
        <v>611865</v>
      </c>
      <c r="RB22" s="947"/>
      <c r="RC22" s="803">
        <f>[1]Субвенция_факт!H19*1000</f>
        <v>0</v>
      </c>
      <c r="RD22" s="806"/>
      <c r="RE22" s="559">
        <f t="shared" si="109"/>
        <v>3320000</v>
      </c>
      <c r="RF22" s="945">
        <f>[1]Субвенция_факт!AC19*1000</f>
        <v>970000</v>
      </c>
      <c r="RG22" s="1168">
        <f>[1]Субвенция_факт!AB19*1000</f>
        <v>2350000</v>
      </c>
      <c r="RH22" s="552">
        <f t="shared" si="110"/>
        <v>826036.26</v>
      </c>
      <c r="RI22" s="1080">
        <v>320000</v>
      </c>
      <c r="RJ22" s="1379">
        <v>506036.26</v>
      </c>
      <c r="RK22" s="286">
        <f>'Трансферты и кредиты'!TI22+'Трансферты и кредиты'!TE22+'Трансферты и кредиты'!SA22+'Трансферты и кредиты'!SG22+RM22+'Трансферты и кредиты'!SY22</f>
        <v>0</v>
      </c>
      <c r="RL22" s="171">
        <f>'Трансферты и кредиты'!TK22+'Трансферты и кредиты'!TG22+'Трансферты и кредиты'!SD22+'Трансферты и кредиты'!SJ22+RT22+'Трансферты и кредиты'!TB22</f>
        <v>0</v>
      </c>
      <c r="RM22" s="1284">
        <f t="shared" si="111"/>
        <v>0</v>
      </c>
      <c r="RN22" s="1267">
        <f>'[1]Иные межбюджетные трансферты'!O20</f>
        <v>0</v>
      </c>
      <c r="RO22" s="1264">
        <f>'[1]Иные межбюджетные трансферты'!Q20</f>
        <v>0</v>
      </c>
      <c r="RP22" s="959">
        <f>'[1]Иные межбюджетные трансферты'!I20</f>
        <v>0</v>
      </c>
      <c r="RQ22" s="1043">
        <f>'[1]Иные межбюджетные трансферты'!K20</f>
        <v>0</v>
      </c>
      <c r="RR22" s="1414">
        <f>'[1]Иные межбюджетные трансферты'!M20</f>
        <v>0</v>
      </c>
      <c r="RS22" s="1409">
        <f>'[1]Иные межбюджетные трансферты'!S20</f>
        <v>0</v>
      </c>
      <c r="RT22" s="1094">
        <f t="shared" si="112"/>
        <v>0</v>
      </c>
      <c r="RU22" s="1086"/>
      <c r="RV22" s="1084"/>
      <c r="RW22" s="959"/>
      <c r="RX22" s="1043"/>
      <c r="RY22" s="1086"/>
      <c r="RZ22" s="1086"/>
      <c r="SA22" s="1071">
        <f t="shared" si="113"/>
        <v>0</v>
      </c>
      <c r="SB22" s="1300">
        <f>'[1]Иные межбюджетные трансферты'!U20</f>
        <v>0</v>
      </c>
      <c r="SC22" s="1301">
        <f>'[1]Иные межбюджетные трансферты'!AA20</f>
        <v>0</v>
      </c>
      <c r="SD22" s="1166">
        <f t="shared" si="114"/>
        <v>0</v>
      </c>
      <c r="SE22" s="1043"/>
      <c r="SF22" s="1043"/>
      <c r="SG22" s="1077">
        <f t="shared" si="115"/>
        <v>0</v>
      </c>
      <c r="SH22" s="1300">
        <f>'[1]Иные межбюджетные трансферты'!W20</f>
        <v>0</v>
      </c>
      <c r="SI22" s="1301">
        <f>'[1]Иные межбюджетные трансферты'!AC20</f>
        <v>0</v>
      </c>
      <c r="SJ22" s="1071">
        <f t="shared" si="116"/>
        <v>0</v>
      </c>
      <c r="SK22" s="1043"/>
      <c r="SL22" s="1043"/>
      <c r="SM22" s="1074">
        <f t="shared" si="117"/>
        <v>0</v>
      </c>
      <c r="SN22" s="1300">
        <f t="shared" si="118"/>
        <v>0</v>
      </c>
      <c r="SO22" s="1301">
        <f t="shared" si="119"/>
        <v>0</v>
      </c>
      <c r="SP22" s="1068">
        <f t="shared" si="120"/>
        <v>0</v>
      </c>
      <c r="SQ22" s="1300">
        <f t="shared" si="121"/>
        <v>0</v>
      </c>
      <c r="SR22" s="1301">
        <f t="shared" si="122"/>
        <v>0</v>
      </c>
      <c r="SS22" s="1074">
        <f t="shared" si="123"/>
        <v>0</v>
      </c>
      <c r="ST22" s="1300">
        <f>'[1]Иные межбюджетные трансферты'!Y20</f>
        <v>0</v>
      </c>
      <c r="SU22" s="1301">
        <f>'[1]Иные межбюджетные трансферты'!AE20</f>
        <v>0</v>
      </c>
      <c r="SV22" s="1074">
        <f t="shared" si="124"/>
        <v>0</v>
      </c>
      <c r="SW22" s="1300">
        <f t="shared" si="125"/>
        <v>0</v>
      </c>
      <c r="SX22" s="1301">
        <f t="shared" si="126"/>
        <v>0</v>
      </c>
      <c r="SY22" s="804">
        <f t="shared" si="127"/>
        <v>0</v>
      </c>
      <c r="SZ22" s="1168">
        <f>'[1]Иные межбюджетные трансферты'!E20</f>
        <v>0</v>
      </c>
      <c r="TA22" s="1280">
        <f>'[1]Иные межбюджетные трансферты'!G20</f>
        <v>0</v>
      </c>
      <c r="TB22" s="804">
        <f t="shared" si="128"/>
        <v>0</v>
      </c>
      <c r="TC22" s="1168"/>
      <c r="TD22" s="1280"/>
      <c r="TE22" s="960">
        <f t="shared" si="129"/>
        <v>0</v>
      </c>
      <c r="TF22" s="1043"/>
      <c r="TG22" s="1164">
        <f t="shared" si="130"/>
        <v>0</v>
      </c>
      <c r="TH22" s="972"/>
      <c r="TI22" s="545">
        <f t="shared" si="131"/>
        <v>0</v>
      </c>
      <c r="TJ22" s="954">
        <f>'[1]Иные межбюджетные трансферты'!AI20</f>
        <v>0</v>
      </c>
      <c r="TK22" s="545">
        <f t="shared" si="132"/>
        <v>0</v>
      </c>
      <c r="TL22" s="548"/>
      <c r="TM22" s="968">
        <f t="shared" si="133"/>
        <v>0</v>
      </c>
      <c r="TN22" s="546">
        <f>'Трансферты и кредиты'!TJ22-TR22</f>
        <v>0</v>
      </c>
      <c r="TO22" s="968">
        <f t="shared" si="134"/>
        <v>0</v>
      </c>
      <c r="TP22" s="546">
        <f>'Трансферты и кредиты'!TL22-TT22</f>
        <v>0</v>
      </c>
      <c r="TQ22" s="968">
        <f t="shared" si="135"/>
        <v>0</v>
      </c>
      <c r="TR22" s="954">
        <f>'[1]Иные межбюджетные трансферты'!AK20</f>
        <v>0</v>
      </c>
      <c r="TS22" s="1163">
        <f t="shared" si="136"/>
        <v>0</v>
      </c>
      <c r="TT22" s="548"/>
      <c r="TU22" s="552">
        <f>TW22+'Трансферты и кредиты'!UE22+UA22+'Трансферты и кредиты'!UI22+UC22+'Трансферты и кредиты'!UK22</f>
        <v>-100300000</v>
      </c>
      <c r="TV22" s="552">
        <f>TX22+'Трансферты и кредиты'!UF22+UB22+'Трансферты и кредиты'!UJ22+UD22+'Трансферты и кредиты'!UL22</f>
        <v>-56750000</v>
      </c>
      <c r="TW22" s="566"/>
      <c r="TX22" s="566"/>
      <c r="TY22" s="566">
        <v>5500000</v>
      </c>
      <c r="TZ22" s="566"/>
      <c r="UA22" s="563">
        <f t="shared" si="137"/>
        <v>0</v>
      </c>
      <c r="UB22" s="561">
        <f t="shared" si="138"/>
        <v>0</v>
      </c>
      <c r="UC22" s="567">
        <v>5500000</v>
      </c>
      <c r="UD22" s="556"/>
      <c r="UE22" s="566">
        <v>-57500000</v>
      </c>
      <c r="UF22" s="566">
        <v>-23750000</v>
      </c>
      <c r="UG22" s="566">
        <f>-600000-400000-41800000-5500000</f>
        <v>-48300000</v>
      </c>
      <c r="UH22" s="566">
        <f>-600000-400000-32000000</f>
        <v>-33000000</v>
      </c>
      <c r="UI22" s="563">
        <f t="shared" si="139"/>
        <v>-1000000</v>
      </c>
      <c r="UJ22" s="561">
        <f t="shared" si="140"/>
        <v>-1000000</v>
      </c>
      <c r="UK22" s="556">
        <f>-41800000-5500000</f>
        <v>-47300000</v>
      </c>
      <c r="UL22" s="556">
        <v>-32000000</v>
      </c>
      <c r="UM22" s="256">
        <f>'Трансферты и кредиты'!UE22+'Трансферты и кредиты'!UG22</f>
        <v>-105800000</v>
      </c>
      <c r="UN22" s="256">
        <f>'Трансферты и кредиты'!UF22+'Трансферты и кредиты'!UH22</f>
        <v>-56750000</v>
      </c>
    </row>
    <row r="23" spans="1:560" s="347" customFormat="1" ht="25.5" customHeight="1">
      <c r="A23" s="356" t="s">
        <v>99</v>
      </c>
      <c r="B23" s="559">
        <f>D23+AI23+'Трансферты и кредиты'!QG23+'Трансферты и кредиты'!RK23</f>
        <v>347743996.44</v>
      </c>
      <c r="C23" s="552">
        <f>E23+'Трансферты и кредиты'!QJ23+AJ23+'Трансферты и кредиты'!RL23</f>
        <v>121483323.27000001</v>
      </c>
      <c r="D23" s="557">
        <f t="shared" si="0"/>
        <v>71402000</v>
      </c>
      <c r="E23" s="559">
        <f t="shared" si="1"/>
        <v>36444648</v>
      </c>
      <c r="F23" s="1196">
        <f>'[1]Дотация  из  ОБ_факт'!I19+'[1]Дотация  из  ОБ_факт'!Q19</f>
        <v>23141000</v>
      </c>
      <c r="G23" s="1370">
        <v>18357725</v>
      </c>
      <c r="H23" s="623">
        <f>'[1]Дотация  из  ОБ_факт'!K19</f>
        <v>12987700</v>
      </c>
      <c r="I23" s="1368">
        <v>3644548</v>
      </c>
      <c r="J23" s="624">
        <f t="shared" si="2"/>
        <v>12987700</v>
      </c>
      <c r="K23" s="631">
        <f t="shared" si="3"/>
        <v>3644548</v>
      </c>
      <c r="L23" s="965">
        <f>'[1]Дотация  из  ОБ_факт'!O19</f>
        <v>0</v>
      </c>
      <c r="M23" s="817"/>
      <c r="N23" s="623">
        <f>'[1]Дотация  из  ОБ_факт'!U19</f>
        <v>25500000</v>
      </c>
      <c r="O23" s="1368">
        <v>12000000</v>
      </c>
      <c r="P23" s="859">
        <f>'[1]Дотация  из  ОБ_факт'!W19</f>
        <v>9773300</v>
      </c>
      <c r="Q23" s="1370">
        <v>2442375</v>
      </c>
      <c r="R23" s="631">
        <f t="shared" si="4"/>
        <v>9773300</v>
      </c>
      <c r="S23" s="624">
        <f t="shared" si="5"/>
        <v>2442375</v>
      </c>
      <c r="T23" s="1190">
        <f>'[1]Дотация  из  ОБ_факт'!AA19</f>
        <v>0</v>
      </c>
      <c r="U23" s="349"/>
      <c r="V23" s="859">
        <f>'[1]Дотация  из  ОБ_факт'!AE19+'[1]Дотация  из  ОБ_факт'!AG19+'[1]Дотация  из  ОБ_факт'!AK19</f>
        <v>0</v>
      </c>
      <c r="W23" s="171">
        <f t="shared" si="6"/>
        <v>0</v>
      </c>
      <c r="X23" s="627"/>
      <c r="Y23" s="626"/>
      <c r="Z23" s="627"/>
      <c r="AA23" s="623">
        <f>'[1]Дотация  из  ОБ_факт'!AC19+'[1]Дотация  из  ОБ_факт'!AI19</f>
        <v>0</v>
      </c>
      <c r="AB23" s="173">
        <f t="shared" si="7"/>
        <v>0</v>
      </c>
      <c r="AC23" s="626"/>
      <c r="AD23" s="627"/>
      <c r="AE23" s="624">
        <f t="shared" si="8"/>
        <v>0</v>
      </c>
      <c r="AF23" s="631">
        <f t="shared" si="9"/>
        <v>0</v>
      </c>
      <c r="AG23" s="624">
        <f>'[1]Дотация  из  ОБ_факт'!AI19</f>
        <v>0</v>
      </c>
      <c r="AH23" s="807"/>
      <c r="AI23" s="619">
        <f>'Трансферты и кредиты'!IA23+LG23+MA23+'Трансферты и кредиты'!PY23+'Трансферты и кредиты'!QA23+BI23+BK23+BQ23+BS23+'Трансферты и кредиты'!KK23+'Трансферты и кредиты'!KO23+AK23+AU23+'Трансферты и кредиты'!EW23+'Трансферты и кредиты'!FO23+'Трансферты и кредиты'!CW23+'Трансферты и кредиты'!HQ23+BY23+'Трансферты и кредиты'!DY23+'Трансферты и кредиты'!EE23+'Трансферты и кредиты'!IW23+'Трансферты и кредиты'!JG23+DS23+'Трансферты и кредиты'!IK23+PW23+NW23+OG23+CO23</f>
        <v>35269934.439999998</v>
      </c>
      <c r="AJ23" s="518">
        <f>'Трансферты и кредиты'!IF23+LQ23+MI23+'Трансферты и кредиты'!PZ23+'Трансферты и кредиты'!QB23+BJ23+BL23+BR23+BT23+'Трансферты и кредиты'!KM23+'Трансферты и кредиты'!KR23+AP23+AZ23+'Трансферты и кредиты'!FF23+'Трансферты и кредиты'!FX23+'Трансферты и кредиты'!CZ23+'Трансферты и кредиты'!HV23+CG23+'Трансферты и кредиты'!EB23+'Трансферты и кредиты'!EH23+'Трансферты и кредиты'!JB23+'Трансферты и кредиты'!JL23+DV23+'Трансферты и кредиты'!IO23+DP23+PX23+ON23+OB23+CQ23</f>
        <v>19586077.710000001</v>
      </c>
      <c r="AK23" s="552">
        <f t="shared" si="10"/>
        <v>14230666</v>
      </c>
      <c r="AL23" s="459">
        <f>[1]Субсидия_факт!KQ21</f>
        <v>0</v>
      </c>
      <c r="AM23" s="481">
        <f>[1]Субсидия_факт!KW21</f>
        <v>14230666</v>
      </c>
      <c r="AN23" s="350">
        <f>[1]Субсидия_факт!LI21</f>
        <v>0</v>
      </c>
      <c r="AO23" s="546">
        <f>[1]Субсидия_факт!LO21</f>
        <v>0</v>
      </c>
      <c r="AP23" s="552">
        <f t="shared" si="11"/>
        <v>0</v>
      </c>
      <c r="AQ23" s="564"/>
      <c r="AR23" s="564"/>
      <c r="AS23" s="564"/>
      <c r="AT23" s="671"/>
      <c r="AU23" s="552">
        <f t="shared" si="12"/>
        <v>0</v>
      </c>
      <c r="AV23" s="481">
        <f>[1]Субсидия_факт!KS21</f>
        <v>0</v>
      </c>
      <c r="AW23" s="481">
        <f>[1]Субсидия_факт!KY21</f>
        <v>0</v>
      </c>
      <c r="AX23" s="350">
        <f>[1]Субсидия_факт!LK21</f>
        <v>0</v>
      </c>
      <c r="AY23" s="546">
        <f>[1]Субсидия_факт!LQ21</f>
        <v>0</v>
      </c>
      <c r="AZ23" s="552">
        <f t="shared" si="13"/>
        <v>0</v>
      </c>
      <c r="BA23" s="564"/>
      <c r="BB23" s="565"/>
      <c r="BC23" s="856"/>
      <c r="BD23" s="789"/>
      <c r="BE23" s="563">
        <f t="shared" si="141"/>
        <v>0</v>
      </c>
      <c r="BF23" s="561">
        <f t="shared" si="142"/>
        <v>0</v>
      </c>
      <c r="BG23" s="560">
        <f t="shared" si="143"/>
        <v>0</v>
      </c>
      <c r="BH23" s="561">
        <f t="shared" si="144"/>
        <v>0</v>
      </c>
      <c r="BI23" s="551">
        <f>[1]Субсидия_факт!FS21</f>
        <v>0</v>
      </c>
      <c r="BJ23" s="664"/>
      <c r="BK23" s="552">
        <f>[1]Субсидия_факт!FU21</f>
        <v>0</v>
      </c>
      <c r="BL23" s="664"/>
      <c r="BM23" s="561">
        <f t="shared" si="14"/>
        <v>0</v>
      </c>
      <c r="BN23" s="560">
        <f t="shared" si="15"/>
        <v>0</v>
      </c>
      <c r="BO23" s="630">
        <f>[1]Субсидия_факт!FW21</f>
        <v>0</v>
      </c>
      <c r="BP23" s="663"/>
      <c r="BQ23" s="552">
        <f>[1]Субсидия_факт!GA21</f>
        <v>0</v>
      </c>
      <c r="BR23" s="664"/>
      <c r="BS23" s="552">
        <f>[1]Субсидия_факт!GC21</f>
        <v>0</v>
      </c>
      <c r="BT23" s="664"/>
      <c r="BU23" s="561">
        <f t="shared" si="16"/>
        <v>0</v>
      </c>
      <c r="BV23" s="561">
        <f t="shared" si="17"/>
        <v>0</v>
      </c>
      <c r="BW23" s="716">
        <f t="shared" si="18"/>
        <v>0</v>
      </c>
      <c r="BX23" s="349"/>
      <c r="BY23" s="552">
        <f t="shared" si="19"/>
        <v>0</v>
      </c>
      <c r="BZ23" s="558">
        <f>[1]Субсидия_факт!E21</f>
        <v>0</v>
      </c>
      <c r="CA23" s="1139">
        <f>[1]Субсидия_факт!G21</f>
        <v>0</v>
      </c>
      <c r="CB23" s="742">
        <f>[1]Субсидия_факт!I21</f>
        <v>0</v>
      </c>
      <c r="CC23" s="697">
        <f>[1]Субсидия_факт!K21</f>
        <v>0</v>
      </c>
      <c r="CD23" s="861">
        <f>[1]Субсидия_факт!M21</f>
        <v>0</v>
      </c>
      <c r="CE23" s="533">
        <f>[1]Субсидия_факт!O21</f>
        <v>0</v>
      </c>
      <c r="CF23" s="697">
        <f>[1]Субсидия_факт!Q21</f>
        <v>0</v>
      </c>
      <c r="CG23" s="551">
        <f t="shared" si="20"/>
        <v>0</v>
      </c>
      <c r="CH23" s="565"/>
      <c r="CI23" s="564"/>
      <c r="CJ23" s="746"/>
      <c r="CK23" s="564"/>
      <c r="CL23" s="746"/>
      <c r="CM23" s="565"/>
      <c r="CN23" s="668">
        <f t="shared" si="145"/>
        <v>0</v>
      </c>
      <c r="CO23" s="551">
        <f t="shared" si="146"/>
        <v>0</v>
      </c>
      <c r="CP23" s="1400">
        <f>[1]Субсидия_факт!S21</f>
        <v>0</v>
      </c>
      <c r="CQ23" s="559">
        <f t="shared" si="146"/>
        <v>0</v>
      </c>
      <c r="CR23" s="668">
        <f t="shared" si="147"/>
        <v>0</v>
      </c>
      <c r="CS23" s="630">
        <f t="shared" si="148"/>
        <v>0</v>
      </c>
      <c r="CT23" s="694">
        <f t="shared" si="149"/>
        <v>0</v>
      </c>
      <c r="CU23" s="694">
        <f>[1]Субсидия_факт!U21</f>
        <v>0</v>
      </c>
      <c r="CV23" s="1429">
        <f t="shared" si="150"/>
        <v>0</v>
      </c>
      <c r="CW23" s="518">
        <f t="shared" si="21"/>
        <v>0</v>
      </c>
      <c r="CX23" s="546">
        <f>[1]Субсидия_факт!AO21</f>
        <v>0</v>
      </c>
      <c r="CY23" s="972">
        <f>[1]Субсидия_факт!AQ21</f>
        <v>0</v>
      </c>
      <c r="CZ23" s="483">
        <f t="shared" si="22"/>
        <v>0</v>
      </c>
      <c r="DA23" s="851"/>
      <c r="DB23" s="1247"/>
      <c r="DC23" s="552">
        <f t="shared" si="151"/>
        <v>0</v>
      </c>
      <c r="DD23" s="459">
        <f>[1]Субсидия_факт!W21</f>
        <v>0</v>
      </c>
      <c r="DE23" s="1014">
        <f>[1]Субсидия_факт!Y21</f>
        <v>0</v>
      </c>
      <c r="DF23" s="481">
        <f>[1]Субсидия_факт!AA21</f>
        <v>0</v>
      </c>
      <c r="DG23" s="750">
        <f>[1]Субсидия_факт!AC21</f>
        <v>0</v>
      </c>
      <c r="DH23" s="551">
        <f t="shared" si="152"/>
        <v>0</v>
      </c>
      <c r="DI23" s="491"/>
      <c r="DJ23" s="746"/>
      <c r="DK23" s="491"/>
      <c r="DL23" s="746"/>
      <c r="DM23" s="518">
        <f t="shared" si="23"/>
        <v>0</v>
      </c>
      <c r="DN23" s="546">
        <f>[1]Субсидия_факт!AU21</f>
        <v>0</v>
      </c>
      <c r="DO23" s="972">
        <f>[1]Субсидия_факт!AW21</f>
        <v>0</v>
      </c>
      <c r="DP23" s="483">
        <f t="shared" si="24"/>
        <v>0</v>
      </c>
      <c r="DQ23" s="851"/>
      <c r="DR23" s="737"/>
      <c r="DS23" s="559">
        <f t="shared" si="153"/>
        <v>0</v>
      </c>
      <c r="DT23" s="1027">
        <f>[1]Субсидия_факт!EA21</f>
        <v>0</v>
      </c>
      <c r="DU23" s="750">
        <f>[1]Субсидия_факт!EC21</f>
        <v>0</v>
      </c>
      <c r="DV23" s="552">
        <f t="shared" si="154"/>
        <v>0</v>
      </c>
      <c r="DW23" s="564"/>
      <c r="DX23" s="768"/>
      <c r="DY23" s="619">
        <f t="shared" si="27"/>
        <v>1348233</v>
      </c>
      <c r="DZ23" s="546">
        <f>[1]Субсидия_факт!DO21</f>
        <v>377507.09</v>
      </c>
      <c r="EA23" s="972">
        <f>[1]Субсидия_факт!DU21</f>
        <v>970725.91</v>
      </c>
      <c r="EB23" s="483">
        <f t="shared" si="28"/>
        <v>0</v>
      </c>
      <c r="EC23" s="789"/>
      <c r="ED23" s="737"/>
      <c r="EE23" s="483">
        <f t="shared" si="29"/>
        <v>0</v>
      </c>
      <c r="EF23" s="546">
        <f>[1]Субсидия_факт!DQ21</f>
        <v>0</v>
      </c>
      <c r="EG23" s="824">
        <f>[1]Субсидия_факт!DW21</f>
        <v>0</v>
      </c>
      <c r="EH23" s="483">
        <f t="shared" si="30"/>
        <v>0</v>
      </c>
      <c r="EI23" s="671"/>
      <c r="EJ23" s="771"/>
      <c r="EK23" s="722">
        <f t="shared" si="31"/>
        <v>0</v>
      </c>
      <c r="EL23" s="822">
        <f>'Трансферты и кредиты'!EF23-'Трансферты и кредиты'!ER23</f>
        <v>0</v>
      </c>
      <c r="EM23" s="735">
        <f>'Трансферты и кредиты'!EG23-'Трансферты и кредиты'!ES23</f>
        <v>0</v>
      </c>
      <c r="EN23" s="716">
        <f t="shared" si="32"/>
        <v>0</v>
      </c>
      <c r="EO23" s="829">
        <f>'Трансферты и кредиты'!EI23-'Трансферты и кредиты'!EU23</f>
        <v>0</v>
      </c>
      <c r="EP23" s="842">
        <f>'Трансферты и кредиты'!EJ23-'Трансферты и кредиты'!EV23</f>
        <v>0</v>
      </c>
      <c r="EQ23" s="722">
        <f t="shared" si="33"/>
        <v>0</v>
      </c>
      <c r="ER23" s="546">
        <f>[1]Субсидия_факт!DS21</f>
        <v>0</v>
      </c>
      <c r="ES23" s="972">
        <f>[1]Субсидия_факт!DY21</f>
        <v>0</v>
      </c>
      <c r="ET23" s="722">
        <f t="shared" si="34"/>
        <v>0</v>
      </c>
      <c r="EU23" s="546"/>
      <c r="EV23" s="824"/>
      <c r="EW23" s="820">
        <f t="shared" si="35"/>
        <v>104957.73</v>
      </c>
      <c r="EX23" s="829">
        <f>[1]Субсидия_факт!BS21</f>
        <v>0</v>
      </c>
      <c r="EY23" s="735">
        <f>[1]Субсидия_факт!BY21</f>
        <v>0</v>
      </c>
      <c r="EZ23" s="546">
        <f>[1]Субсидия_факт!CQ21</f>
        <v>94202.9</v>
      </c>
      <c r="FA23" s="972">
        <f>[1]Субсидия_факт!CW21</f>
        <v>10754.83</v>
      </c>
      <c r="FB23" s="546">
        <f>[1]Субсидия_факт!DC21</f>
        <v>0</v>
      </c>
      <c r="FC23" s="972">
        <f>[1]Субсидия_факт!DI21</f>
        <v>0</v>
      </c>
      <c r="FD23" s="546">
        <f>[1]Субсидия_факт!EE21</f>
        <v>0</v>
      </c>
      <c r="FE23" s="824">
        <f>[1]Субсидия_факт!EK21</f>
        <v>0</v>
      </c>
      <c r="FF23" s="820">
        <f t="shared" si="36"/>
        <v>0</v>
      </c>
      <c r="FG23" s="671"/>
      <c r="FH23" s="737"/>
      <c r="FI23" s="671"/>
      <c r="FJ23" s="850"/>
      <c r="FK23" s="671"/>
      <c r="FL23" s="966"/>
      <c r="FM23" s="671"/>
      <c r="FN23" s="737"/>
      <c r="FO23" s="820">
        <f t="shared" si="37"/>
        <v>0</v>
      </c>
      <c r="FP23" s="829">
        <f>[1]Субсидия_факт!BU21</f>
        <v>0</v>
      </c>
      <c r="FQ23" s="735">
        <f>[1]Субсидия_факт!CA21</f>
        <v>0</v>
      </c>
      <c r="FR23" s="546">
        <f>[1]Субсидия_факт!CS21</f>
        <v>0</v>
      </c>
      <c r="FS23" s="824">
        <f>[1]Субсидия_факт!CY21</f>
        <v>0</v>
      </c>
      <c r="FT23" s="546">
        <f>[1]Субсидия_факт!DE21</f>
        <v>0</v>
      </c>
      <c r="FU23" s="972">
        <f>[1]Субсидия_факт!DK21</f>
        <v>0</v>
      </c>
      <c r="FV23" s="546">
        <f>[1]Субсидия_факт!EG21</f>
        <v>0</v>
      </c>
      <c r="FW23" s="824">
        <f>[1]Субсидия_факт!EM21</f>
        <v>0</v>
      </c>
      <c r="FX23" s="820">
        <f t="shared" si="38"/>
        <v>0</v>
      </c>
      <c r="FY23" s="671"/>
      <c r="FZ23" s="737"/>
      <c r="GA23" s="851"/>
      <c r="GB23" s="737"/>
      <c r="GC23" s="851"/>
      <c r="GD23" s="737"/>
      <c r="GE23" s="671"/>
      <c r="GF23" s="737"/>
      <c r="GG23" s="823">
        <f t="shared" si="39"/>
        <v>0</v>
      </c>
      <c r="GH23" s="829">
        <f>'Трансферты и кредиты'!FP23-GZ23</f>
        <v>0</v>
      </c>
      <c r="GI23" s="735">
        <f>'Трансферты и кредиты'!FQ23-HA23</f>
        <v>0</v>
      </c>
      <c r="GJ23" s="829">
        <f>'Трансферты и кредиты'!FR23-HB23</f>
        <v>0</v>
      </c>
      <c r="GK23" s="735">
        <f>'Трансферты и кредиты'!FS23-HC23</f>
        <v>0</v>
      </c>
      <c r="GL23" s="822">
        <f>'Трансферты и кредиты'!FT23-HD23</f>
        <v>0</v>
      </c>
      <c r="GM23" s="735">
        <f>'Трансферты и кредиты'!FU23-HE23</f>
        <v>0</v>
      </c>
      <c r="GN23" s="829">
        <f>'Трансферты и кредиты'!FV23-HF23</f>
        <v>0</v>
      </c>
      <c r="GO23" s="735">
        <f>'Трансферты и кредиты'!FW23-HG23</f>
        <v>0</v>
      </c>
      <c r="GP23" s="823">
        <f t="shared" si="40"/>
        <v>0</v>
      </c>
      <c r="GQ23" s="829">
        <f>'Трансферты и кредиты'!FY23-HI23</f>
        <v>0</v>
      </c>
      <c r="GR23" s="885">
        <f>'Трансферты и кредиты'!FZ23-HJ23</f>
        <v>0</v>
      </c>
      <c r="GS23" s="829">
        <f>'Трансферты и кредиты'!GA23-HK23</f>
        <v>0</v>
      </c>
      <c r="GT23" s="842">
        <f>'Трансферты и кредиты'!GB23-HL23</f>
        <v>0</v>
      </c>
      <c r="GU23" s="829">
        <f>'Трансферты и кредиты'!GC23-HM23</f>
        <v>0</v>
      </c>
      <c r="GV23" s="842">
        <f>'Трансферты и кредиты'!GD23-HN23</f>
        <v>0</v>
      </c>
      <c r="GW23" s="829">
        <f>'Трансферты и кредиты'!GE23-HO23</f>
        <v>0</v>
      </c>
      <c r="GX23" s="842">
        <f>'Трансферты и кредиты'!GF23-HP23</f>
        <v>0</v>
      </c>
      <c r="GY23" s="823">
        <f t="shared" si="41"/>
        <v>0</v>
      </c>
      <c r="GZ23" s="829">
        <f>[1]Субсидия_факт!BW21</f>
        <v>0</v>
      </c>
      <c r="HA23" s="735">
        <f>[1]Субсидия_факт!CC21</f>
        <v>0</v>
      </c>
      <c r="HB23" s="546">
        <f>[1]Субсидия_факт!CU21</f>
        <v>0</v>
      </c>
      <c r="HC23" s="824">
        <f>[1]Субсидия_факт!DA21</f>
        <v>0</v>
      </c>
      <c r="HD23" s="546">
        <f>[1]Субсидия_факт!DG21</f>
        <v>0</v>
      </c>
      <c r="HE23" s="972">
        <f>[1]Субсидия_факт!DM21</f>
        <v>0</v>
      </c>
      <c r="HF23" s="546">
        <f>[1]Субсидия_факт!EI21</f>
        <v>0</v>
      </c>
      <c r="HG23" s="824">
        <f>[1]Субсидия_факт!EO21</f>
        <v>0</v>
      </c>
      <c r="HH23" s="823">
        <f t="shared" si="42"/>
        <v>0</v>
      </c>
      <c r="HI23" s="671"/>
      <c r="HJ23" s="737"/>
      <c r="HK23" s="548"/>
      <c r="HL23" s="863"/>
      <c r="HM23" s="548"/>
      <c r="HN23" s="967"/>
      <c r="HO23" s="671"/>
      <c r="HP23" s="737"/>
      <c r="HQ23" s="483">
        <f t="shared" si="155"/>
        <v>0</v>
      </c>
      <c r="HR23" s="546">
        <f>[1]Субсидия_факт!AY21</f>
        <v>0</v>
      </c>
      <c r="HS23" s="972">
        <f>[1]Субсидия_факт!BA21</f>
        <v>0</v>
      </c>
      <c r="HT23" s="546">
        <f>[1]Субсидия_факт!BC21</f>
        <v>0</v>
      </c>
      <c r="HU23" s="972">
        <f>[1]Субсидия_факт!BE21</f>
        <v>0</v>
      </c>
      <c r="HV23" s="483">
        <f t="shared" si="156"/>
        <v>0</v>
      </c>
      <c r="HW23" s="671"/>
      <c r="HX23" s="737"/>
      <c r="HY23" s="671"/>
      <c r="HZ23" s="737"/>
      <c r="IA23" s="518">
        <f t="shared" si="43"/>
        <v>0</v>
      </c>
      <c r="IB23" s="546">
        <f>[1]Субсидия_факт!GW21</f>
        <v>0</v>
      </c>
      <c r="IC23" s="531">
        <f>[1]Субсидия_факт!GY21</f>
        <v>0</v>
      </c>
      <c r="ID23" s="533">
        <f>[1]Субсидия_факт!HG21</f>
        <v>0</v>
      </c>
      <c r="IE23" s="750">
        <f>[1]Субсидия_факт!HI21</f>
        <v>0</v>
      </c>
      <c r="IF23" s="518">
        <f t="shared" si="44"/>
        <v>0</v>
      </c>
      <c r="IG23" s="671"/>
      <c r="IH23" s="351"/>
      <c r="II23" s="491"/>
      <c r="IJ23" s="746"/>
      <c r="IK23" s="483">
        <f t="shared" si="45"/>
        <v>0</v>
      </c>
      <c r="IL23" s="548">
        <f>[1]Субсидия_факт!HE21</f>
        <v>0</v>
      </c>
      <c r="IM23" s="548">
        <f>[1]Субсидия_факт!HA21</f>
        <v>0</v>
      </c>
      <c r="IN23" s="824">
        <f>[1]Субсидия_факт!HC21</f>
        <v>0</v>
      </c>
      <c r="IO23" s="483">
        <f t="shared" si="46"/>
        <v>0</v>
      </c>
      <c r="IP23" s="671"/>
      <c r="IQ23" s="671"/>
      <c r="IR23" s="737"/>
      <c r="IS23" s="968">
        <f t="shared" si="47"/>
        <v>0</v>
      </c>
      <c r="IT23" s="968">
        <f t="shared" si="48"/>
        <v>0</v>
      </c>
      <c r="IU23" s="720">
        <f t="shared" si="49"/>
        <v>0</v>
      </c>
      <c r="IV23" s="1163">
        <f t="shared" si="50"/>
        <v>0</v>
      </c>
      <c r="IW23" s="826">
        <f t="shared" si="51"/>
        <v>0</v>
      </c>
      <c r="IX23" s="546">
        <f>[1]Субсидия_факт!NI21</f>
        <v>0</v>
      </c>
      <c r="IY23" s="972">
        <f>[1]Субсидия_факт!NO21</f>
        <v>0</v>
      </c>
      <c r="IZ23" s="972">
        <f>[1]Субсидия_факт!OA21</f>
        <v>0</v>
      </c>
      <c r="JA23" s="546">
        <f>[1]Субсидия_факт!NU21</f>
        <v>0</v>
      </c>
      <c r="JB23" s="826">
        <f t="shared" si="52"/>
        <v>0</v>
      </c>
      <c r="JC23" s="851"/>
      <c r="JD23" s="737"/>
      <c r="JE23" s="850"/>
      <c r="JF23" s="671"/>
      <c r="JG23" s="826">
        <f t="shared" si="53"/>
        <v>0</v>
      </c>
      <c r="JH23" s="546">
        <f>[1]Субсидия_факт!NK21</f>
        <v>0</v>
      </c>
      <c r="JI23" s="972">
        <f>[1]Субсидия_факт!NQ21</f>
        <v>0</v>
      </c>
      <c r="JJ23" s="972">
        <f>[1]Субсидия_факт!OC21</f>
        <v>0</v>
      </c>
      <c r="JK23" s="548">
        <f>[1]Субсидия_факт!NW21</f>
        <v>0</v>
      </c>
      <c r="JL23" s="827">
        <f t="shared" si="54"/>
        <v>0</v>
      </c>
      <c r="JM23" s="671"/>
      <c r="JN23" s="850"/>
      <c r="JO23" s="737"/>
      <c r="JP23" s="851"/>
      <c r="JQ23" s="715">
        <f t="shared" si="55"/>
        <v>0</v>
      </c>
      <c r="JR23" s="704">
        <f>'Трансферты и кредиты'!JH23-KB23</f>
        <v>0</v>
      </c>
      <c r="JS23" s="742">
        <f>'Трансферты и кредиты'!JI23-KC23</f>
        <v>0</v>
      </c>
      <c r="JT23" s="839">
        <f>'Трансферты и кредиты'!JJ23-KD23</f>
        <v>0</v>
      </c>
      <c r="JU23" s="668">
        <f>'Трансферты и кредиты'!JK23-KE23</f>
        <v>0</v>
      </c>
      <c r="JV23" s="828">
        <f t="shared" si="56"/>
        <v>0</v>
      </c>
      <c r="JW23" s="822">
        <f>'Трансферты и кредиты'!JM23-KG23</f>
        <v>0</v>
      </c>
      <c r="JX23" s="735">
        <f>'Трансферты и кредиты'!JN23-KH23</f>
        <v>0</v>
      </c>
      <c r="JY23" s="842">
        <f>'Трансферты и кредиты'!JO23-KI23</f>
        <v>0</v>
      </c>
      <c r="JZ23" s="829">
        <f>'Трансферты и кредиты'!JP23-KJ23</f>
        <v>0</v>
      </c>
      <c r="KA23" s="853">
        <f t="shared" si="57"/>
        <v>0</v>
      </c>
      <c r="KB23" s="546">
        <f>[1]Субсидия_факт!NM21</f>
        <v>0</v>
      </c>
      <c r="KC23" s="972">
        <f>[1]Субсидия_факт!NS21</f>
        <v>0</v>
      </c>
      <c r="KD23" s="972">
        <f>[1]Субсидия_факт!OE21</f>
        <v>0</v>
      </c>
      <c r="KE23" s="546">
        <f>[1]Субсидия_факт!NY21</f>
        <v>0</v>
      </c>
      <c r="KF23" s="828">
        <f t="shared" si="58"/>
        <v>0</v>
      </c>
      <c r="KG23" s="851"/>
      <c r="KH23" s="737"/>
      <c r="KI23" s="863"/>
      <c r="KJ23" s="548"/>
      <c r="KK23" s="559">
        <f>SUM('Трансферты и кредиты'!KL23:KL23)</f>
        <v>0</v>
      </c>
      <c r="KL23" s="351"/>
      <c r="KM23" s="559">
        <f>SUM('Трансферты и кредиты'!KN23:KN23)</f>
        <v>0</v>
      </c>
      <c r="KN23" s="491"/>
      <c r="KO23" s="559">
        <f t="shared" si="59"/>
        <v>0</v>
      </c>
      <c r="KP23" s="481">
        <f>[1]Субсидия_факт!HY21</f>
        <v>0</v>
      </c>
      <c r="KQ23" s="750">
        <f>[1]Субсидия_факт!IC21</f>
        <v>0</v>
      </c>
      <c r="KR23" s="552">
        <f t="shared" si="60"/>
        <v>0</v>
      </c>
      <c r="KS23" s="564"/>
      <c r="KT23" s="848"/>
      <c r="KU23" s="630">
        <f t="shared" si="61"/>
        <v>0</v>
      </c>
      <c r="KV23" s="1103">
        <f>'Трансферты и кредиты'!KP23-LB23</f>
        <v>0</v>
      </c>
      <c r="KW23" s="742">
        <f>'Трансферты и кредиты'!KQ23-LC23</f>
        <v>0</v>
      </c>
      <c r="KX23" s="630">
        <f t="shared" si="62"/>
        <v>0</v>
      </c>
      <c r="KY23" s="505">
        <f>'Трансферты и кредиты'!KS23-LE23</f>
        <v>0</v>
      </c>
      <c r="KZ23" s="742">
        <f>'Трансферты и кредиты'!KT23-LF23</f>
        <v>0</v>
      </c>
      <c r="LA23" s="694">
        <f t="shared" si="63"/>
        <v>0</v>
      </c>
      <c r="LB23" s="481">
        <f>[1]Субсидия_факт!IA21</f>
        <v>0</v>
      </c>
      <c r="LC23" s="750">
        <f>[1]Субсидия_факт!IE21</f>
        <v>0</v>
      </c>
      <c r="LD23" s="630">
        <f t="shared" si="64"/>
        <v>0</v>
      </c>
      <c r="LE23" s="505"/>
      <c r="LF23" s="775"/>
      <c r="LG23" s="518">
        <f t="shared" si="65"/>
        <v>0</v>
      </c>
      <c r="LH23" s="350">
        <f>[1]Субсидия_факт!CK21</f>
        <v>0</v>
      </c>
      <c r="LI23" s="350">
        <f>[1]Субсидия_факт!EW21</f>
        <v>0</v>
      </c>
      <c r="LJ23" s="861">
        <f>[1]Субсидия_факт!EY21</f>
        <v>0</v>
      </c>
      <c r="LK23" s="558">
        <f>[1]Субсидия_факт!FG21</f>
        <v>0</v>
      </c>
      <c r="LL23" s="533">
        <f>[1]Субсидия_факт!FY21</f>
        <v>0</v>
      </c>
      <c r="LM23" s="558">
        <f>[1]Субсидия_факт!JE21</f>
        <v>0</v>
      </c>
      <c r="LN23" s="350">
        <f>[1]Субсидия_факт!KI21</f>
        <v>0</v>
      </c>
      <c r="LO23" s="459">
        <f>[1]Субсидия_факт!JW21</f>
        <v>0</v>
      </c>
      <c r="LP23" s="750">
        <f>[1]Субсидия_факт!KC21</f>
        <v>0</v>
      </c>
      <c r="LQ23" s="483">
        <f t="shared" si="66"/>
        <v>0</v>
      </c>
      <c r="LR23" s="491"/>
      <c r="LS23" s="491"/>
      <c r="LT23" s="746"/>
      <c r="LU23" s="491"/>
      <c r="LV23" s="491"/>
      <c r="LW23" s="491"/>
      <c r="LX23" s="351"/>
      <c r="LY23" s="351"/>
      <c r="LZ23" s="768"/>
      <c r="MA23" s="559">
        <f t="shared" si="67"/>
        <v>0</v>
      </c>
      <c r="MB23" s="481">
        <f>[1]Субсидия_факт!CM21</f>
        <v>0</v>
      </c>
      <c r="MC23" s="350">
        <f>[1]Субсидия_факт!FK21</f>
        <v>0</v>
      </c>
      <c r="MD23" s="505">
        <f>[1]Субсидия_факт!IO21</f>
        <v>0</v>
      </c>
      <c r="ME23" s="531">
        <f>[1]Субсидия_факт!JG21</f>
        <v>0</v>
      </c>
      <c r="MF23" s="533">
        <f>[1]Субсидия_факт!KK21</f>
        <v>0</v>
      </c>
      <c r="MG23" s="533">
        <f>[1]Субсидия_факт!JY21</f>
        <v>0</v>
      </c>
      <c r="MH23" s="866">
        <f>[1]Субсидия_факт!KE21</f>
        <v>0</v>
      </c>
      <c r="MI23" s="552">
        <f t="shared" si="157"/>
        <v>0</v>
      </c>
      <c r="MJ23" s="564"/>
      <c r="MK23" s="565"/>
      <c r="ML23" s="351"/>
      <c r="MM23" s="565"/>
      <c r="MN23" s="564"/>
      <c r="MO23" s="564"/>
      <c r="MP23" s="848"/>
      <c r="MQ23" s="561">
        <f t="shared" si="158"/>
        <v>0</v>
      </c>
      <c r="MR23" s="704">
        <f t="shared" si="70"/>
        <v>0</v>
      </c>
      <c r="MS23" s="481">
        <f t="shared" si="71"/>
        <v>0</v>
      </c>
      <c r="MT23" s="481">
        <f t="shared" si="72"/>
        <v>0</v>
      </c>
      <c r="MU23" s="350">
        <f t="shared" si="73"/>
        <v>0</v>
      </c>
      <c r="MV23" s="459">
        <f t="shared" si="74"/>
        <v>0</v>
      </c>
      <c r="MW23" s="350">
        <f t="shared" si="75"/>
        <v>0</v>
      </c>
      <c r="MX23" s="750">
        <f t="shared" si="76"/>
        <v>0</v>
      </c>
      <c r="MY23" s="560">
        <f t="shared" si="77"/>
        <v>0</v>
      </c>
      <c r="MZ23" s="668">
        <f t="shared" si="78"/>
        <v>0</v>
      </c>
      <c r="NA23" s="531">
        <f t="shared" si="79"/>
        <v>0</v>
      </c>
      <c r="NB23" s="350">
        <f t="shared" si="80"/>
        <v>0</v>
      </c>
      <c r="NC23" s="459">
        <f t="shared" si="81"/>
        <v>0</v>
      </c>
      <c r="ND23" s="350">
        <f t="shared" si="82"/>
        <v>0</v>
      </c>
      <c r="NE23" s="350">
        <f t="shared" si="83"/>
        <v>0</v>
      </c>
      <c r="NF23" s="861">
        <f t="shared" si="84"/>
        <v>0</v>
      </c>
      <c r="NG23" s="563">
        <f t="shared" si="85"/>
        <v>0</v>
      </c>
      <c r="NH23" s="481">
        <f>[1]Субсидия_факт!CO21</f>
        <v>0</v>
      </c>
      <c r="NI23" s="350">
        <f>[1]Субсидия_факт!FM21</f>
        <v>0</v>
      </c>
      <c r="NJ23" s="505">
        <f>[1]Субсидия_факт!IQ21</f>
        <v>0</v>
      </c>
      <c r="NK23" s="459">
        <f>[1]Субсидия_факт!JI21</f>
        <v>0</v>
      </c>
      <c r="NL23" s="350">
        <f>[1]Субсидия_факт!KM21</f>
        <v>0</v>
      </c>
      <c r="NM23" s="350">
        <f>[1]Субсидия_факт!KA21</f>
        <v>0</v>
      </c>
      <c r="NN23" s="866">
        <f>[1]Субсидия_факт!KG21</f>
        <v>0</v>
      </c>
      <c r="NO23" s="561">
        <f t="shared" si="86"/>
        <v>0</v>
      </c>
      <c r="NP23" s="565"/>
      <c r="NQ23" s="564"/>
      <c r="NR23" s="491"/>
      <c r="NS23" s="564"/>
      <c r="NT23" s="564"/>
      <c r="NU23" s="565"/>
      <c r="NV23" s="869"/>
      <c r="NW23" s="559">
        <f t="shared" si="87"/>
        <v>0</v>
      </c>
      <c r="NX23" s="533">
        <f>[1]Субсидия_факт!IS21</f>
        <v>0</v>
      </c>
      <c r="NY23" s="861">
        <f>[1]Субсидия_факт!IU21</f>
        <v>0</v>
      </c>
      <c r="NZ23" s="533">
        <f>[1]Субсидия_факт!JK21</f>
        <v>0</v>
      </c>
      <c r="OA23" s="861">
        <f>[1]Субсидия_факт!JQ21</f>
        <v>0</v>
      </c>
      <c r="OB23" s="552">
        <f t="shared" si="88"/>
        <v>0</v>
      </c>
      <c r="OC23" s="491"/>
      <c r="OD23" s="746"/>
      <c r="OE23" s="491"/>
      <c r="OF23" s="869"/>
      <c r="OG23" s="552">
        <f t="shared" si="89"/>
        <v>0</v>
      </c>
      <c r="OH23" s="531">
        <f>[1]Субсидия_факт!IG21</f>
        <v>0</v>
      </c>
      <c r="OI23" s="1014">
        <f>[1]Субсидия_факт!IK21</f>
        <v>0</v>
      </c>
      <c r="OJ23" s="1217">
        <f>[1]Субсидия_факт!IW21</f>
        <v>0</v>
      </c>
      <c r="OK23" s="742">
        <f>[1]Субсидия_факт!JA21</f>
        <v>0</v>
      </c>
      <c r="OL23" s="533">
        <f>[1]Субсидия_факт!JM21</f>
        <v>0</v>
      </c>
      <c r="OM23" s="750">
        <f>[1]Субсидия_факт!JS21</f>
        <v>0</v>
      </c>
      <c r="ON23" s="552">
        <f t="shared" si="90"/>
        <v>0</v>
      </c>
      <c r="OO23" s="564"/>
      <c r="OP23" s="845"/>
      <c r="OQ23" s="491"/>
      <c r="OR23" s="746"/>
      <c r="OS23" s="564"/>
      <c r="OT23" s="746"/>
      <c r="OU23" s="630">
        <f t="shared" si="91"/>
        <v>0</v>
      </c>
      <c r="OV23" s="481">
        <f t="shared" si="92"/>
        <v>0</v>
      </c>
      <c r="OW23" s="750">
        <f t="shared" si="93"/>
        <v>0</v>
      </c>
      <c r="OX23" s="459">
        <f t="shared" si="94"/>
        <v>0</v>
      </c>
      <c r="OY23" s="750">
        <f t="shared" si="95"/>
        <v>0</v>
      </c>
      <c r="OZ23" s="459">
        <f t="shared" si="96"/>
        <v>0</v>
      </c>
      <c r="PA23" s="750">
        <f t="shared" si="97"/>
        <v>0</v>
      </c>
      <c r="PB23" s="694">
        <f t="shared" si="98"/>
        <v>0</v>
      </c>
      <c r="PC23" s="481">
        <f t="shared" si="99"/>
        <v>0</v>
      </c>
      <c r="PD23" s="750">
        <f t="shared" si="100"/>
        <v>0</v>
      </c>
      <c r="PE23" s="459">
        <f t="shared" si="101"/>
        <v>0</v>
      </c>
      <c r="PF23" s="750">
        <f t="shared" si="102"/>
        <v>0</v>
      </c>
      <c r="PG23" s="459">
        <f t="shared" si="103"/>
        <v>0</v>
      </c>
      <c r="PH23" s="750">
        <f t="shared" si="104"/>
        <v>0</v>
      </c>
      <c r="PI23" s="630">
        <f t="shared" si="105"/>
        <v>0</v>
      </c>
      <c r="PJ23" s="459">
        <f>[1]Субсидия_факт!II21</f>
        <v>0</v>
      </c>
      <c r="PK23" s="1014">
        <f>[1]Субсидия_факт!IM21</f>
        <v>0</v>
      </c>
      <c r="PL23" s="668">
        <f>[1]Субсидия_факт!IY21</f>
        <v>0</v>
      </c>
      <c r="PM23" s="742">
        <f>[1]Субсидия_факт!JC21</f>
        <v>0</v>
      </c>
      <c r="PN23" s="350">
        <f>[1]Субсидия_факт!JO21</f>
        <v>0</v>
      </c>
      <c r="PO23" s="750">
        <f>[1]Субсидия_факт!JU21</f>
        <v>0</v>
      </c>
      <c r="PP23" s="630">
        <f t="shared" si="106"/>
        <v>0</v>
      </c>
      <c r="PQ23" s="565"/>
      <c r="PR23" s="742"/>
      <c r="PS23" s="491"/>
      <c r="PT23" s="746"/>
      <c r="PU23" s="564"/>
      <c r="PV23" s="839"/>
      <c r="PW23" s="518">
        <f>[1]Субсидия_факт!OQ21</f>
        <v>15388719.6</v>
      </c>
      <c r="PX23" s="1423">
        <f t="shared" si="159"/>
        <v>15388719.6</v>
      </c>
      <c r="PY23" s="557">
        <f>'Прочая  субсидия_МР  и  ГО'!B19</f>
        <v>3756712.82</v>
      </c>
      <c r="PZ23" s="552">
        <f>'Прочая  субсидия_МР  и  ГО'!C19</f>
        <v>3756712.82</v>
      </c>
      <c r="QA23" s="557">
        <f>'Прочая  субсидия_БП'!B19</f>
        <v>440645.29</v>
      </c>
      <c r="QB23" s="559">
        <f>'Прочая  субсидия_БП'!C19</f>
        <v>440645.29</v>
      </c>
      <c r="QC23" s="625">
        <f>'Прочая  субсидия_БП'!D19</f>
        <v>440645.29</v>
      </c>
      <c r="QD23" s="624">
        <f>'Прочая  субсидия_БП'!E19</f>
        <v>440645.29</v>
      </c>
      <c r="QE23" s="631">
        <f>'Прочая  субсидия_БП'!F19</f>
        <v>0</v>
      </c>
      <c r="QF23" s="624">
        <f>'Прочая  субсидия_БП'!G19</f>
        <v>0</v>
      </c>
      <c r="QG23" s="518">
        <f t="shared" si="107"/>
        <v>241072062</v>
      </c>
      <c r="QH23" s="481">
        <f>'Трансферты и кредиты'!RF23+'Трансферты и кредиты'!QM23+'Трансферты и кредиты'!QO23+'Трансферты и кредиты'!QQ23</f>
        <v>237883310</v>
      </c>
      <c r="QI23" s="350">
        <f>'Трансферты и кредиты'!RG23+'Трансферты и кредиты'!QS23+'Трансферты и кредиты'!QY23+'Трансферты и кредиты'!QU23+'Трансферты и кредиты'!RC23+'Трансферты и кредиты'!QW23+RA23</f>
        <v>3188752</v>
      </c>
      <c r="QJ23" s="552">
        <f t="shared" si="108"/>
        <v>65452597.560000002</v>
      </c>
      <c r="QK23" s="459">
        <f>'Трансферты и кредиты'!RI23+'Трансферты и кредиты'!QN23+'Трансферты и кредиты'!QP23+'Трансферты и кредиты'!QR23</f>
        <v>64027800</v>
      </c>
      <c r="QL23" s="350">
        <f>'Трансферты и кредиты'!RJ23+'Трансферты и кредиты'!QT23+'Трансферты и кредиты'!QZ23+'Трансферты и кредиты'!QV23+'Трансферты и кредиты'!RD23+'Трансферты и кредиты'!QX23+RB23</f>
        <v>1424797.56</v>
      </c>
      <c r="QM23" s="619">
        <f>'Субвенция  на  полномочия'!B19</f>
        <v>226867310</v>
      </c>
      <c r="QN23" s="483">
        <f>'Субвенция  на  полномочия'!C19</f>
        <v>60497800</v>
      </c>
      <c r="QO23" s="803">
        <f>[1]Субвенция_факт!P20*1000</f>
        <v>8344000</v>
      </c>
      <c r="QP23" s="1386">
        <v>2500000</v>
      </c>
      <c r="QQ23" s="803">
        <f>[1]Субвенция_факт!K20*1000</f>
        <v>1929000</v>
      </c>
      <c r="QR23" s="1386">
        <v>750000</v>
      </c>
      <c r="QS23" s="803">
        <f>[1]Субвенция_факт!AD20*1000</f>
        <v>685700</v>
      </c>
      <c r="QT23" s="806">
        <v>110569.36</v>
      </c>
      <c r="QU23" s="803">
        <f>[1]Субвенция_факт!AE20*1000</f>
        <v>0</v>
      </c>
      <c r="QV23" s="806"/>
      <c r="QW23" s="803">
        <f>[1]Субвенция_факт!E20*1000</f>
        <v>1203052.0000000002</v>
      </c>
      <c r="QX23" s="806">
        <v>1191816</v>
      </c>
      <c r="QY23" s="803">
        <f>[1]Субвенция_факт!F20*1000</f>
        <v>0</v>
      </c>
      <c r="QZ23" s="946"/>
      <c r="RA23" s="171">
        <f>[1]Субвенция_факт!G20*1000</f>
        <v>0</v>
      </c>
      <c r="RB23" s="947"/>
      <c r="RC23" s="803">
        <f>[1]Субвенция_факт!H20*1000</f>
        <v>0</v>
      </c>
      <c r="RD23" s="806"/>
      <c r="RE23" s="559">
        <f t="shared" si="109"/>
        <v>2043000</v>
      </c>
      <c r="RF23" s="945">
        <f>[1]Субвенция_факт!AC20*1000</f>
        <v>743000</v>
      </c>
      <c r="RG23" s="1168">
        <f>[1]Субвенция_факт!AB20*1000</f>
        <v>1300000</v>
      </c>
      <c r="RH23" s="552">
        <f t="shared" si="110"/>
        <v>402412.2</v>
      </c>
      <c r="RI23" s="1080">
        <v>280000</v>
      </c>
      <c r="RJ23" s="1379">
        <v>122412.2</v>
      </c>
      <c r="RK23" s="286">
        <f>'Трансферты и кредиты'!TI23+'Трансферты и кредиты'!TE23+'Трансферты и кредиты'!SA23+'Трансферты и кредиты'!SG23+RM23+'Трансферты и кредиты'!SY23</f>
        <v>0</v>
      </c>
      <c r="RL23" s="171">
        <f>'Трансферты и кредиты'!TK23+'Трансферты и кредиты'!TG23+'Трансферты и кредиты'!SD23+'Трансферты и кредиты'!SJ23+RT23+'Трансферты и кредиты'!TB23</f>
        <v>0</v>
      </c>
      <c r="RM23" s="1284">
        <f t="shared" si="111"/>
        <v>0</v>
      </c>
      <c r="RN23" s="1267">
        <f>'[1]Иные межбюджетные трансферты'!O21</f>
        <v>0</v>
      </c>
      <c r="RO23" s="1264">
        <f>'[1]Иные межбюджетные трансферты'!Q21</f>
        <v>0</v>
      </c>
      <c r="RP23" s="959">
        <f>'[1]Иные межбюджетные трансферты'!I21</f>
        <v>0</v>
      </c>
      <c r="RQ23" s="1043">
        <f>'[1]Иные межбюджетные трансферты'!K21</f>
        <v>0</v>
      </c>
      <c r="RR23" s="1414">
        <f>'[1]Иные межбюджетные трансферты'!M21</f>
        <v>0</v>
      </c>
      <c r="RS23" s="1409">
        <f>'[1]Иные межбюджетные трансферты'!S21</f>
        <v>0</v>
      </c>
      <c r="RT23" s="1094">
        <f t="shared" si="112"/>
        <v>0</v>
      </c>
      <c r="RU23" s="1086"/>
      <c r="RV23" s="1084"/>
      <c r="RW23" s="959"/>
      <c r="RX23" s="1043"/>
      <c r="RY23" s="1086"/>
      <c r="RZ23" s="1086"/>
      <c r="SA23" s="1071">
        <f t="shared" si="113"/>
        <v>0</v>
      </c>
      <c r="SB23" s="1300">
        <f>'[1]Иные межбюджетные трансферты'!U21</f>
        <v>0</v>
      </c>
      <c r="SC23" s="1301">
        <f>'[1]Иные межбюджетные трансферты'!AA21</f>
        <v>0</v>
      </c>
      <c r="SD23" s="1166">
        <f t="shared" si="114"/>
        <v>0</v>
      </c>
      <c r="SE23" s="1043"/>
      <c r="SF23" s="1043"/>
      <c r="SG23" s="1077">
        <f t="shared" si="115"/>
        <v>0</v>
      </c>
      <c r="SH23" s="1300">
        <f>'[1]Иные межбюджетные трансферты'!W21</f>
        <v>0</v>
      </c>
      <c r="SI23" s="1301">
        <f>'[1]Иные межбюджетные трансферты'!AC21</f>
        <v>0</v>
      </c>
      <c r="SJ23" s="1071">
        <f t="shared" si="116"/>
        <v>0</v>
      </c>
      <c r="SK23" s="1043"/>
      <c r="SL23" s="1043"/>
      <c r="SM23" s="1074">
        <f t="shared" si="117"/>
        <v>0</v>
      </c>
      <c r="SN23" s="1300">
        <f t="shared" si="118"/>
        <v>0</v>
      </c>
      <c r="SO23" s="1301">
        <f t="shared" si="119"/>
        <v>0</v>
      </c>
      <c r="SP23" s="1068">
        <f t="shared" si="120"/>
        <v>0</v>
      </c>
      <c r="SQ23" s="1300">
        <f t="shared" si="121"/>
        <v>0</v>
      </c>
      <c r="SR23" s="1301">
        <f t="shared" si="122"/>
        <v>0</v>
      </c>
      <c r="SS23" s="1074">
        <f t="shared" si="123"/>
        <v>0</v>
      </c>
      <c r="ST23" s="1300">
        <f>'[1]Иные межбюджетные трансферты'!Y21</f>
        <v>0</v>
      </c>
      <c r="SU23" s="1301">
        <f>'[1]Иные межбюджетные трансферты'!AE21</f>
        <v>0</v>
      </c>
      <c r="SV23" s="1074">
        <f t="shared" si="124"/>
        <v>0</v>
      </c>
      <c r="SW23" s="1300">
        <f t="shared" si="125"/>
        <v>0</v>
      </c>
      <c r="SX23" s="1301">
        <f t="shared" si="126"/>
        <v>0</v>
      </c>
      <c r="SY23" s="804">
        <f t="shared" si="127"/>
        <v>0</v>
      </c>
      <c r="SZ23" s="1168">
        <f>'[1]Иные межбюджетные трансферты'!E21</f>
        <v>0</v>
      </c>
      <c r="TA23" s="1280">
        <f>'[1]Иные межбюджетные трансферты'!G21</f>
        <v>0</v>
      </c>
      <c r="TB23" s="804">
        <f t="shared" si="128"/>
        <v>0</v>
      </c>
      <c r="TC23" s="1168"/>
      <c r="TD23" s="1280"/>
      <c r="TE23" s="960">
        <f t="shared" si="129"/>
        <v>0</v>
      </c>
      <c r="TF23" s="1043"/>
      <c r="TG23" s="1164">
        <f t="shared" si="130"/>
        <v>0</v>
      </c>
      <c r="TH23" s="972"/>
      <c r="TI23" s="545">
        <f t="shared" si="131"/>
        <v>0</v>
      </c>
      <c r="TJ23" s="954">
        <f>'[1]Иные межбюджетные трансферты'!AI21</f>
        <v>0</v>
      </c>
      <c r="TK23" s="545">
        <f t="shared" si="132"/>
        <v>0</v>
      </c>
      <c r="TL23" s="548"/>
      <c r="TM23" s="968">
        <f t="shared" si="133"/>
        <v>0</v>
      </c>
      <c r="TN23" s="546">
        <f>'Трансферты и кредиты'!TJ23-TR23</f>
        <v>0</v>
      </c>
      <c r="TO23" s="968">
        <f t="shared" si="134"/>
        <v>0</v>
      </c>
      <c r="TP23" s="546">
        <f>'Трансферты и кредиты'!TL23-TT23</f>
        <v>0</v>
      </c>
      <c r="TQ23" s="968">
        <f t="shared" si="135"/>
        <v>0</v>
      </c>
      <c r="TR23" s="954">
        <f>'[1]Иные межбюджетные трансферты'!AK21</f>
        <v>0</v>
      </c>
      <c r="TS23" s="1163">
        <f t="shared" si="136"/>
        <v>0</v>
      </c>
      <c r="TT23" s="548"/>
      <c r="TU23" s="552">
        <f>TW23+'Трансферты и кредиты'!UE23+UA23+'Трансферты и кредиты'!UI23+UC23+'Трансферты и кредиты'!UK23</f>
        <v>-45325000</v>
      </c>
      <c r="TV23" s="552">
        <f>TX23+'Трансферты и кредиты'!UF23+UB23+'Трансферты и кредиты'!UJ23+UD23+'Трансферты и кредиты'!UL23</f>
        <v>-25163300</v>
      </c>
      <c r="TW23" s="566"/>
      <c r="TX23" s="566"/>
      <c r="TY23" s="566"/>
      <c r="TZ23" s="566"/>
      <c r="UA23" s="563">
        <f t="shared" si="137"/>
        <v>0</v>
      </c>
      <c r="UB23" s="561">
        <f t="shared" si="138"/>
        <v>0</v>
      </c>
      <c r="UC23" s="567"/>
      <c r="UD23" s="556"/>
      <c r="UE23" s="566">
        <v>-44255000</v>
      </c>
      <c r="UF23" s="566">
        <f>-12763300-12000000</f>
        <v>-24763300</v>
      </c>
      <c r="UG23" s="566">
        <f>-400000-150000-200000-150000-170000</f>
        <v>-1070000</v>
      </c>
      <c r="UH23" s="566">
        <v>-400000</v>
      </c>
      <c r="UI23" s="563">
        <f t="shared" si="139"/>
        <v>-1070000</v>
      </c>
      <c r="UJ23" s="561">
        <f t="shared" si="140"/>
        <v>-400000</v>
      </c>
      <c r="UK23" s="556"/>
      <c r="UL23" s="556"/>
      <c r="UM23" s="256">
        <f>'Трансферты и кредиты'!UE23+'Трансферты и кредиты'!UG23</f>
        <v>-45325000</v>
      </c>
      <c r="UN23" s="256">
        <f>'Трансферты и кредиты'!UF23+'Трансферты и кредиты'!UH23</f>
        <v>-25163300</v>
      </c>
    </row>
    <row r="24" spans="1:560" s="347" customFormat="1" ht="25.5" customHeight="1">
      <c r="A24" s="357" t="s">
        <v>100</v>
      </c>
      <c r="B24" s="559">
        <f>D24+AI24+'Трансферты и кредиты'!QG24+'Трансферты и кредиты'!RK24</f>
        <v>753644696.52999997</v>
      </c>
      <c r="C24" s="552">
        <f>E24+'Трансферты и кредиты'!QJ24+AJ24+'Трансферты и кредиты'!RL24</f>
        <v>140757628.5</v>
      </c>
      <c r="D24" s="557">
        <f t="shared" si="0"/>
        <v>35439600</v>
      </c>
      <c r="E24" s="559">
        <f t="shared" si="1"/>
        <v>8858040</v>
      </c>
      <c r="F24" s="1196">
        <f>'[1]Дотация  из  ОБ_факт'!I20+'[1]Дотация  из  ОБ_факт'!Q20</f>
        <v>7337800</v>
      </c>
      <c r="G24" s="1370">
        <v>1834440</v>
      </c>
      <c r="H24" s="623">
        <f>'[1]Дотация  из  ОБ_факт'!K20</f>
        <v>14719300</v>
      </c>
      <c r="I24" s="1368">
        <v>3664500</v>
      </c>
      <c r="J24" s="624">
        <f t="shared" si="2"/>
        <v>14719300</v>
      </c>
      <c r="K24" s="631">
        <f t="shared" si="3"/>
        <v>3664500</v>
      </c>
      <c r="L24" s="965">
        <f>'[1]Дотация  из  ОБ_факт'!O20</f>
        <v>0</v>
      </c>
      <c r="M24" s="817"/>
      <c r="N24" s="623">
        <f>'[1]Дотация  из  ОБ_факт'!U20</f>
        <v>0</v>
      </c>
      <c r="O24" s="1193"/>
      <c r="P24" s="859">
        <f>'[1]Дотация  из  ОБ_факт'!W20</f>
        <v>13382500</v>
      </c>
      <c r="Q24" s="1370">
        <v>3359100</v>
      </c>
      <c r="R24" s="631">
        <f t="shared" si="4"/>
        <v>13382500</v>
      </c>
      <c r="S24" s="624">
        <f t="shared" si="5"/>
        <v>3359100</v>
      </c>
      <c r="T24" s="1190">
        <f>'[1]Дотация  из  ОБ_факт'!AA20</f>
        <v>0</v>
      </c>
      <c r="U24" s="349"/>
      <c r="V24" s="859">
        <f>'[1]Дотация  из  ОБ_факт'!AE20+'[1]Дотация  из  ОБ_факт'!AG20+'[1]Дотация  из  ОБ_факт'!AK20</f>
        <v>0</v>
      </c>
      <c r="W24" s="171">
        <f t="shared" si="6"/>
        <v>0</v>
      </c>
      <c r="X24" s="627"/>
      <c r="Y24" s="626"/>
      <c r="Z24" s="627"/>
      <c r="AA24" s="623">
        <f>'[1]Дотация  из  ОБ_факт'!AC20+'[1]Дотация  из  ОБ_факт'!AI20</f>
        <v>0</v>
      </c>
      <c r="AB24" s="173">
        <f t="shared" si="7"/>
        <v>0</v>
      </c>
      <c r="AC24" s="626"/>
      <c r="AD24" s="627"/>
      <c r="AE24" s="624">
        <f t="shared" si="8"/>
        <v>0</v>
      </c>
      <c r="AF24" s="631">
        <f t="shared" si="9"/>
        <v>0</v>
      </c>
      <c r="AG24" s="624">
        <f>'[1]Дотация  из  ОБ_факт'!AI20</f>
        <v>0</v>
      </c>
      <c r="AH24" s="807"/>
      <c r="AI24" s="619">
        <f>'Трансферты и кредиты'!IA24+LG24+MA24+'Трансферты и кредиты'!PY24+'Трансферты и кредиты'!QA24+BI24+BK24+BQ24+BS24+'Трансферты и кредиты'!KK24+'Трансферты и кредиты'!KO24+AK24+AU24+'Трансферты и кредиты'!EW24+'Трансферты и кредиты'!FO24+'Трансферты и кредиты'!CW24+'Трансферты и кредиты'!HQ24+BY24+'Трансферты и кредиты'!DY24+'Трансферты и кредиты'!EE24+'Трансферты и кредиты'!IW24+'Трансферты и кредиты'!JG24+DS24+'Трансферты и кредиты'!IK24+PW24+NW24+OG24+CO24</f>
        <v>181136406.53</v>
      </c>
      <c r="AJ24" s="518">
        <f>'Трансферты и кредиты'!IF24+LQ24+MI24+'Трансферты и кредиты'!PZ24+'Трансферты и кредиты'!QB24+BJ24+BL24+BR24+BT24+'Трансферты и кредиты'!KM24+'Трансферты и кредиты'!KR24+AP24+AZ24+'Трансферты и кредиты'!FF24+'Трансферты и кредиты'!FX24+'Трансферты и кредиты'!CZ24+'Трансферты и кредиты'!HV24+CG24+'Трансферты и кредиты'!EB24+'Трансферты и кредиты'!EH24+'Трансферты и кредиты'!JB24+'Трансферты и кредиты'!JL24+DV24+'Трансферты и кредиты'!IO24+DP24+PX24+ON24+OB24+CQ24</f>
        <v>3514885.49</v>
      </c>
      <c r="AK24" s="552">
        <f t="shared" si="10"/>
        <v>47290415</v>
      </c>
      <c r="AL24" s="459">
        <f>[1]Субсидия_факт!KQ22</f>
        <v>0</v>
      </c>
      <c r="AM24" s="481">
        <f>[1]Субсидия_факт!KW22</f>
        <v>47290415</v>
      </c>
      <c r="AN24" s="350">
        <f>[1]Субсидия_факт!LI22</f>
        <v>0</v>
      </c>
      <c r="AO24" s="546">
        <f>[1]Субсидия_факт!LO22</f>
        <v>0</v>
      </c>
      <c r="AP24" s="552">
        <f t="shared" si="11"/>
        <v>0</v>
      </c>
      <c r="AQ24" s="564"/>
      <c r="AR24" s="564"/>
      <c r="AS24" s="564"/>
      <c r="AT24" s="671"/>
      <c r="AU24" s="552">
        <f t="shared" si="12"/>
        <v>0</v>
      </c>
      <c r="AV24" s="481">
        <f>[1]Субсидия_факт!KS22</f>
        <v>0</v>
      </c>
      <c r="AW24" s="481">
        <f>[1]Субсидия_факт!KY22</f>
        <v>0</v>
      </c>
      <c r="AX24" s="350">
        <f>[1]Субсидия_факт!LK22</f>
        <v>0</v>
      </c>
      <c r="AY24" s="546">
        <f>[1]Субсидия_факт!LQ22</f>
        <v>0</v>
      </c>
      <c r="AZ24" s="552">
        <f t="shared" si="13"/>
        <v>0</v>
      </c>
      <c r="BA24" s="564"/>
      <c r="BB24" s="565"/>
      <c r="BC24" s="856"/>
      <c r="BD24" s="789"/>
      <c r="BE24" s="563">
        <f t="shared" si="141"/>
        <v>0</v>
      </c>
      <c r="BF24" s="561">
        <f t="shared" si="142"/>
        <v>0</v>
      </c>
      <c r="BG24" s="560">
        <f t="shared" si="143"/>
        <v>0</v>
      </c>
      <c r="BH24" s="561">
        <f t="shared" si="144"/>
        <v>0</v>
      </c>
      <c r="BI24" s="551">
        <f>[1]Субсидия_факт!FS22</f>
        <v>0</v>
      </c>
      <c r="BJ24" s="664"/>
      <c r="BK24" s="552">
        <f>[1]Субсидия_факт!FU22</f>
        <v>0</v>
      </c>
      <c r="BL24" s="664"/>
      <c r="BM24" s="561">
        <f t="shared" si="14"/>
        <v>0</v>
      </c>
      <c r="BN24" s="560">
        <f t="shared" si="15"/>
        <v>0</v>
      </c>
      <c r="BO24" s="630">
        <f>[1]Субсидия_факт!FW22</f>
        <v>0</v>
      </c>
      <c r="BP24" s="663"/>
      <c r="BQ24" s="552">
        <f>[1]Субсидия_факт!GA22</f>
        <v>0</v>
      </c>
      <c r="BR24" s="664"/>
      <c r="BS24" s="552">
        <f>[1]Субсидия_факт!GC22</f>
        <v>0</v>
      </c>
      <c r="BT24" s="664"/>
      <c r="BU24" s="561">
        <f t="shared" si="16"/>
        <v>0</v>
      </c>
      <c r="BV24" s="561">
        <f t="shared" si="17"/>
        <v>0</v>
      </c>
      <c r="BW24" s="716">
        <f t="shared" si="18"/>
        <v>0</v>
      </c>
      <c r="BX24" s="349"/>
      <c r="BY24" s="552">
        <f t="shared" si="19"/>
        <v>0</v>
      </c>
      <c r="BZ24" s="558">
        <f>[1]Субсидия_факт!E22</f>
        <v>0</v>
      </c>
      <c r="CA24" s="1139">
        <f>[1]Субсидия_факт!G22</f>
        <v>0</v>
      </c>
      <c r="CB24" s="742">
        <f>[1]Субсидия_факт!I22</f>
        <v>0</v>
      </c>
      <c r="CC24" s="697">
        <f>[1]Субсидия_факт!K22</f>
        <v>0</v>
      </c>
      <c r="CD24" s="861">
        <f>[1]Субсидия_факт!M22</f>
        <v>0</v>
      </c>
      <c r="CE24" s="533">
        <f>[1]Субсидия_факт!O22</f>
        <v>0</v>
      </c>
      <c r="CF24" s="697">
        <f>[1]Субсидия_факт!Q22</f>
        <v>0</v>
      </c>
      <c r="CG24" s="551">
        <f t="shared" si="20"/>
        <v>0</v>
      </c>
      <c r="CH24" s="565"/>
      <c r="CI24" s="564"/>
      <c r="CJ24" s="746"/>
      <c r="CK24" s="564"/>
      <c r="CL24" s="746"/>
      <c r="CM24" s="565"/>
      <c r="CN24" s="668">
        <f t="shared" si="145"/>
        <v>0</v>
      </c>
      <c r="CO24" s="551">
        <f t="shared" si="146"/>
        <v>0</v>
      </c>
      <c r="CP24" s="1400">
        <f>[1]Субсидия_факт!S22</f>
        <v>0</v>
      </c>
      <c r="CQ24" s="559">
        <f t="shared" si="146"/>
        <v>0</v>
      </c>
      <c r="CR24" s="668">
        <f t="shared" si="147"/>
        <v>0</v>
      </c>
      <c r="CS24" s="630">
        <f t="shared" si="148"/>
        <v>0</v>
      </c>
      <c r="CT24" s="694">
        <f t="shared" si="149"/>
        <v>0</v>
      </c>
      <c r="CU24" s="694">
        <f>[1]Субсидия_факт!U22</f>
        <v>0</v>
      </c>
      <c r="CV24" s="1429">
        <f t="shared" si="150"/>
        <v>0</v>
      </c>
      <c r="CW24" s="518">
        <f t="shared" si="21"/>
        <v>0</v>
      </c>
      <c r="CX24" s="546">
        <f>[1]Субсидия_факт!AO22</f>
        <v>0</v>
      </c>
      <c r="CY24" s="972">
        <f>[1]Субсидия_факт!AQ22</f>
        <v>0</v>
      </c>
      <c r="CZ24" s="483">
        <f t="shared" si="22"/>
        <v>0</v>
      </c>
      <c r="DA24" s="851"/>
      <c r="DB24" s="1247"/>
      <c r="DC24" s="552">
        <f t="shared" si="151"/>
        <v>0</v>
      </c>
      <c r="DD24" s="459">
        <f>[1]Субсидия_факт!W22</f>
        <v>0</v>
      </c>
      <c r="DE24" s="1014">
        <f>[1]Субсидия_факт!Y22</f>
        <v>0</v>
      </c>
      <c r="DF24" s="481">
        <f>[1]Субсидия_факт!AA22</f>
        <v>0</v>
      </c>
      <c r="DG24" s="750">
        <f>[1]Субсидия_факт!AC22</f>
        <v>0</v>
      </c>
      <c r="DH24" s="551">
        <f t="shared" si="152"/>
        <v>0</v>
      </c>
      <c r="DI24" s="491"/>
      <c r="DJ24" s="746"/>
      <c r="DK24" s="491"/>
      <c r="DL24" s="746"/>
      <c r="DM24" s="518">
        <f t="shared" si="23"/>
        <v>0</v>
      </c>
      <c r="DN24" s="546">
        <f>[1]Субсидия_факт!AU22</f>
        <v>0</v>
      </c>
      <c r="DO24" s="972">
        <f>[1]Субсидия_факт!AW22</f>
        <v>0</v>
      </c>
      <c r="DP24" s="483">
        <f t="shared" si="24"/>
        <v>0</v>
      </c>
      <c r="DQ24" s="851"/>
      <c r="DR24" s="737"/>
      <c r="DS24" s="559">
        <f t="shared" si="153"/>
        <v>0</v>
      </c>
      <c r="DT24" s="1027">
        <f>[1]Субсидия_факт!EA22</f>
        <v>0</v>
      </c>
      <c r="DU24" s="750">
        <f>[1]Субсидия_факт!EC22</f>
        <v>0</v>
      </c>
      <c r="DV24" s="552">
        <f t="shared" si="154"/>
        <v>0</v>
      </c>
      <c r="DW24" s="564"/>
      <c r="DX24" s="768"/>
      <c r="DY24" s="619">
        <f t="shared" si="27"/>
        <v>0</v>
      </c>
      <c r="DZ24" s="546">
        <f>[1]Субсидия_факт!DO22</f>
        <v>0</v>
      </c>
      <c r="EA24" s="972">
        <f>[1]Субсидия_факт!DU22</f>
        <v>0</v>
      </c>
      <c r="EB24" s="483">
        <f t="shared" si="28"/>
        <v>0</v>
      </c>
      <c r="EC24" s="789"/>
      <c r="ED24" s="737"/>
      <c r="EE24" s="483">
        <f t="shared" si="29"/>
        <v>1348233</v>
      </c>
      <c r="EF24" s="546">
        <f>[1]Субсидия_факт!DQ22</f>
        <v>377507.09</v>
      </c>
      <c r="EG24" s="824">
        <f>[1]Субсидия_факт!DW22</f>
        <v>970725.91</v>
      </c>
      <c r="EH24" s="483">
        <f t="shared" si="30"/>
        <v>0</v>
      </c>
      <c r="EI24" s="671"/>
      <c r="EJ24" s="771"/>
      <c r="EK24" s="722">
        <f t="shared" si="31"/>
        <v>1348233</v>
      </c>
      <c r="EL24" s="822">
        <f>'Трансферты и кредиты'!EF24-'Трансферты и кредиты'!ER24</f>
        <v>377507.09</v>
      </c>
      <c r="EM24" s="735">
        <f>'Трансферты и кредиты'!EG24-'Трансферты и кредиты'!ES24</f>
        <v>970725.91</v>
      </c>
      <c r="EN24" s="716">
        <f t="shared" si="32"/>
        <v>0</v>
      </c>
      <c r="EO24" s="829">
        <f>'Трансферты и кредиты'!EI24-'Трансферты и кредиты'!EU24</f>
        <v>0</v>
      </c>
      <c r="EP24" s="842">
        <f>'Трансферты и кредиты'!EJ24-'Трансферты и кредиты'!EV24</f>
        <v>0</v>
      </c>
      <c r="EQ24" s="722">
        <f t="shared" si="33"/>
        <v>0</v>
      </c>
      <c r="ER24" s="546">
        <f>[1]Субсидия_факт!DS22</f>
        <v>0</v>
      </c>
      <c r="ES24" s="972">
        <f>[1]Субсидия_факт!DY22</f>
        <v>0</v>
      </c>
      <c r="ET24" s="722">
        <f t="shared" si="34"/>
        <v>0</v>
      </c>
      <c r="EU24" s="546"/>
      <c r="EV24" s="824"/>
      <c r="EW24" s="820">
        <f t="shared" si="35"/>
        <v>96884.060000000027</v>
      </c>
      <c r="EX24" s="829">
        <f>[1]Субсидия_факт!BS22</f>
        <v>0</v>
      </c>
      <c r="EY24" s="735">
        <f>[1]Субсидия_факт!BY22</f>
        <v>0</v>
      </c>
      <c r="EZ24" s="546">
        <f>[1]Субсидия_факт!CQ22</f>
        <v>86956.520000000019</v>
      </c>
      <c r="FA24" s="972">
        <f>[1]Субсидия_факт!CW22</f>
        <v>9927.5400000000009</v>
      </c>
      <c r="FB24" s="546">
        <f>[1]Субсидия_факт!DC22</f>
        <v>0</v>
      </c>
      <c r="FC24" s="972">
        <f>[1]Субсидия_факт!DI22</f>
        <v>0</v>
      </c>
      <c r="FD24" s="546">
        <f>[1]Субсидия_факт!EE22</f>
        <v>0</v>
      </c>
      <c r="FE24" s="824">
        <f>[1]Субсидия_факт!EK22</f>
        <v>0</v>
      </c>
      <c r="FF24" s="820">
        <f t="shared" si="36"/>
        <v>0</v>
      </c>
      <c r="FG24" s="671"/>
      <c r="FH24" s="737"/>
      <c r="FI24" s="671"/>
      <c r="FJ24" s="850"/>
      <c r="FK24" s="671"/>
      <c r="FL24" s="966"/>
      <c r="FM24" s="671"/>
      <c r="FN24" s="737"/>
      <c r="FO24" s="820">
        <f t="shared" si="37"/>
        <v>0</v>
      </c>
      <c r="FP24" s="829">
        <f>[1]Субсидия_факт!BU22</f>
        <v>0</v>
      </c>
      <c r="FQ24" s="735">
        <f>[1]Субсидия_факт!CA22</f>
        <v>0</v>
      </c>
      <c r="FR24" s="546">
        <f>[1]Субсидия_факт!CS22</f>
        <v>0</v>
      </c>
      <c r="FS24" s="824">
        <f>[1]Субсидия_факт!CY22</f>
        <v>0</v>
      </c>
      <c r="FT24" s="546">
        <f>[1]Субсидия_факт!DE22</f>
        <v>0</v>
      </c>
      <c r="FU24" s="972">
        <f>[1]Субсидия_факт!DK22</f>
        <v>0</v>
      </c>
      <c r="FV24" s="546">
        <f>[1]Субсидия_факт!EG22</f>
        <v>0</v>
      </c>
      <c r="FW24" s="824">
        <f>[1]Субсидия_факт!EM22</f>
        <v>0</v>
      </c>
      <c r="FX24" s="820">
        <f t="shared" si="38"/>
        <v>0</v>
      </c>
      <c r="FY24" s="671"/>
      <c r="FZ24" s="737"/>
      <c r="GA24" s="851"/>
      <c r="GB24" s="737"/>
      <c r="GC24" s="851"/>
      <c r="GD24" s="737"/>
      <c r="GE24" s="671"/>
      <c r="GF24" s="737"/>
      <c r="GG24" s="823">
        <f t="shared" si="39"/>
        <v>0</v>
      </c>
      <c r="GH24" s="829">
        <f>'Трансферты и кредиты'!FP24-GZ24</f>
        <v>0</v>
      </c>
      <c r="GI24" s="735">
        <f>'Трансферты и кредиты'!FQ24-HA24</f>
        <v>0</v>
      </c>
      <c r="GJ24" s="829">
        <f>'Трансферты и кредиты'!FR24-HB24</f>
        <v>0</v>
      </c>
      <c r="GK24" s="735">
        <f>'Трансферты и кредиты'!FS24-HC24</f>
        <v>0</v>
      </c>
      <c r="GL24" s="822">
        <f>'Трансферты и кредиты'!FT24-HD24</f>
        <v>0</v>
      </c>
      <c r="GM24" s="735">
        <f>'Трансферты и кредиты'!FU24-HE24</f>
        <v>0</v>
      </c>
      <c r="GN24" s="829">
        <f>'Трансферты и кредиты'!FV24-HF24</f>
        <v>0</v>
      </c>
      <c r="GO24" s="735">
        <f>'Трансферты и кредиты'!FW24-HG24</f>
        <v>0</v>
      </c>
      <c r="GP24" s="823">
        <f t="shared" si="40"/>
        <v>0</v>
      </c>
      <c r="GQ24" s="829">
        <f>'Трансферты и кредиты'!FY24-HI24</f>
        <v>0</v>
      </c>
      <c r="GR24" s="885">
        <f>'Трансферты и кредиты'!FZ24-HJ24</f>
        <v>0</v>
      </c>
      <c r="GS24" s="829">
        <f>'Трансферты и кредиты'!GA24-HK24</f>
        <v>0</v>
      </c>
      <c r="GT24" s="842">
        <f>'Трансферты и кредиты'!GB24-HL24</f>
        <v>0</v>
      </c>
      <c r="GU24" s="829">
        <f>'Трансферты и кредиты'!GC24-HM24</f>
        <v>0</v>
      </c>
      <c r="GV24" s="842">
        <f>'Трансферты и кредиты'!GD24-HN24</f>
        <v>0</v>
      </c>
      <c r="GW24" s="829">
        <f>'Трансферты и кредиты'!GE24-HO24</f>
        <v>0</v>
      </c>
      <c r="GX24" s="842">
        <f>'Трансферты и кредиты'!GF24-HP24</f>
        <v>0</v>
      </c>
      <c r="GY24" s="823">
        <f t="shared" si="41"/>
        <v>0</v>
      </c>
      <c r="GZ24" s="829">
        <f>[1]Субсидия_факт!BW22</f>
        <v>0</v>
      </c>
      <c r="HA24" s="735">
        <f>[1]Субсидия_факт!CC22</f>
        <v>0</v>
      </c>
      <c r="HB24" s="546">
        <f>[1]Субсидия_факт!CU22</f>
        <v>0</v>
      </c>
      <c r="HC24" s="824">
        <f>[1]Субсидия_факт!DA22</f>
        <v>0</v>
      </c>
      <c r="HD24" s="546">
        <f>[1]Субсидия_факт!DG22</f>
        <v>0</v>
      </c>
      <c r="HE24" s="972">
        <f>[1]Субсидия_факт!DM22</f>
        <v>0</v>
      </c>
      <c r="HF24" s="546">
        <f>[1]Субсидия_факт!EI22</f>
        <v>0</v>
      </c>
      <c r="HG24" s="824">
        <f>[1]Субсидия_факт!EO22</f>
        <v>0</v>
      </c>
      <c r="HH24" s="823">
        <f t="shared" si="42"/>
        <v>0</v>
      </c>
      <c r="HI24" s="671"/>
      <c r="HJ24" s="737"/>
      <c r="HK24" s="548"/>
      <c r="HL24" s="863"/>
      <c r="HM24" s="548"/>
      <c r="HN24" s="967"/>
      <c r="HO24" s="671"/>
      <c r="HP24" s="737"/>
      <c r="HQ24" s="483">
        <f t="shared" si="155"/>
        <v>0</v>
      </c>
      <c r="HR24" s="546">
        <f>[1]Субсидия_факт!AY22</f>
        <v>0</v>
      </c>
      <c r="HS24" s="972">
        <f>[1]Субсидия_факт!BA22</f>
        <v>0</v>
      </c>
      <c r="HT24" s="546">
        <f>[1]Субсидия_факт!BC22</f>
        <v>0</v>
      </c>
      <c r="HU24" s="972">
        <f>[1]Субсидия_факт!BE22</f>
        <v>0</v>
      </c>
      <c r="HV24" s="483">
        <f t="shared" si="156"/>
        <v>0</v>
      </c>
      <c r="HW24" s="671"/>
      <c r="HX24" s="737"/>
      <c r="HY24" s="671"/>
      <c r="HZ24" s="737"/>
      <c r="IA24" s="518">
        <f t="shared" si="43"/>
        <v>0</v>
      </c>
      <c r="IB24" s="546">
        <f>[1]Субсидия_факт!GW22</f>
        <v>0</v>
      </c>
      <c r="IC24" s="531">
        <f>[1]Субсидия_факт!GY22</f>
        <v>0</v>
      </c>
      <c r="ID24" s="533">
        <f>[1]Субсидия_факт!HG22</f>
        <v>0</v>
      </c>
      <c r="IE24" s="750">
        <f>[1]Субсидия_факт!HI22</f>
        <v>0</v>
      </c>
      <c r="IF24" s="518">
        <f t="shared" si="44"/>
        <v>0</v>
      </c>
      <c r="IG24" s="671"/>
      <c r="IH24" s="351"/>
      <c r="II24" s="491"/>
      <c r="IJ24" s="746"/>
      <c r="IK24" s="483">
        <f t="shared" si="45"/>
        <v>0</v>
      </c>
      <c r="IL24" s="548">
        <f>[1]Субсидия_факт!HE22</f>
        <v>0</v>
      </c>
      <c r="IM24" s="548">
        <f>[1]Субсидия_факт!HA22</f>
        <v>0</v>
      </c>
      <c r="IN24" s="824">
        <f>[1]Субсидия_факт!HC22</f>
        <v>0</v>
      </c>
      <c r="IO24" s="483">
        <f t="shared" si="46"/>
        <v>0</v>
      </c>
      <c r="IP24" s="671"/>
      <c r="IQ24" s="671"/>
      <c r="IR24" s="737"/>
      <c r="IS24" s="968">
        <f t="shared" si="47"/>
        <v>0</v>
      </c>
      <c r="IT24" s="968">
        <f t="shared" si="48"/>
        <v>0</v>
      </c>
      <c r="IU24" s="720">
        <f t="shared" si="49"/>
        <v>0</v>
      </c>
      <c r="IV24" s="1163">
        <f t="shared" si="50"/>
        <v>0</v>
      </c>
      <c r="IW24" s="826">
        <f t="shared" si="51"/>
        <v>0</v>
      </c>
      <c r="IX24" s="546">
        <f>[1]Субсидия_факт!NI22</f>
        <v>0</v>
      </c>
      <c r="IY24" s="972">
        <f>[1]Субсидия_факт!NO22</f>
        <v>0</v>
      </c>
      <c r="IZ24" s="972">
        <f>[1]Субсидия_факт!OA22</f>
        <v>0</v>
      </c>
      <c r="JA24" s="546">
        <f>[1]Субсидия_факт!NU22</f>
        <v>0</v>
      </c>
      <c r="JB24" s="826">
        <f t="shared" si="52"/>
        <v>0</v>
      </c>
      <c r="JC24" s="851"/>
      <c r="JD24" s="737"/>
      <c r="JE24" s="850"/>
      <c r="JF24" s="671"/>
      <c r="JG24" s="826">
        <f t="shared" si="53"/>
        <v>0</v>
      </c>
      <c r="JH24" s="546">
        <f>[1]Субсидия_факт!NK22</f>
        <v>0</v>
      </c>
      <c r="JI24" s="972">
        <f>[1]Субсидия_факт!NQ22</f>
        <v>0</v>
      </c>
      <c r="JJ24" s="972">
        <f>[1]Субсидия_факт!OC22</f>
        <v>0</v>
      </c>
      <c r="JK24" s="548">
        <f>[1]Субсидия_факт!NW22</f>
        <v>0</v>
      </c>
      <c r="JL24" s="827">
        <f t="shared" si="54"/>
        <v>0</v>
      </c>
      <c r="JM24" s="671"/>
      <c r="JN24" s="850"/>
      <c r="JO24" s="737"/>
      <c r="JP24" s="851"/>
      <c r="JQ24" s="715">
        <f t="shared" si="55"/>
        <v>0</v>
      </c>
      <c r="JR24" s="704">
        <f>'Трансферты и кредиты'!JH24-KB24</f>
        <v>0</v>
      </c>
      <c r="JS24" s="742">
        <f>'Трансферты и кредиты'!JI24-KC24</f>
        <v>0</v>
      </c>
      <c r="JT24" s="839">
        <f>'Трансферты и кредиты'!JJ24-KD24</f>
        <v>0</v>
      </c>
      <c r="JU24" s="668">
        <f>'Трансферты и кредиты'!JK24-KE24</f>
        <v>0</v>
      </c>
      <c r="JV24" s="828">
        <f t="shared" si="56"/>
        <v>0</v>
      </c>
      <c r="JW24" s="822">
        <f>'Трансферты и кредиты'!JM24-KG24</f>
        <v>0</v>
      </c>
      <c r="JX24" s="735">
        <f>'Трансферты и кредиты'!JN24-KH24</f>
        <v>0</v>
      </c>
      <c r="JY24" s="842">
        <f>'Трансферты и кредиты'!JO24-KI24</f>
        <v>0</v>
      </c>
      <c r="JZ24" s="829">
        <f>'Трансферты и кредиты'!JP24-KJ24</f>
        <v>0</v>
      </c>
      <c r="KA24" s="853">
        <f t="shared" si="57"/>
        <v>0</v>
      </c>
      <c r="KB24" s="546">
        <f>[1]Субсидия_факт!NM22</f>
        <v>0</v>
      </c>
      <c r="KC24" s="972">
        <f>[1]Субсидия_факт!NS22</f>
        <v>0</v>
      </c>
      <c r="KD24" s="972">
        <f>[1]Субсидия_факт!OE22</f>
        <v>0</v>
      </c>
      <c r="KE24" s="546">
        <f>[1]Субсидия_факт!NY22</f>
        <v>0</v>
      </c>
      <c r="KF24" s="828">
        <f t="shared" si="58"/>
        <v>0</v>
      </c>
      <c r="KG24" s="851"/>
      <c r="KH24" s="737"/>
      <c r="KI24" s="863"/>
      <c r="KJ24" s="548"/>
      <c r="KK24" s="559">
        <f>SUM('Трансферты и кредиты'!KL24:KL24)</f>
        <v>0</v>
      </c>
      <c r="KL24" s="351"/>
      <c r="KM24" s="559">
        <f>SUM('Трансферты и кредиты'!KN24:KN24)</f>
        <v>0</v>
      </c>
      <c r="KN24" s="491"/>
      <c r="KO24" s="559">
        <f t="shared" si="59"/>
        <v>0</v>
      </c>
      <c r="KP24" s="481">
        <f>[1]Субсидия_факт!HY22</f>
        <v>0</v>
      </c>
      <c r="KQ24" s="750">
        <f>[1]Субсидия_факт!IC22</f>
        <v>0</v>
      </c>
      <c r="KR24" s="552">
        <f t="shared" si="60"/>
        <v>0</v>
      </c>
      <c r="KS24" s="564"/>
      <c r="KT24" s="848"/>
      <c r="KU24" s="630">
        <f t="shared" si="61"/>
        <v>0</v>
      </c>
      <c r="KV24" s="1103">
        <f>'Трансферты и кредиты'!KP24-LB24</f>
        <v>0</v>
      </c>
      <c r="KW24" s="742">
        <f>'Трансферты и кредиты'!KQ24-LC24</f>
        <v>0</v>
      </c>
      <c r="KX24" s="630">
        <f t="shared" si="62"/>
        <v>0</v>
      </c>
      <c r="KY24" s="505">
        <f>'Трансферты и кредиты'!KS24-LE24</f>
        <v>0</v>
      </c>
      <c r="KZ24" s="742">
        <f>'Трансферты и кредиты'!KT24-LF24</f>
        <v>0</v>
      </c>
      <c r="LA24" s="694">
        <f t="shared" si="63"/>
        <v>0</v>
      </c>
      <c r="LB24" s="481">
        <f>[1]Субсидия_факт!IA22</f>
        <v>0</v>
      </c>
      <c r="LC24" s="750">
        <f>[1]Субсидия_факт!IE22</f>
        <v>0</v>
      </c>
      <c r="LD24" s="630">
        <f t="shared" si="64"/>
        <v>0</v>
      </c>
      <c r="LE24" s="505"/>
      <c r="LF24" s="775"/>
      <c r="LG24" s="518">
        <f t="shared" si="65"/>
        <v>31274999</v>
      </c>
      <c r="LH24" s="350">
        <f>[1]Субсидия_факт!CK22</f>
        <v>0</v>
      </c>
      <c r="LI24" s="350">
        <f>[1]Субсидия_факт!EW22</f>
        <v>0</v>
      </c>
      <c r="LJ24" s="861">
        <f>[1]Субсидия_факт!EY22</f>
        <v>0</v>
      </c>
      <c r="LK24" s="558">
        <f>[1]Субсидия_факт!FG22</f>
        <v>31274999</v>
      </c>
      <c r="LL24" s="533">
        <f>[1]Субсидия_факт!FY22</f>
        <v>0</v>
      </c>
      <c r="LM24" s="558">
        <f>[1]Субсидия_факт!JE22</f>
        <v>0</v>
      </c>
      <c r="LN24" s="350">
        <f>[1]Субсидия_факт!KI22</f>
        <v>0</v>
      </c>
      <c r="LO24" s="459">
        <f>[1]Субсидия_факт!JW22</f>
        <v>0</v>
      </c>
      <c r="LP24" s="750">
        <f>[1]Субсидия_факт!KC22</f>
        <v>0</v>
      </c>
      <c r="LQ24" s="483">
        <f t="shared" si="66"/>
        <v>0</v>
      </c>
      <c r="LR24" s="491"/>
      <c r="LS24" s="491"/>
      <c r="LT24" s="746"/>
      <c r="LU24" s="491"/>
      <c r="LV24" s="491"/>
      <c r="LW24" s="491"/>
      <c r="LX24" s="351"/>
      <c r="LY24" s="351"/>
      <c r="LZ24" s="768"/>
      <c r="MA24" s="559">
        <f t="shared" si="67"/>
        <v>64386939.619999997</v>
      </c>
      <c r="MB24" s="481">
        <f>[1]Субсидия_факт!CM22</f>
        <v>64386939.619999997</v>
      </c>
      <c r="MC24" s="350">
        <f>[1]Субсидия_факт!FK22</f>
        <v>0</v>
      </c>
      <c r="MD24" s="505">
        <f>[1]Субсидия_факт!IO22</f>
        <v>0</v>
      </c>
      <c r="ME24" s="531">
        <f>[1]Субсидия_факт!JG22</f>
        <v>0</v>
      </c>
      <c r="MF24" s="533">
        <f>[1]Субсидия_факт!KK22</f>
        <v>0</v>
      </c>
      <c r="MG24" s="533">
        <f>[1]Субсидия_факт!JY22</f>
        <v>0</v>
      </c>
      <c r="MH24" s="866">
        <f>[1]Субсидия_факт!KE22</f>
        <v>0</v>
      </c>
      <c r="MI24" s="552">
        <f t="shared" si="157"/>
        <v>2475949.64</v>
      </c>
      <c r="MJ24" s="564">
        <v>2475949.64</v>
      </c>
      <c r="MK24" s="565"/>
      <c r="ML24" s="351"/>
      <c r="MM24" s="565"/>
      <c r="MN24" s="564"/>
      <c r="MO24" s="564"/>
      <c r="MP24" s="848"/>
      <c r="MQ24" s="561">
        <f t="shared" si="158"/>
        <v>64386939.619999997</v>
      </c>
      <c r="MR24" s="704">
        <f t="shared" si="70"/>
        <v>64386939.619999997</v>
      </c>
      <c r="MS24" s="481">
        <f t="shared" si="71"/>
        <v>0</v>
      </c>
      <c r="MT24" s="481">
        <f t="shared" si="72"/>
        <v>0</v>
      </c>
      <c r="MU24" s="350">
        <f t="shared" si="73"/>
        <v>0</v>
      </c>
      <c r="MV24" s="459">
        <f t="shared" si="74"/>
        <v>0</v>
      </c>
      <c r="MW24" s="350">
        <f t="shared" si="75"/>
        <v>0</v>
      </c>
      <c r="MX24" s="750">
        <f t="shared" si="76"/>
        <v>0</v>
      </c>
      <c r="MY24" s="560">
        <f t="shared" si="77"/>
        <v>2475949.64</v>
      </c>
      <c r="MZ24" s="668">
        <f t="shared" si="78"/>
        <v>2475949.64</v>
      </c>
      <c r="NA24" s="531">
        <f t="shared" si="79"/>
        <v>0</v>
      </c>
      <c r="NB24" s="350">
        <f t="shared" si="80"/>
        <v>0</v>
      </c>
      <c r="NC24" s="459">
        <f t="shared" si="81"/>
        <v>0</v>
      </c>
      <c r="ND24" s="350">
        <f t="shared" si="82"/>
        <v>0</v>
      </c>
      <c r="NE24" s="350">
        <f t="shared" si="83"/>
        <v>0</v>
      </c>
      <c r="NF24" s="861">
        <f t="shared" si="84"/>
        <v>0</v>
      </c>
      <c r="NG24" s="563">
        <f t="shared" si="85"/>
        <v>0</v>
      </c>
      <c r="NH24" s="481">
        <f>[1]Субсидия_факт!CO22</f>
        <v>0</v>
      </c>
      <c r="NI24" s="350">
        <f>[1]Субсидия_факт!FM22</f>
        <v>0</v>
      </c>
      <c r="NJ24" s="505">
        <f>[1]Субсидия_факт!IQ22</f>
        <v>0</v>
      </c>
      <c r="NK24" s="459">
        <f>[1]Субсидия_факт!JI22</f>
        <v>0</v>
      </c>
      <c r="NL24" s="350">
        <f>[1]Субсидия_факт!KM22</f>
        <v>0</v>
      </c>
      <c r="NM24" s="350">
        <f>[1]Субсидия_факт!KA22</f>
        <v>0</v>
      </c>
      <c r="NN24" s="866">
        <f>[1]Субсидия_факт!KG22</f>
        <v>0</v>
      </c>
      <c r="NO24" s="561">
        <f t="shared" si="86"/>
        <v>0</v>
      </c>
      <c r="NP24" s="565"/>
      <c r="NQ24" s="564"/>
      <c r="NR24" s="491"/>
      <c r="NS24" s="564"/>
      <c r="NT24" s="564"/>
      <c r="NU24" s="565"/>
      <c r="NV24" s="869"/>
      <c r="NW24" s="559">
        <f t="shared" si="87"/>
        <v>0</v>
      </c>
      <c r="NX24" s="533">
        <f>[1]Субсидия_факт!IS22</f>
        <v>0</v>
      </c>
      <c r="NY24" s="861">
        <f>[1]Субсидия_факт!IU22</f>
        <v>0</v>
      </c>
      <c r="NZ24" s="533">
        <f>[1]Субсидия_факт!JK22</f>
        <v>0</v>
      </c>
      <c r="OA24" s="861">
        <f>[1]Субсидия_факт!JQ22</f>
        <v>0</v>
      </c>
      <c r="OB24" s="552">
        <f t="shared" si="88"/>
        <v>0</v>
      </c>
      <c r="OC24" s="491"/>
      <c r="OD24" s="746"/>
      <c r="OE24" s="491"/>
      <c r="OF24" s="869"/>
      <c r="OG24" s="552">
        <f t="shared" si="89"/>
        <v>0</v>
      </c>
      <c r="OH24" s="531">
        <f>[1]Субсидия_факт!IG22</f>
        <v>0</v>
      </c>
      <c r="OI24" s="1014">
        <f>[1]Субсидия_факт!IK22</f>
        <v>0</v>
      </c>
      <c r="OJ24" s="1217">
        <f>[1]Субсидия_факт!IW22</f>
        <v>0</v>
      </c>
      <c r="OK24" s="742">
        <f>[1]Субсидия_факт!JA22</f>
        <v>0</v>
      </c>
      <c r="OL24" s="533">
        <f>[1]Субсидия_факт!JM22</f>
        <v>0</v>
      </c>
      <c r="OM24" s="750">
        <f>[1]Субсидия_факт!JS22</f>
        <v>0</v>
      </c>
      <c r="ON24" s="552">
        <f t="shared" si="90"/>
        <v>0</v>
      </c>
      <c r="OO24" s="564"/>
      <c r="OP24" s="845"/>
      <c r="OQ24" s="491"/>
      <c r="OR24" s="746"/>
      <c r="OS24" s="564"/>
      <c r="OT24" s="746"/>
      <c r="OU24" s="630">
        <f t="shared" si="91"/>
        <v>0</v>
      </c>
      <c r="OV24" s="481">
        <f t="shared" si="92"/>
        <v>0</v>
      </c>
      <c r="OW24" s="750">
        <f t="shared" si="93"/>
        <v>0</v>
      </c>
      <c r="OX24" s="459">
        <f t="shared" si="94"/>
        <v>0</v>
      </c>
      <c r="OY24" s="750">
        <f t="shared" si="95"/>
        <v>0</v>
      </c>
      <c r="OZ24" s="459">
        <f t="shared" si="96"/>
        <v>0</v>
      </c>
      <c r="PA24" s="750">
        <f t="shared" si="97"/>
        <v>0</v>
      </c>
      <c r="PB24" s="694">
        <f t="shared" si="98"/>
        <v>0</v>
      </c>
      <c r="PC24" s="481">
        <f t="shared" si="99"/>
        <v>0</v>
      </c>
      <c r="PD24" s="750">
        <f t="shared" si="100"/>
        <v>0</v>
      </c>
      <c r="PE24" s="459">
        <f t="shared" si="101"/>
        <v>0</v>
      </c>
      <c r="PF24" s="750">
        <f t="shared" si="102"/>
        <v>0</v>
      </c>
      <c r="PG24" s="459">
        <f t="shared" si="103"/>
        <v>0</v>
      </c>
      <c r="PH24" s="750">
        <f t="shared" si="104"/>
        <v>0</v>
      </c>
      <c r="PI24" s="630">
        <f t="shared" si="105"/>
        <v>0</v>
      </c>
      <c r="PJ24" s="459">
        <f>[1]Субсидия_факт!II22</f>
        <v>0</v>
      </c>
      <c r="PK24" s="1014">
        <f>[1]Субсидия_факт!IM22</f>
        <v>0</v>
      </c>
      <c r="PL24" s="668">
        <f>[1]Субсидия_факт!IY22</f>
        <v>0</v>
      </c>
      <c r="PM24" s="742">
        <f>[1]Субсидия_факт!JC22</f>
        <v>0</v>
      </c>
      <c r="PN24" s="350">
        <f>[1]Субсидия_факт!JO22</f>
        <v>0</v>
      </c>
      <c r="PO24" s="750">
        <f>[1]Субсидия_факт!JU22</f>
        <v>0</v>
      </c>
      <c r="PP24" s="630">
        <f t="shared" si="106"/>
        <v>0</v>
      </c>
      <c r="PQ24" s="565"/>
      <c r="PR24" s="742"/>
      <c r="PS24" s="491"/>
      <c r="PT24" s="746"/>
      <c r="PU24" s="564"/>
      <c r="PV24" s="839"/>
      <c r="PW24" s="518">
        <f>[1]Субсидия_факт!OQ22</f>
        <v>0</v>
      </c>
      <c r="PX24" s="1423">
        <f t="shared" si="159"/>
        <v>0</v>
      </c>
      <c r="PY24" s="557">
        <f>'Прочая  субсидия_МР  и  ГО'!B20</f>
        <v>436686.38</v>
      </c>
      <c r="PZ24" s="552">
        <f>'Прочая  субсидия_МР  и  ГО'!C20</f>
        <v>436686.38</v>
      </c>
      <c r="QA24" s="557">
        <f>'Прочая  субсидия_БП'!B20</f>
        <v>36302249.469999999</v>
      </c>
      <c r="QB24" s="559">
        <f>'Прочая  субсидия_БП'!C20</f>
        <v>602249.47</v>
      </c>
      <c r="QC24" s="625">
        <f>'Прочая  субсидия_БП'!D20</f>
        <v>36302249.469999999</v>
      </c>
      <c r="QD24" s="624">
        <f>'Прочая  субсидия_БП'!E20</f>
        <v>602249.47</v>
      </c>
      <c r="QE24" s="631">
        <f>'Прочая  субсидия_БП'!F20</f>
        <v>0</v>
      </c>
      <c r="QF24" s="624">
        <f>'Прочая  субсидия_БП'!G20</f>
        <v>0</v>
      </c>
      <c r="QG24" s="518">
        <f t="shared" si="107"/>
        <v>537068690</v>
      </c>
      <c r="QH24" s="481">
        <f>'Трансферты и кредиты'!RF24+'Трансферты и кредиты'!QM24+'Трансферты и кредиты'!QO24+'Трансферты и кредиты'!QQ24</f>
        <v>530730660</v>
      </c>
      <c r="QI24" s="350">
        <f>'Трансферты и кредиты'!RG24+'Трансферты и кредиты'!QS24+'Трансферты и кредиты'!QY24+'Трансферты и кредиты'!QU24+'Трансферты и кредиты'!RC24+'Трансферты и кредиты'!QW24+RA24</f>
        <v>6338030</v>
      </c>
      <c r="QJ24" s="552">
        <f t="shared" si="108"/>
        <v>128384703.01000001</v>
      </c>
      <c r="QK24" s="459">
        <f>'Трансферты и кредиты'!RI24+'Трансферты и кредиты'!QN24+'Трансферты и кредиты'!QP24+'Трансферты и кредиты'!QR24</f>
        <v>127422075</v>
      </c>
      <c r="QL24" s="350">
        <f>'Трансферты и кредиты'!RJ24+'Трансферты и кредиты'!QT24+'Трансферты и кредиты'!QZ24+'Трансферты и кредиты'!QV24+'Трансферты и кредиты'!RD24+'Трансферты и кредиты'!QX24+RB24</f>
        <v>962628.01</v>
      </c>
      <c r="QM24" s="619">
        <f>'Субвенция  на  полномочия'!B20</f>
        <v>508294660</v>
      </c>
      <c r="QN24" s="483">
        <f>'Субвенция  на  полномочия'!C20</f>
        <v>120572075</v>
      </c>
      <c r="QO24" s="803">
        <f>[1]Субвенция_факт!P21*1000</f>
        <v>17267000</v>
      </c>
      <c r="QP24" s="1386">
        <v>4800000</v>
      </c>
      <c r="QQ24" s="803">
        <f>[1]Субвенция_факт!K21*1000</f>
        <v>4204000</v>
      </c>
      <c r="QR24" s="1386">
        <v>1680000</v>
      </c>
      <c r="QS24" s="803">
        <f>[1]Субвенция_факт!AD21*1000</f>
        <v>2907300</v>
      </c>
      <c r="QT24" s="806">
        <v>453235.83</v>
      </c>
      <c r="QU24" s="803">
        <f>[1]Субвенция_факт!AE21*1000</f>
        <v>7000</v>
      </c>
      <c r="QV24" s="806"/>
      <c r="QW24" s="803">
        <f>[1]Субвенция_факт!E21*1000</f>
        <v>0</v>
      </c>
      <c r="QX24" s="806"/>
      <c r="QY24" s="803">
        <f>[1]Субвенция_факт!F21*1000</f>
        <v>0</v>
      </c>
      <c r="QZ24" s="946"/>
      <c r="RA24" s="171">
        <f>[1]Субвенция_факт!G21*1000</f>
        <v>1223730</v>
      </c>
      <c r="RB24" s="947"/>
      <c r="RC24" s="803">
        <f>[1]Субвенция_факт!H21*1000</f>
        <v>0</v>
      </c>
      <c r="RD24" s="806"/>
      <c r="RE24" s="559">
        <f t="shared" si="109"/>
        <v>3165000</v>
      </c>
      <c r="RF24" s="945">
        <f>[1]Субвенция_факт!AC21*1000</f>
        <v>965000</v>
      </c>
      <c r="RG24" s="1168">
        <f>[1]Субвенция_факт!AB21*1000</f>
        <v>2200000</v>
      </c>
      <c r="RH24" s="552">
        <f t="shared" si="110"/>
        <v>879392.17999999993</v>
      </c>
      <c r="RI24" s="1080">
        <v>370000</v>
      </c>
      <c r="RJ24" s="1379">
        <v>509392.18</v>
      </c>
      <c r="RK24" s="286">
        <f>'Трансферты и кредиты'!TI24+'Трансферты и кредиты'!TE24+'Трансферты и кредиты'!SA24+'Трансферты и кредиты'!SG24+RM24+'Трансферты и кредиты'!SY24</f>
        <v>0</v>
      </c>
      <c r="RL24" s="171">
        <f>'Трансферты и кредиты'!TK24+'Трансферты и кредиты'!TG24+'Трансферты и кредиты'!SD24+'Трансферты и кредиты'!SJ24+RT24+'Трансферты и кредиты'!TB24</f>
        <v>0</v>
      </c>
      <c r="RM24" s="1284">
        <f t="shared" si="111"/>
        <v>0</v>
      </c>
      <c r="RN24" s="1267">
        <f>'[1]Иные межбюджетные трансферты'!O22</f>
        <v>0</v>
      </c>
      <c r="RO24" s="1264">
        <f>'[1]Иные межбюджетные трансферты'!Q22</f>
        <v>0</v>
      </c>
      <c r="RP24" s="959">
        <f>'[1]Иные межбюджетные трансферты'!I22</f>
        <v>0</v>
      </c>
      <c r="RQ24" s="1043">
        <f>'[1]Иные межбюджетные трансферты'!K22</f>
        <v>0</v>
      </c>
      <c r="RR24" s="1414">
        <f>'[1]Иные межбюджетные трансферты'!M22</f>
        <v>0</v>
      </c>
      <c r="RS24" s="1409">
        <f>'[1]Иные межбюджетные трансферты'!S22</f>
        <v>0</v>
      </c>
      <c r="RT24" s="1094">
        <f t="shared" si="112"/>
        <v>0</v>
      </c>
      <c r="RU24" s="1086"/>
      <c r="RV24" s="1084"/>
      <c r="RW24" s="959"/>
      <c r="RX24" s="1043"/>
      <c r="RY24" s="1086"/>
      <c r="RZ24" s="1086"/>
      <c r="SA24" s="1071">
        <f t="shared" si="113"/>
        <v>0</v>
      </c>
      <c r="SB24" s="1300">
        <f>'[1]Иные межбюджетные трансферты'!U22</f>
        <v>0</v>
      </c>
      <c r="SC24" s="1301">
        <f>'[1]Иные межбюджетные трансферты'!AA22</f>
        <v>0</v>
      </c>
      <c r="SD24" s="1166">
        <f t="shared" si="114"/>
        <v>0</v>
      </c>
      <c r="SE24" s="1043"/>
      <c r="SF24" s="1043"/>
      <c r="SG24" s="1077">
        <f t="shared" si="115"/>
        <v>0</v>
      </c>
      <c r="SH24" s="1300">
        <f>'[1]Иные межбюджетные трансферты'!W22</f>
        <v>0</v>
      </c>
      <c r="SI24" s="1301">
        <f>'[1]Иные межбюджетные трансферты'!AC22</f>
        <v>0</v>
      </c>
      <c r="SJ24" s="1071">
        <f t="shared" si="116"/>
        <v>0</v>
      </c>
      <c r="SK24" s="1043"/>
      <c r="SL24" s="1043"/>
      <c r="SM24" s="1074">
        <f t="shared" si="117"/>
        <v>0</v>
      </c>
      <c r="SN24" s="1300">
        <f t="shared" si="118"/>
        <v>0</v>
      </c>
      <c r="SO24" s="1301">
        <f t="shared" si="119"/>
        <v>0</v>
      </c>
      <c r="SP24" s="1068">
        <f t="shared" si="120"/>
        <v>0</v>
      </c>
      <c r="SQ24" s="1300">
        <f t="shared" si="121"/>
        <v>0</v>
      </c>
      <c r="SR24" s="1301">
        <f t="shared" si="122"/>
        <v>0</v>
      </c>
      <c r="SS24" s="1074">
        <f t="shared" si="123"/>
        <v>0</v>
      </c>
      <c r="ST24" s="1300">
        <f>'[1]Иные межбюджетные трансферты'!Y22</f>
        <v>0</v>
      </c>
      <c r="SU24" s="1301">
        <f>'[1]Иные межбюджетные трансферты'!AE22</f>
        <v>0</v>
      </c>
      <c r="SV24" s="1074">
        <f t="shared" si="124"/>
        <v>0</v>
      </c>
      <c r="SW24" s="1300">
        <f t="shared" si="125"/>
        <v>0</v>
      </c>
      <c r="SX24" s="1301">
        <f t="shared" si="126"/>
        <v>0</v>
      </c>
      <c r="SY24" s="804">
        <f t="shared" si="127"/>
        <v>0</v>
      </c>
      <c r="SZ24" s="1168">
        <f>'[1]Иные межбюджетные трансферты'!E22</f>
        <v>0</v>
      </c>
      <c r="TA24" s="1280">
        <f>'[1]Иные межбюджетные трансферты'!G22</f>
        <v>0</v>
      </c>
      <c r="TB24" s="804">
        <f t="shared" si="128"/>
        <v>0</v>
      </c>
      <c r="TC24" s="1168"/>
      <c r="TD24" s="1280"/>
      <c r="TE24" s="960">
        <f t="shared" si="129"/>
        <v>0</v>
      </c>
      <c r="TF24" s="1043"/>
      <c r="TG24" s="1164">
        <f t="shared" si="130"/>
        <v>0</v>
      </c>
      <c r="TH24" s="972"/>
      <c r="TI24" s="545">
        <f t="shared" si="131"/>
        <v>0</v>
      </c>
      <c r="TJ24" s="954">
        <f>'[1]Иные межбюджетные трансферты'!AI22</f>
        <v>0</v>
      </c>
      <c r="TK24" s="545">
        <f t="shared" si="132"/>
        <v>0</v>
      </c>
      <c r="TL24" s="548"/>
      <c r="TM24" s="968">
        <f t="shared" si="133"/>
        <v>0</v>
      </c>
      <c r="TN24" s="546">
        <f>'Трансферты и кредиты'!TJ24-TR24</f>
        <v>0</v>
      </c>
      <c r="TO24" s="968">
        <f t="shared" si="134"/>
        <v>0</v>
      </c>
      <c r="TP24" s="546">
        <f>'Трансферты и кредиты'!TL24-TT24</f>
        <v>0</v>
      </c>
      <c r="TQ24" s="968">
        <f t="shared" si="135"/>
        <v>0</v>
      </c>
      <c r="TR24" s="954">
        <f>'[1]Иные межбюджетные трансферты'!AK22</f>
        <v>0</v>
      </c>
      <c r="TS24" s="1163">
        <f t="shared" si="136"/>
        <v>0</v>
      </c>
      <c r="TT24" s="548"/>
      <c r="TU24" s="552">
        <f>TW24+'Трансферты и кредиты'!UE24+UA24+'Трансферты и кредиты'!UI24+UC24+'Трансферты и кредиты'!UK24</f>
        <v>-37000000</v>
      </c>
      <c r="TV24" s="552">
        <f>TX24+'Трансферты и кредиты'!UF24+UB24+'Трансферты и кредиты'!UJ24+UD24+'Трансферты и кредиты'!UL24</f>
        <v>0</v>
      </c>
      <c r="TW24" s="566"/>
      <c r="TX24" s="566"/>
      <c r="TY24" s="566"/>
      <c r="TZ24" s="566"/>
      <c r="UA24" s="563">
        <f t="shared" si="137"/>
        <v>0</v>
      </c>
      <c r="UB24" s="561">
        <f t="shared" si="138"/>
        <v>0</v>
      </c>
      <c r="UC24" s="567"/>
      <c r="UD24" s="556"/>
      <c r="UE24" s="566">
        <v>-37000000</v>
      </c>
      <c r="UF24" s="566">
        <v>0</v>
      </c>
      <c r="UG24" s="566"/>
      <c r="UH24" s="566"/>
      <c r="UI24" s="563">
        <f t="shared" si="139"/>
        <v>0</v>
      </c>
      <c r="UJ24" s="561">
        <f t="shared" si="140"/>
        <v>0</v>
      </c>
      <c r="UK24" s="556"/>
      <c r="UL24" s="556"/>
      <c r="UM24" s="256">
        <f>'Трансферты и кредиты'!UE24+'Трансферты и кредиты'!UG24</f>
        <v>-37000000</v>
      </c>
      <c r="UN24" s="256">
        <f>'Трансферты и кредиты'!UF24+'Трансферты и кредиты'!UH24</f>
        <v>0</v>
      </c>
    </row>
    <row r="25" spans="1:560" s="347" customFormat="1" ht="25.5" customHeight="1">
      <c r="A25" s="356" t="s">
        <v>101</v>
      </c>
      <c r="B25" s="559">
        <f>D25+AI25+'Трансферты и кредиты'!QG25+'Трансферты и кредиты'!RK25</f>
        <v>412402915.30000001</v>
      </c>
      <c r="C25" s="552">
        <f>E25+'Трансферты и кредиты'!QJ25+AJ25+'Трансферты и кредиты'!RL25</f>
        <v>105870649.98999998</v>
      </c>
      <c r="D25" s="557">
        <f t="shared" si="0"/>
        <v>100381500</v>
      </c>
      <c r="E25" s="559">
        <f t="shared" si="1"/>
        <v>31695300</v>
      </c>
      <c r="F25" s="1196">
        <f>'[1]Дотация  из  ОБ_факт'!I21+'[1]Дотация  из  ОБ_факт'!Q21</f>
        <v>35842600</v>
      </c>
      <c r="G25" s="1370">
        <v>20048300</v>
      </c>
      <c r="H25" s="623">
        <f>'[1]Дотация  из  ОБ_факт'!K21</f>
        <v>21074200</v>
      </c>
      <c r="I25" s="1368">
        <v>7032900</v>
      </c>
      <c r="J25" s="624">
        <f t="shared" si="2"/>
        <v>21074200</v>
      </c>
      <c r="K25" s="631">
        <f t="shared" si="3"/>
        <v>7032900</v>
      </c>
      <c r="L25" s="965">
        <f>'[1]Дотация  из  ОБ_факт'!O21</f>
        <v>0</v>
      </c>
      <c r="M25" s="817"/>
      <c r="N25" s="623">
        <f>'[1]Дотация  из  ОБ_факт'!U21</f>
        <v>25000000</v>
      </c>
      <c r="O25" s="1193"/>
      <c r="P25" s="859">
        <f>'[1]Дотация  из  ОБ_факт'!W21</f>
        <v>18464700</v>
      </c>
      <c r="Q25" s="1370">
        <v>4614100</v>
      </c>
      <c r="R25" s="631">
        <f t="shared" si="4"/>
        <v>18464700</v>
      </c>
      <c r="S25" s="624">
        <f t="shared" si="5"/>
        <v>4614100</v>
      </c>
      <c r="T25" s="1190">
        <f>'[1]Дотация  из  ОБ_факт'!AA21</f>
        <v>0</v>
      </c>
      <c r="U25" s="349"/>
      <c r="V25" s="859">
        <f>'[1]Дотация  из  ОБ_факт'!AE21+'[1]Дотация  из  ОБ_факт'!AG21+'[1]Дотация  из  ОБ_факт'!AK21</f>
        <v>0</v>
      </c>
      <c r="W25" s="171">
        <f t="shared" si="6"/>
        <v>0</v>
      </c>
      <c r="X25" s="627"/>
      <c r="Y25" s="626"/>
      <c r="Z25" s="627"/>
      <c r="AA25" s="623">
        <f>'[1]Дотация  из  ОБ_факт'!AC21+'[1]Дотация  из  ОБ_факт'!AI21</f>
        <v>0</v>
      </c>
      <c r="AB25" s="173">
        <f t="shared" si="7"/>
        <v>0</v>
      </c>
      <c r="AC25" s="626"/>
      <c r="AD25" s="627"/>
      <c r="AE25" s="624">
        <f t="shared" si="8"/>
        <v>0</v>
      </c>
      <c r="AF25" s="631">
        <f t="shared" si="9"/>
        <v>0</v>
      </c>
      <c r="AG25" s="624">
        <f>'[1]Дотация  из  ОБ_факт'!AI21</f>
        <v>0</v>
      </c>
      <c r="AH25" s="807"/>
      <c r="AI25" s="619">
        <f>'Трансферты и кредиты'!IA25+LG25+MA25+'Трансферты и кредиты'!PY25+'Трансферты и кредиты'!QA25+BI25+BK25+BQ25+BS25+'Трансферты и кредиты'!KK25+'Трансферты и кредиты'!KO25+AK25+AU25+'Трансферты и кредиты'!EW25+'Трансферты и кредиты'!FO25+'Трансферты и кредиты'!CW25+'Трансферты и кредиты'!HQ25+BY25+'Трансферты и кредиты'!DY25+'Трансферты и кредиты'!EE25+'Трансферты и кредиты'!IW25+'Трансферты и кредиты'!JG25+DS25+'Трансферты и кредиты'!IK25+PW25+NW25+OG25+CO25</f>
        <v>103354223.3</v>
      </c>
      <c r="AJ25" s="518">
        <f>'Трансферты и кредиты'!IF25+LQ25+MI25+'Трансферты и кредиты'!PZ25+'Трансферты и кредиты'!QB25+BJ25+BL25+BR25+BT25+'Трансферты и кредиты'!KM25+'Трансферты и кредиты'!KR25+AP25+AZ25+'Трансферты и кредиты'!FF25+'Трансферты и кредиты'!FX25+'Трансферты и кредиты'!CZ25+'Трансферты и кредиты'!HV25+CG25+'Трансферты и кредиты'!EB25+'Трансферты и кредиты'!EH25+'Трансферты и кредиты'!JB25+'Трансферты и кредиты'!JL25+DV25+'Трансферты и кредиты'!IO25+DP25+PX25+ON25+OB25+CQ25</f>
        <v>20353000.259999998</v>
      </c>
      <c r="AK25" s="552">
        <f t="shared" si="10"/>
        <v>19784458</v>
      </c>
      <c r="AL25" s="459">
        <f>[1]Субсидия_факт!KQ23</f>
        <v>0</v>
      </c>
      <c r="AM25" s="481">
        <f>[1]Субсидия_факт!KW23</f>
        <v>19784458</v>
      </c>
      <c r="AN25" s="350">
        <f>[1]Субсидия_факт!LI23</f>
        <v>0</v>
      </c>
      <c r="AO25" s="546">
        <f>[1]Субсидия_факт!LO23</f>
        <v>0</v>
      </c>
      <c r="AP25" s="552">
        <f t="shared" si="11"/>
        <v>0</v>
      </c>
      <c r="AQ25" s="564"/>
      <c r="AR25" s="564"/>
      <c r="AS25" s="564"/>
      <c r="AT25" s="671"/>
      <c r="AU25" s="552">
        <f t="shared" si="12"/>
        <v>0</v>
      </c>
      <c r="AV25" s="481">
        <f>[1]Субсидия_факт!KS23</f>
        <v>0</v>
      </c>
      <c r="AW25" s="481">
        <f>[1]Субсидия_факт!KY23</f>
        <v>0</v>
      </c>
      <c r="AX25" s="350">
        <f>[1]Субсидия_факт!LK23</f>
        <v>0</v>
      </c>
      <c r="AY25" s="546">
        <f>[1]Субсидия_факт!LQ23</f>
        <v>0</v>
      </c>
      <c r="AZ25" s="552">
        <f t="shared" si="13"/>
        <v>0</v>
      </c>
      <c r="BA25" s="564"/>
      <c r="BB25" s="565"/>
      <c r="BC25" s="856"/>
      <c r="BD25" s="789"/>
      <c r="BE25" s="563">
        <f t="shared" si="141"/>
        <v>0</v>
      </c>
      <c r="BF25" s="561">
        <f t="shared" si="142"/>
        <v>0</v>
      </c>
      <c r="BG25" s="560">
        <f t="shared" si="143"/>
        <v>0</v>
      </c>
      <c r="BH25" s="561">
        <f t="shared" si="144"/>
        <v>0</v>
      </c>
      <c r="BI25" s="551">
        <f>[1]Субсидия_факт!FS23</f>
        <v>0</v>
      </c>
      <c r="BJ25" s="664"/>
      <c r="BK25" s="552">
        <f>[1]Субсидия_факт!FU23</f>
        <v>0</v>
      </c>
      <c r="BL25" s="664"/>
      <c r="BM25" s="561">
        <f t="shared" si="14"/>
        <v>0</v>
      </c>
      <c r="BN25" s="560">
        <f t="shared" si="15"/>
        <v>0</v>
      </c>
      <c r="BO25" s="630">
        <f>[1]Субсидия_факт!FW23</f>
        <v>0</v>
      </c>
      <c r="BP25" s="663"/>
      <c r="BQ25" s="552">
        <f>[1]Субсидия_факт!GA23</f>
        <v>0</v>
      </c>
      <c r="BR25" s="664"/>
      <c r="BS25" s="552">
        <f>[1]Субсидия_факт!GC23</f>
        <v>0</v>
      </c>
      <c r="BT25" s="664"/>
      <c r="BU25" s="561">
        <f t="shared" si="16"/>
        <v>0</v>
      </c>
      <c r="BV25" s="561">
        <f t="shared" si="17"/>
        <v>0</v>
      </c>
      <c r="BW25" s="716">
        <f t="shared" si="18"/>
        <v>0</v>
      </c>
      <c r="BX25" s="349"/>
      <c r="BY25" s="552">
        <f t="shared" si="19"/>
        <v>0</v>
      </c>
      <c r="BZ25" s="558">
        <f>[1]Субсидия_факт!E23</f>
        <v>0</v>
      </c>
      <c r="CA25" s="1139">
        <f>[1]Субсидия_факт!G23</f>
        <v>0</v>
      </c>
      <c r="CB25" s="742">
        <f>[1]Субсидия_факт!I23</f>
        <v>0</v>
      </c>
      <c r="CC25" s="697">
        <f>[1]Субсидия_факт!K23</f>
        <v>0</v>
      </c>
      <c r="CD25" s="861">
        <f>[1]Субсидия_факт!M23</f>
        <v>0</v>
      </c>
      <c r="CE25" s="533">
        <f>[1]Субсидия_факт!O23</f>
        <v>0</v>
      </c>
      <c r="CF25" s="697">
        <f>[1]Субсидия_факт!Q23</f>
        <v>0</v>
      </c>
      <c r="CG25" s="551">
        <f t="shared" si="20"/>
        <v>0</v>
      </c>
      <c r="CH25" s="565"/>
      <c r="CI25" s="564"/>
      <c r="CJ25" s="746"/>
      <c r="CK25" s="564"/>
      <c r="CL25" s="746"/>
      <c r="CM25" s="565"/>
      <c r="CN25" s="668">
        <f t="shared" si="145"/>
        <v>0</v>
      </c>
      <c r="CO25" s="551">
        <f t="shared" si="146"/>
        <v>0</v>
      </c>
      <c r="CP25" s="1400">
        <f>[1]Субсидия_факт!S23</f>
        <v>0</v>
      </c>
      <c r="CQ25" s="559">
        <f t="shared" si="146"/>
        <v>0</v>
      </c>
      <c r="CR25" s="668">
        <f t="shared" si="147"/>
        <v>0</v>
      </c>
      <c r="CS25" s="630">
        <f t="shared" si="148"/>
        <v>0</v>
      </c>
      <c r="CT25" s="694">
        <f t="shared" si="149"/>
        <v>0</v>
      </c>
      <c r="CU25" s="694">
        <f>[1]Субсидия_факт!U23</f>
        <v>0</v>
      </c>
      <c r="CV25" s="1429">
        <f t="shared" si="150"/>
        <v>0</v>
      </c>
      <c r="CW25" s="518">
        <f t="shared" si="21"/>
        <v>0</v>
      </c>
      <c r="CX25" s="546">
        <f>[1]Субсидия_факт!AO23</f>
        <v>0</v>
      </c>
      <c r="CY25" s="972">
        <f>[1]Субсидия_факт!AQ23</f>
        <v>0</v>
      </c>
      <c r="CZ25" s="483">
        <f t="shared" si="22"/>
        <v>0</v>
      </c>
      <c r="DA25" s="851"/>
      <c r="DB25" s="1247"/>
      <c r="DC25" s="552">
        <f t="shared" si="151"/>
        <v>0</v>
      </c>
      <c r="DD25" s="459">
        <f>[1]Субсидия_факт!W23</f>
        <v>0</v>
      </c>
      <c r="DE25" s="1014">
        <f>[1]Субсидия_факт!Y23</f>
        <v>0</v>
      </c>
      <c r="DF25" s="481">
        <f>[1]Субсидия_факт!AA23</f>
        <v>0</v>
      </c>
      <c r="DG25" s="750">
        <f>[1]Субсидия_факт!AC23</f>
        <v>0</v>
      </c>
      <c r="DH25" s="551">
        <f t="shared" si="152"/>
        <v>0</v>
      </c>
      <c r="DI25" s="491"/>
      <c r="DJ25" s="746"/>
      <c r="DK25" s="491"/>
      <c r="DL25" s="746"/>
      <c r="DM25" s="518">
        <f t="shared" si="23"/>
        <v>0</v>
      </c>
      <c r="DN25" s="546">
        <f>[1]Субсидия_факт!AU23</f>
        <v>0</v>
      </c>
      <c r="DO25" s="972">
        <f>[1]Субсидия_факт!AW23</f>
        <v>0</v>
      </c>
      <c r="DP25" s="483">
        <f t="shared" si="24"/>
        <v>0</v>
      </c>
      <c r="DQ25" s="851"/>
      <c r="DR25" s="737"/>
      <c r="DS25" s="559">
        <f t="shared" si="153"/>
        <v>0</v>
      </c>
      <c r="DT25" s="1027">
        <f>[1]Субсидия_факт!EA23</f>
        <v>0</v>
      </c>
      <c r="DU25" s="750">
        <f>[1]Субсидия_факт!EC23</f>
        <v>0</v>
      </c>
      <c r="DV25" s="552">
        <f t="shared" si="154"/>
        <v>0</v>
      </c>
      <c r="DW25" s="564"/>
      <c r="DX25" s="768"/>
      <c r="DY25" s="619">
        <f t="shared" si="27"/>
        <v>0</v>
      </c>
      <c r="DZ25" s="546">
        <f>[1]Субсидия_факт!DO23</f>
        <v>0</v>
      </c>
      <c r="EA25" s="972">
        <f>[1]Субсидия_факт!DU23</f>
        <v>0</v>
      </c>
      <c r="EB25" s="483">
        <f t="shared" si="28"/>
        <v>0</v>
      </c>
      <c r="EC25" s="789"/>
      <c r="ED25" s="737"/>
      <c r="EE25" s="483">
        <f t="shared" si="29"/>
        <v>1348234</v>
      </c>
      <c r="EF25" s="546">
        <f>[1]Субсидия_факт!DQ23</f>
        <v>377507.38</v>
      </c>
      <c r="EG25" s="824">
        <f>[1]Субсидия_факт!DW23</f>
        <v>970726.62</v>
      </c>
      <c r="EH25" s="483">
        <f t="shared" si="30"/>
        <v>0</v>
      </c>
      <c r="EI25" s="671"/>
      <c r="EJ25" s="771"/>
      <c r="EK25" s="722">
        <f t="shared" si="31"/>
        <v>1348234</v>
      </c>
      <c r="EL25" s="822">
        <f>'Трансферты и кредиты'!EF25-'Трансферты и кредиты'!ER25</f>
        <v>377507.38</v>
      </c>
      <c r="EM25" s="735">
        <f>'Трансферты и кредиты'!EG25-'Трансферты и кредиты'!ES25</f>
        <v>970726.62</v>
      </c>
      <c r="EN25" s="716">
        <f t="shared" si="32"/>
        <v>0</v>
      </c>
      <c r="EO25" s="829">
        <f>'Трансферты и кредиты'!EI25-'Трансферты и кредиты'!EU25</f>
        <v>0</v>
      </c>
      <c r="EP25" s="842">
        <f>'Трансферты и кредиты'!EJ25-'Трансферты и кредиты'!EV25</f>
        <v>0</v>
      </c>
      <c r="EQ25" s="722">
        <f t="shared" si="33"/>
        <v>0</v>
      </c>
      <c r="ER25" s="546">
        <f>[1]Субсидия_факт!DS23</f>
        <v>0</v>
      </c>
      <c r="ES25" s="972">
        <f>[1]Субсидия_факт!DY23</f>
        <v>0</v>
      </c>
      <c r="ET25" s="722">
        <f t="shared" si="34"/>
        <v>0</v>
      </c>
      <c r="EU25" s="546"/>
      <c r="EV25" s="824"/>
      <c r="EW25" s="820">
        <f t="shared" si="35"/>
        <v>80736.710000000006</v>
      </c>
      <c r="EX25" s="829">
        <f>[1]Субсидия_факт!BS23</f>
        <v>0</v>
      </c>
      <c r="EY25" s="735">
        <f>[1]Субсидия_факт!BY23</f>
        <v>0</v>
      </c>
      <c r="EZ25" s="546">
        <f>[1]Субсидия_факт!CQ23</f>
        <v>72463.760000000009</v>
      </c>
      <c r="FA25" s="972">
        <f>[1]Субсидия_факт!CW23</f>
        <v>8272.9499999999989</v>
      </c>
      <c r="FB25" s="546">
        <f>[1]Субсидия_факт!DC23</f>
        <v>0</v>
      </c>
      <c r="FC25" s="972">
        <f>[1]Субсидия_факт!DI23</f>
        <v>0</v>
      </c>
      <c r="FD25" s="546">
        <f>[1]Субсидия_факт!EE23</f>
        <v>0</v>
      </c>
      <c r="FE25" s="824">
        <f>[1]Субсидия_факт!EK23</f>
        <v>0</v>
      </c>
      <c r="FF25" s="820">
        <f t="shared" si="36"/>
        <v>0</v>
      </c>
      <c r="FG25" s="671"/>
      <c r="FH25" s="737"/>
      <c r="FI25" s="671"/>
      <c r="FJ25" s="850"/>
      <c r="FK25" s="671"/>
      <c r="FL25" s="966"/>
      <c r="FM25" s="671"/>
      <c r="FN25" s="737"/>
      <c r="FO25" s="820">
        <f t="shared" si="37"/>
        <v>0</v>
      </c>
      <c r="FP25" s="829">
        <f>[1]Субсидия_факт!BU23</f>
        <v>0</v>
      </c>
      <c r="FQ25" s="735">
        <f>[1]Субсидия_факт!CA23</f>
        <v>0</v>
      </c>
      <c r="FR25" s="546">
        <f>[1]Субсидия_факт!CS23</f>
        <v>0</v>
      </c>
      <c r="FS25" s="824">
        <f>[1]Субсидия_факт!CY23</f>
        <v>0</v>
      </c>
      <c r="FT25" s="546">
        <f>[1]Субсидия_факт!DE23</f>
        <v>0</v>
      </c>
      <c r="FU25" s="972">
        <f>[1]Субсидия_факт!DK23</f>
        <v>0</v>
      </c>
      <c r="FV25" s="546">
        <f>[1]Субсидия_факт!EG23</f>
        <v>0</v>
      </c>
      <c r="FW25" s="824">
        <f>[1]Субсидия_факт!EM23</f>
        <v>0</v>
      </c>
      <c r="FX25" s="820">
        <f t="shared" si="38"/>
        <v>0</v>
      </c>
      <c r="FY25" s="671"/>
      <c r="FZ25" s="737"/>
      <c r="GA25" s="851"/>
      <c r="GB25" s="737"/>
      <c r="GC25" s="851"/>
      <c r="GD25" s="737"/>
      <c r="GE25" s="671"/>
      <c r="GF25" s="737"/>
      <c r="GG25" s="823">
        <f t="shared" si="39"/>
        <v>0</v>
      </c>
      <c r="GH25" s="829">
        <f>'Трансферты и кредиты'!FP25-GZ25</f>
        <v>0</v>
      </c>
      <c r="GI25" s="735">
        <f>'Трансферты и кредиты'!FQ25-HA25</f>
        <v>0</v>
      </c>
      <c r="GJ25" s="829">
        <f>'Трансферты и кредиты'!FR25-HB25</f>
        <v>0</v>
      </c>
      <c r="GK25" s="735">
        <f>'Трансферты и кредиты'!FS25-HC25</f>
        <v>0</v>
      </c>
      <c r="GL25" s="822">
        <f>'Трансферты и кредиты'!FT25-HD25</f>
        <v>0</v>
      </c>
      <c r="GM25" s="735">
        <f>'Трансферты и кредиты'!FU25-HE25</f>
        <v>0</v>
      </c>
      <c r="GN25" s="829">
        <f>'Трансферты и кредиты'!FV25-HF25</f>
        <v>0</v>
      </c>
      <c r="GO25" s="735">
        <f>'Трансферты и кредиты'!FW25-HG25</f>
        <v>0</v>
      </c>
      <c r="GP25" s="823">
        <f t="shared" si="40"/>
        <v>0</v>
      </c>
      <c r="GQ25" s="829">
        <f>'Трансферты и кредиты'!FY25-HI25</f>
        <v>0</v>
      </c>
      <c r="GR25" s="885">
        <f>'Трансферты и кредиты'!FZ25-HJ25</f>
        <v>0</v>
      </c>
      <c r="GS25" s="829">
        <f>'Трансферты и кредиты'!GA25-HK25</f>
        <v>0</v>
      </c>
      <c r="GT25" s="842">
        <f>'Трансферты и кредиты'!GB25-HL25</f>
        <v>0</v>
      </c>
      <c r="GU25" s="829">
        <f>'Трансферты и кредиты'!GC25-HM25</f>
        <v>0</v>
      </c>
      <c r="GV25" s="842">
        <f>'Трансферты и кредиты'!GD25-HN25</f>
        <v>0</v>
      </c>
      <c r="GW25" s="829">
        <f>'Трансферты и кредиты'!GE25-HO25</f>
        <v>0</v>
      </c>
      <c r="GX25" s="842">
        <f>'Трансферты и кредиты'!GF25-HP25</f>
        <v>0</v>
      </c>
      <c r="GY25" s="823">
        <f t="shared" si="41"/>
        <v>0</v>
      </c>
      <c r="GZ25" s="829">
        <f>[1]Субсидия_факт!BW23</f>
        <v>0</v>
      </c>
      <c r="HA25" s="735">
        <f>[1]Субсидия_факт!CC23</f>
        <v>0</v>
      </c>
      <c r="HB25" s="546">
        <f>[1]Субсидия_факт!CU23</f>
        <v>0</v>
      </c>
      <c r="HC25" s="824">
        <f>[1]Субсидия_факт!DA23</f>
        <v>0</v>
      </c>
      <c r="HD25" s="546">
        <f>[1]Субсидия_факт!DG23</f>
        <v>0</v>
      </c>
      <c r="HE25" s="972">
        <f>[1]Субсидия_факт!DM23</f>
        <v>0</v>
      </c>
      <c r="HF25" s="546">
        <f>[1]Субсидия_факт!EI23</f>
        <v>0</v>
      </c>
      <c r="HG25" s="824">
        <f>[1]Субсидия_факт!EO23</f>
        <v>0</v>
      </c>
      <c r="HH25" s="823">
        <f t="shared" si="42"/>
        <v>0</v>
      </c>
      <c r="HI25" s="671"/>
      <c r="HJ25" s="737"/>
      <c r="HK25" s="548"/>
      <c r="HL25" s="863"/>
      <c r="HM25" s="548"/>
      <c r="HN25" s="967"/>
      <c r="HO25" s="671"/>
      <c r="HP25" s="737"/>
      <c r="HQ25" s="483">
        <f t="shared" si="155"/>
        <v>0</v>
      </c>
      <c r="HR25" s="546">
        <f>[1]Субсидия_факт!AY23</f>
        <v>0</v>
      </c>
      <c r="HS25" s="972">
        <f>[1]Субсидия_факт!BA23</f>
        <v>0</v>
      </c>
      <c r="HT25" s="546">
        <f>[1]Субсидия_факт!BC23</f>
        <v>0</v>
      </c>
      <c r="HU25" s="972">
        <f>[1]Субсидия_факт!BE23</f>
        <v>0</v>
      </c>
      <c r="HV25" s="483">
        <f t="shared" si="156"/>
        <v>0</v>
      </c>
      <c r="HW25" s="671"/>
      <c r="HX25" s="737"/>
      <c r="HY25" s="671"/>
      <c r="HZ25" s="737"/>
      <c r="IA25" s="518">
        <f t="shared" si="43"/>
        <v>0</v>
      </c>
      <c r="IB25" s="546">
        <f>[1]Субсидия_факт!GW23</f>
        <v>0</v>
      </c>
      <c r="IC25" s="531">
        <f>[1]Субсидия_факт!GY23</f>
        <v>0</v>
      </c>
      <c r="ID25" s="533">
        <f>[1]Субсидия_факт!HG23</f>
        <v>0</v>
      </c>
      <c r="IE25" s="750">
        <f>[1]Субсидия_факт!HI23</f>
        <v>0</v>
      </c>
      <c r="IF25" s="518">
        <f t="shared" si="44"/>
        <v>0</v>
      </c>
      <c r="IG25" s="671"/>
      <c r="IH25" s="351"/>
      <c r="II25" s="491"/>
      <c r="IJ25" s="746"/>
      <c r="IK25" s="483">
        <f t="shared" si="45"/>
        <v>0</v>
      </c>
      <c r="IL25" s="548">
        <f>[1]Субсидия_факт!HE23</f>
        <v>0</v>
      </c>
      <c r="IM25" s="548">
        <f>[1]Субсидия_факт!HA23</f>
        <v>0</v>
      </c>
      <c r="IN25" s="824">
        <f>[1]Субсидия_факт!HC23</f>
        <v>0</v>
      </c>
      <c r="IO25" s="483">
        <f t="shared" si="46"/>
        <v>0</v>
      </c>
      <c r="IP25" s="671"/>
      <c r="IQ25" s="671"/>
      <c r="IR25" s="737"/>
      <c r="IS25" s="968">
        <f t="shared" si="47"/>
        <v>0</v>
      </c>
      <c r="IT25" s="968">
        <f t="shared" si="48"/>
        <v>0</v>
      </c>
      <c r="IU25" s="720">
        <f t="shared" si="49"/>
        <v>0</v>
      </c>
      <c r="IV25" s="1163">
        <f t="shared" si="50"/>
        <v>0</v>
      </c>
      <c r="IW25" s="826">
        <f t="shared" si="51"/>
        <v>0</v>
      </c>
      <c r="IX25" s="546">
        <f>[1]Субсидия_факт!NI23</f>
        <v>0</v>
      </c>
      <c r="IY25" s="972">
        <f>[1]Субсидия_факт!NO23</f>
        <v>0</v>
      </c>
      <c r="IZ25" s="972">
        <f>[1]Субсидия_факт!OA23</f>
        <v>0</v>
      </c>
      <c r="JA25" s="546">
        <f>[1]Субсидия_факт!NU23</f>
        <v>0</v>
      </c>
      <c r="JB25" s="826">
        <f t="shared" si="52"/>
        <v>0</v>
      </c>
      <c r="JC25" s="851"/>
      <c r="JD25" s="737"/>
      <c r="JE25" s="850"/>
      <c r="JF25" s="671"/>
      <c r="JG25" s="826">
        <f t="shared" si="53"/>
        <v>0</v>
      </c>
      <c r="JH25" s="546">
        <f>[1]Субсидия_факт!NK23</f>
        <v>0</v>
      </c>
      <c r="JI25" s="972">
        <f>[1]Субсидия_факт!NQ23</f>
        <v>0</v>
      </c>
      <c r="JJ25" s="972">
        <f>[1]Субсидия_факт!OC23</f>
        <v>0</v>
      </c>
      <c r="JK25" s="548">
        <f>[1]Субсидия_факт!NW23</f>
        <v>0</v>
      </c>
      <c r="JL25" s="827">
        <f t="shared" si="54"/>
        <v>0</v>
      </c>
      <c r="JM25" s="671"/>
      <c r="JN25" s="850"/>
      <c r="JO25" s="737"/>
      <c r="JP25" s="851"/>
      <c r="JQ25" s="715">
        <f t="shared" si="55"/>
        <v>0</v>
      </c>
      <c r="JR25" s="704">
        <f>'Трансферты и кредиты'!JH25-KB25</f>
        <v>0</v>
      </c>
      <c r="JS25" s="742">
        <f>'Трансферты и кредиты'!JI25-KC25</f>
        <v>0</v>
      </c>
      <c r="JT25" s="839">
        <f>'Трансферты и кредиты'!JJ25-KD25</f>
        <v>0</v>
      </c>
      <c r="JU25" s="668">
        <f>'Трансферты и кредиты'!JK25-KE25</f>
        <v>0</v>
      </c>
      <c r="JV25" s="828">
        <f t="shared" si="56"/>
        <v>0</v>
      </c>
      <c r="JW25" s="822">
        <f>'Трансферты и кредиты'!JM25-KG25</f>
        <v>0</v>
      </c>
      <c r="JX25" s="735">
        <f>'Трансферты и кредиты'!JN25-KH25</f>
        <v>0</v>
      </c>
      <c r="JY25" s="842">
        <f>'Трансферты и кредиты'!JO25-KI25</f>
        <v>0</v>
      </c>
      <c r="JZ25" s="829">
        <f>'Трансферты и кредиты'!JP25-KJ25</f>
        <v>0</v>
      </c>
      <c r="KA25" s="853">
        <f t="shared" si="57"/>
        <v>0</v>
      </c>
      <c r="KB25" s="546">
        <f>[1]Субсидия_факт!NM23</f>
        <v>0</v>
      </c>
      <c r="KC25" s="972">
        <f>[1]Субсидия_факт!NS23</f>
        <v>0</v>
      </c>
      <c r="KD25" s="972">
        <f>[1]Субсидия_факт!OE23</f>
        <v>0</v>
      </c>
      <c r="KE25" s="546">
        <f>[1]Субсидия_факт!NY23</f>
        <v>0</v>
      </c>
      <c r="KF25" s="828">
        <f t="shared" si="58"/>
        <v>0</v>
      </c>
      <c r="KG25" s="851"/>
      <c r="KH25" s="737"/>
      <c r="KI25" s="863"/>
      <c r="KJ25" s="548"/>
      <c r="KK25" s="559">
        <f>SUM('Трансферты и кредиты'!KL25:KL25)</f>
        <v>0</v>
      </c>
      <c r="KL25" s="351"/>
      <c r="KM25" s="559">
        <f>SUM('Трансферты и кредиты'!KN25:KN25)</f>
        <v>0</v>
      </c>
      <c r="KN25" s="491"/>
      <c r="KO25" s="559">
        <f t="shared" si="59"/>
        <v>0</v>
      </c>
      <c r="KP25" s="481">
        <f>[1]Субсидия_факт!HY23</f>
        <v>0</v>
      </c>
      <c r="KQ25" s="750">
        <f>[1]Субсидия_факт!IC23</f>
        <v>0</v>
      </c>
      <c r="KR25" s="552">
        <f t="shared" si="60"/>
        <v>0</v>
      </c>
      <c r="KS25" s="564"/>
      <c r="KT25" s="848"/>
      <c r="KU25" s="630">
        <f t="shared" si="61"/>
        <v>0</v>
      </c>
      <c r="KV25" s="1103">
        <f>'Трансферты и кредиты'!KP25-LB25</f>
        <v>0</v>
      </c>
      <c r="KW25" s="742">
        <f>'Трансферты и кредиты'!KQ25-LC25</f>
        <v>0</v>
      </c>
      <c r="KX25" s="630">
        <f t="shared" si="62"/>
        <v>0</v>
      </c>
      <c r="KY25" s="505">
        <f>'Трансферты и кредиты'!KS25-LE25</f>
        <v>0</v>
      </c>
      <c r="KZ25" s="742">
        <f>'Трансферты и кредиты'!KT25-LF25</f>
        <v>0</v>
      </c>
      <c r="LA25" s="694">
        <f t="shared" si="63"/>
        <v>0</v>
      </c>
      <c r="LB25" s="481">
        <f>[1]Субсидия_факт!IA23</f>
        <v>0</v>
      </c>
      <c r="LC25" s="750">
        <f>[1]Субсидия_факт!IE23</f>
        <v>0</v>
      </c>
      <c r="LD25" s="630">
        <f t="shared" si="64"/>
        <v>0</v>
      </c>
      <c r="LE25" s="505"/>
      <c r="LF25" s="775"/>
      <c r="LG25" s="518">
        <f t="shared" si="65"/>
        <v>0</v>
      </c>
      <c r="LH25" s="350">
        <f>[1]Субсидия_факт!CK23</f>
        <v>0</v>
      </c>
      <c r="LI25" s="350">
        <f>[1]Субсидия_факт!EW23</f>
        <v>0</v>
      </c>
      <c r="LJ25" s="861">
        <f>[1]Субсидия_факт!EY23</f>
        <v>0</v>
      </c>
      <c r="LK25" s="558">
        <f>[1]Субсидия_факт!FG23</f>
        <v>0</v>
      </c>
      <c r="LL25" s="533">
        <f>[1]Субсидия_факт!FY23</f>
        <v>0</v>
      </c>
      <c r="LM25" s="558">
        <f>[1]Субсидия_факт!JE23</f>
        <v>0</v>
      </c>
      <c r="LN25" s="350">
        <f>[1]Субсидия_факт!KI23</f>
        <v>0</v>
      </c>
      <c r="LO25" s="459">
        <f>[1]Субсидия_факт!JW23</f>
        <v>0</v>
      </c>
      <c r="LP25" s="750">
        <f>[1]Субсидия_факт!KC23</f>
        <v>0</v>
      </c>
      <c r="LQ25" s="483">
        <f t="shared" si="66"/>
        <v>0</v>
      </c>
      <c r="LR25" s="491"/>
      <c r="LS25" s="491"/>
      <c r="LT25" s="746"/>
      <c r="LU25" s="491"/>
      <c r="LV25" s="491"/>
      <c r="LW25" s="491"/>
      <c r="LX25" s="351"/>
      <c r="LY25" s="351"/>
      <c r="LZ25" s="768"/>
      <c r="MA25" s="559">
        <f t="shared" si="67"/>
        <v>0</v>
      </c>
      <c r="MB25" s="481">
        <f>[1]Субсидия_факт!CM23</f>
        <v>0</v>
      </c>
      <c r="MC25" s="350">
        <f>[1]Субсидия_факт!FK23</f>
        <v>0</v>
      </c>
      <c r="MD25" s="505">
        <f>[1]Субсидия_факт!IO23</f>
        <v>0</v>
      </c>
      <c r="ME25" s="531">
        <f>[1]Субсидия_факт!JG23</f>
        <v>0</v>
      </c>
      <c r="MF25" s="533">
        <f>[1]Субсидия_факт!KK23</f>
        <v>0</v>
      </c>
      <c r="MG25" s="533">
        <f>[1]Субсидия_факт!JY23</f>
        <v>0</v>
      </c>
      <c r="MH25" s="866">
        <f>[1]Субсидия_факт!KE23</f>
        <v>0</v>
      </c>
      <c r="MI25" s="552">
        <f t="shared" si="157"/>
        <v>0</v>
      </c>
      <c r="MJ25" s="564"/>
      <c r="MK25" s="565"/>
      <c r="ML25" s="351"/>
      <c r="MM25" s="565"/>
      <c r="MN25" s="564"/>
      <c r="MO25" s="564"/>
      <c r="MP25" s="848"/>
      <c r="MQ25" s="561">
        <f t="shared" si="158"/>
        <v>0</v>
      </c>
      <c r="MR25" s="704">
        <f t="shared" si="70"/>
        <v>0</v>
      </c>
      <c r="MS25" s="481">
        <f t="shared" si="71"/>
        <v>0</v>
      </c>
      <c r="MT25" s="481">
        <f t="shared" si="72"/>
        <v>0</v>
      </c>
      <c r="MU25" s="350">
        <f t="shared" si="73"/>
        <v>0</v>
      </c>
      <c r="MV25" s="459">
        <f t="shared" si="74"/>
        <v>0</v>
      </c>
      <c r="MW25" s="350">
        <f t="shared" si="75"/>
        <v>0</v>
      </c>
      <c r="MX25" s="750">
        <f t="shared" si="76"/>
        <v>0</v>
      </c>
      <c r="MY25" s="560">
        <f t="shared" si="77"/>
        <v>0</v>
      </c>
      <c r="MZ25" s="668">
        <f t="shared" si="78"/>
        <v>0</v>
      </c>
      <c r="NA25" s="531">
        <f t="shared" si="79"/>
        <v>0</v>
      </c>
      <c r="NB25" s="350">
        <f t="shared" si="80"/>
        <v>0</v>
      </c>
      <c r="NC25" s="459">
        <f t="shared" si="81"/>
        <v>0</v>
      </c>
      <c r="ND25" s="350">
        <f t="shared" si="82"/>
        <v>0</v>
      </c>
      <c r="NE25" s="350">
        <f t="shared" si="83"/>
        <v>0</v>
      </c>
      <c r="NF25" s="861">
        <f t="shared" si="84"/>
        <v>0</v>
      </c>
      <c r="NG25" s="563">
        <f t="shared" si="85"/>
        <v>0</v>
      </c>
      <c r="NH25" s="481">
        <f>[1]Субсидия_факт!CO23</f>
        <v>0</v>
      </c>
      <c r="NI25" s="350">
        <f>[1]Субсидия_факт!FM23</f>
        <v>0</v>
      </c>
      <c r="NJ25" s="505">
        <f>[1]Субсидия_факт!IQ23</f>
        <v>0</v>
      </c>
      <c r="NK25" s="459">
        <f>[1]Субсидия_факт!JI23</f>
        <v>0</v>
      </c>
      <c r="NL25" s="350">
        <f>[1]Субсидия_факт!KM23</f>
        <v>0</v>
      </c>
      <c r="NM25" s="350">
        <f>[1]Субсидия_факт!KA23</f>
        <v>0</v>
      </c>
      <c r="NN25" s="866">
        <f>[1]Субсидия_факт!KG23</f>
        <v>0</v>
      </c>
      <c r="NO25" s="561">
        <f t="shared" si="86"/>
        <v>0</v>
      </c>
      <c r="NP25" s="565"/>
      <c r="NQ25" s="564"/>
      <c r="NR25" s="491"/>
      <c r="NS25" s="564"/>
      <c r="NT25" s="564"/>
      <c r="NU25" s="565"/>
      <c r="NV25" s="869"/>
      <c r="NW25" s="559">
        <f t="shared" si="87"/>
        <v>0</v>
      </c>
      <c r="NX25" s="533">
        <f>[1]Субсидия_факт!IS23</f>
        <v>0</v>
      </c>
      <c r="NY25" s="861">
        <f>[1]Субсидия_факт!IU23</f>
        <v>0</v>
      </c>
      <c r="NZ25" s="533">
        <f>[1]Субсидия_факт!JK23</f>
        <v>0</v>
      </c>
      <c r="OA25" s="861">
        <f>[1]Субсидия_факт!JQ23</f>
        <v>0</v>
      </c>
      <c r="OB25" s="552">
        <f t="shared" si="88"/>
        <v>0</v>
      </c>
      <c r="OC25" s="491"/>
      <c r="OD25" s="746"/>
      <c r="OE25" s="491"/>
      <c r="OF25" s="869"/>
      <c r="OG25" s="552">
        <f t="shared" si="89"/>
        <v>0</v>
      </c>
      <c r="OH25" s="531">
        <f>[1]Субсидия_факт!IG23</f>
        <v>0</v>
      </c>
      <c r="OI25" s="1014">
        <f>[1]Субсидия_факт!IK23</f>
        <v>0</v>
      </c>
      <c r="OJ25" s="1217">
        <f>[1]Субсидия_факт!IW23</f>
        <v>0</v>
      </c>
      <c r="OK25" s="742">
        <f>[1]Субсидия_факт!JA23</f>
        <v>0</v>
      </c>
      <c r="OL25" s="533">
        <f>[1]Субсидия_факт!JM23</f>
        <v>0</v>
      </c>
      <c r="OM25" s="750">
        <f>[1]Субсидия_факт!JS23</f>
        <v>0</v>
      </c>
      <c r="ON25" s="552">
        <f t="shared" si="90"/>
        <v>0</v>
      </c>
      <c r="OO25" s="564"/>
      <c r="OP25" s="845"/>
      <c r="OQ25" s="491"/>
      <c r="OR25" s="746"/>
      <c r="OS25" s="564"/>
      <c r="OT25" s="746"/>
      <c r="OU25" s="630">
        <f t="shared" si="91"/>
        <v>0</v>
      </c>
      <c r="OV25" s="481">
        <f t="shared" si="92"/>
        <v>0</v>
      </c>
      <c r="OW25" s="750">
        <f t="shared" si="93"/>
        <v>0</v>
      </c>
      <c r="OX25" s="459">
        <f t="shared" si="94"/>
        <v>0</v>
      </c>
      <c r="OY25" s="750">
        <f t="shared" si="95"/>
        <v>0</v>
      </c>
      <c r="OZ25" s="459">
        <f t="shared" si="96"/>
        <v>0</v>
      </c>
      <c r="PA25" s="750">
        <f t="shared" si="97"/>
        <v>0</v>
      </c>
      <c r="PB25" s="694">
        <f t="shared" si="98"/>
        <v>0</v>
      </c>
      <c r="PC25" s="481">
        <f t="shared" si="99"/>
        <v>0</v>
      </c>
      <c r="PD25" s="750">
        <f t="shared" si="100"/>
        <v>0</v>
      </c>
      <c r="PE25" s="459">
        <f t="shared" si="101"/>
        <v>0</v>
      </c>
      <c r="PF25" s="750">
        <f t="shared" si="102"/>
        <v>0</v>
      </c>
      <c r="PG25" s="459">
        <f t="shared" si="103"/>
        <v>0</v>
      </c>
      <c r="PH25" s="750">
        <f t="shared" si="104"/>
        <v>0</v>
      </c>
      <c r="PI25" s="630">
        <f t="shared" si="105"/>
        <v>0</v>
      </c>
      <c r="PJ25" s="459">
        <f>[1]Субсидия_факт!II23</f>
        <v>0</v>
      </c>
      <c r="PK25" s="1014">
        <f>[1]Субсидия_факт!IM23</f>
        <v>0</v>
      </c>
      <c r="PL25" s="668">
        <f>[1]Субсидия_факт!IY23</f>
        <v>0</v>
      </c>
      <c r="PM25" s="742">
        <f>[1]Субсидия_факт!JC23</f>
        <v>0</v>
      </c>
      <c r="PN25" s="350">
        <f>[1]Субсидия_факт!JO23</f>
        <v>0</v>
      </c>
      <c r="PO25" s="750">
        <f>[1]Субсидия_факт!JU23</f>
        <v>0</v>
      </c>
      <c r="PP25" s="630">
        <f t="shared" si="106"/>
        <v>0</v>
      </c>
      <c r="PQ25" s="565"/>
      <c r="PR25" s="742"/>
      <c r="PS25" s="491"/>
      <c r="PT25" s="746"/>
      <c r="PU25" s="564"/>
      <c r="PV25" s="839"/>
      <c r="PW25" s="518">
        <f>[1]Субсидия_факт!OQ23</f>
        <v>15328227.279999999</v>
      </c>
      <c r="PX25" s="1423">
        <f t="shared" si="159"/>
        <v>15328227.279999999</v>
      </c>
      <c r="PY25" s="557">
        <f>'Прочая  субсидия_МР  и  ГО'!B21</f>
        <v>66429683.219999999</v>
      </c>
      <c r="PZ25" s="552">
        <f>'Прочая  субсидия_МР  и  ГО'!C21</f>
        <v>5024772.9800000004</v>
      </c>
      <c r="QA25" s="557">
        <f>'Прочая  субсидия_БП'!B21</f>
        <v>382884.09</v>
      </c>
      <c r="QB25" s="559">
        <f>'Прочая  субсидия_БП'!C21</f>
        <v>0</v>
      </c>
      <c r="QC25" s="625">
        <f>'Прочая  субсидия_БП'!D21</f>
        <v>382884.09</v>
      </c>
      <c r="QD25" s="624">
        <f>'Прочая  субсидия_БП'!E21</f>
        <v>0</v>
      </c>
      <c r="QE25" s="631">
        <f>'Прочая  субсидия_БП'!F21</f>
        <v>0</v>
      </c>
      <c r="QF25" s="624">
        <f>'Прочая  субсидия_БП'!G21</f>
        <v>0</v>
      </c>
      <c r="QG25" s="518">
        <f t="shared" si="107"/>
        <v>208667192</v>
      </c>
      <c r="QH25" s="481">
        <f>'Трансферты и кредиты'!RF25+'Трансферты и кредиты'!QM25+'Трансферты и кредиты'!QO25+'Трансферты и кредиты'!QQ25</f>
        <v>204640840</v>
      </c>
      <c r="QI25" s="350">
        <f>'Трансферты и кредиты'!RG25+'Трансферты и кредиты'!QS25+'Трансферты и кредиты'!QY25+'Трансферты и кредиты'!QU25+'Трансферты и кредиты'!RC25+'Трансферты и кредиты'!QW25+RA25</f>
        <v>4026352</v>
      </c>
      <c r="QJ25" s="552">
        <f t="shared" si="108"/>
        <v>53822349.729999997</v>
      </c>
      <c r="QK25" s="459">
        <f>'Трансферты и кредиты'!RI25+'Трансферты и кредиты'!QN25+'Трансферты и кредиты'!QP25+'Трансферты и кредиты'!QR25</f>
        <v>51908025</v>
      </c>
      <c r="QL25" s="350">
        <f>'Трансферты и кредиты'!RJ25+'Трансферты и кредиты'!QT25+'Трансферты и кредиты'!QZ25+'Трансферты и кредиты'!QV25+'Трансферты и кредиты'!RD25+'Трансферты и кредиты'!QX25+RB25</f>
        <v>1914324.73</v>
      </c>
      <c r="QM25" s="619">
        <f>'Субвенция  на  полномочия'!B21</f>
        <v>196574840</v>
      </c>
      <c r="QN25" s="483">
        <f>'Субвенция  на  полномочия'!C21</f>
        <v>49705025</v>
      </c>
      <c r="QO25" s="803">
        <f>[1]Субвенция_факт!P22*1000</f>
        <v>5448000</v>
      </c>
      <c r="QP25" s="1386">
        <v>1233000</v>
      </c>
      <c r="QQ25" s="803">
        <f>[1]Субвенция_факт!K22*1000</f>
        <v>1696000</v>
      </c>
      <c r="QR25" s="1386">
        <v>640000</v>
      </c>
      <c r="QS25" s="803">
        <f>[1]Субвенция_факт!AD22*1000</f>
        <v>1321300</v>
      </c>
      <c r="QT25" s="806">
        <v>320646.11</v>
      </c>
      <c r="QU25" s="803">
        <f>[1]Субвенция_факт!AE22*1000</f>
        <v>2000</v>
      </c>
      <c r="QV25" s="806"/>
      <c r="QW25" s="803">
        <f>[1]Субвенция_факт!E22*1000</f>
        <v>1203052.0000000002</v>
      </c>
      <c r="QX25" s="806">
        <v>1191816</v>
      </c>
      <c r="QY25" s="803">
        <f>[1]Субвенция_факт!F22*1000</f>
        <v>0</v>
      </c>
      <c r="QZ25" s="946"/>
      <c r="RA25" s="171">
        <f>[1]Субвенция_факт!G22*1000</f>
        <v>0</v>
      </c>
      <c r="RB25" s="947"/>
      <c r="RC25" s="803">
        <f>[1]Субвенция_факт!H22*1000</f>
        <v>0</v>
      </c>
      <c r="RD25" s="806"/>
      <c r="RE25" s="559">
        <f t="shared" si="109"/>
        <v>2422000</v>
      </c>
      <c r="RF25" s="945">
        <f>[1]Субвенция_факт!AC22*1000</f>
        <v>922000</v>
      </c>
      <c r="RG25" s="1168">
        <f>[1]Субвенция_факт!AB22*1000</f>
        <v>1500000</v>
      </c>
      <c r="RH25" s="552">
        <f t="shared" si="110"/>
        <v>731862.62</v>
      </c>
      <c r="RI25" s="1080">
        <v>330000</v>
      </c>
      <c r="RJ25" s="1379">
        <v>401862.62</v>
      </c>
      <c r="RK25" s="286">
        <f>'Трансферты и кредиты'!TI25+'Трансферты и кредиты'!TE25+'Трансферты и кредиты'!SA25+'Трансферты и кредиты'!SG25+RM25+'Трансферты и кредиты'!SY25</f>
        <v>0</v>
      </c>
      <c r="RL25" s="171">
        <f>'Трансферты и кредиты'!TK25+'Трансферты и кредиты'!TG25+'Трансферты и кредиты'!SD25+'Трансферты и кредиты'!SJ25+RT25+'Трансферты и кредиты'!TB25</f>
        <v>0</v>
      </c>
      <c r="RM25" s="1284">
        <f t="shared" si="111"/>
        <v>0</v>
      </c>
      <c r="RN25" s="1267">
        <f>'[1]Иные межбюджетные трансферты'!O23</f>
        <v>0</v>
      </c>
      <c r="RO25" s="1264">
        <f>'[1]Иные межбюджетные трансферты'!Q23</f>
        <v>0</v>
      </c>
      <c r="RP25" s="959">
        <f>'[1]Иные межбюджетные трансферты'!I23</f>
        <v>0</v>
      </c>
      <c r="RQ25" s="1043">
        <f>'[1]Иные межбюджетные трансферты'!K23</f>
        <v>0</v>
      </c>
      <c r="RR25" s="1414">
        <f>'[1]Иные межбюджетные трансферты'!M23</f>
        <v>0</v>
      </c>
      <c r="RS25" s="1409">
        <f>'[1]Иные межбюджетные трансферты'!S23</f>
        <v>0</v>
      </c>
      <c r="RT25" s="1094">
        <f t="shared" si="112"/>
        <v>0</v>
      </c>
      <c r="RU25" s="1086"/>
      <c r="RV25" s="1084"/>
      <c r="RW25" s="959"/>
      <c r="RX25" s="1043"/>
      <c r="RY25" s="1086"/>
      <c r="RZ25" s="1086"/>
      <c r="SA25" s="1071">
        <f t="shared" si="113"/>
        <v>0</v>
      </c>
      <c r="SB25" s="1300">
        <f>'[1]Иные межбюджетные трансферты'!U23</f>
        <v>0</v>
      </c>
      <c r="SC25" s="1301">
        <f>'[1]Иные межбюджетные трансферты'!AA23</f>
        <v>0</v>
      </c>
      <c r="SD25" s="1166">
        <f t="shared" si="114"/>
        <v>0</v>
      </c>
      <c r="SE25" s="1043"/>
      <c r="SF25" s="1043"/>
      <c r="SG25" s="1077">
        <f t="shared" si="115"/>
        <v>0</v>
      </c>
      <c r="SH25" s="1300">
        <f>'[1]Иные межбюджетные трансферты'!W23</f>
        <v>0</v>
      </c>
      <c r="SI25" s="1301">
        <f>'[1]Иные межбюджетные трансферты'!AC23</f>
        <v>0</v>
      </c>
      <c r="SJ25" s="1071">
        <f t="shared" si="116"/>
        <v>0</v>
      </c>
      <c r="SK25" s="1043"/>
      <c r="SL25" s="1043"/>
      <c r="SM25" s="1074">
        <f t="shared" si="117"/>
        <v>0</v>
      </c>
      <c r="SN25" s="1300">
        <f t="shared" si="118"/>
        <v>0</v>
      </c>
      <c r="SO25" s="1301">
        <f t="shared" si="119"/>
        <v>0</v>
      </c>
      <c r="SP25" s="1068">
        <f t="shared" si="120"/>
        <v>0</v>
      </c>
      <c r="SQ25" s="1300">
        <f t="shared" si="121"/>
        <v>0</v>
      </c>
      <c r="SR25" s="1301">
        <f t="shared" si="122"/>
        <v>0</v>
      </c>
      <c r="SS25" s="1074">
        <f t="shared" si="123"/>
        <v>0</v>
      </c>
      <c r="ST25" s="1300">
        <f>'[1]Иные межбюджетные трансферты'!Y23</f>
        <v>0</v>
      </c>
      <c r="SU25" s="1301">
        <f>'[1]Иные межбюджетные трансферты'!AE23</f>
        <v>0</v>
      </c>
      <c r="SV25" s="1074">
        <f t="shared" si="124"/>
        <v>0</v>
      </c>
      <c r="SW25" s="1300">
        <f t="shared" si="125"/>
        <v>0</v>
      </c>
      <c r="SX25" s="1301">
        <f t="shared" si="126"/>
        <v>0</v>
      </c>
      <c r="SY25" s="804">
        <f t="shared" si="127"/>
        <v>0</v>
      </c>
      <c r="SZ25" s="1168">
        <f>'[1]Иные межбюджетные трансферты'!E23</f>
        <v>0</v>
      </c>
      <c r="TA25" s="1280">
        <f>'[1]Иные межбюджетные трансферты'!G23</f>
        <v>0</v>
      </c>
      <c r="TB25" s="804">
        <f t="shared" si="128"/>
        <v>0</v>
      </c>
      <c r="TC25" s="1168"/>
      <c r="TD25" s="1280"/>
      <c r="TE25" s="960">
        <f t="shared" si="129"/>
        <v>0</v>
      </c>
      <c r="TF25" s="1043"/>
      <c r="TG25" s="1164">
        <f t="shared" si="130"/>
        <v>0</v>
      </c>
      <c r="TH25" s="972"/>
      <c r="TI25" s="545">
        <f t="shared" si="131"/>
        <v>0</v>
      </c>
      <c r="TJ25" s="954">
        <f>'[1]Иные межбюджетные трансферты'!AI23</f>
        <v>0</v>
      </c>
      <c r="TK25" s="545">
        <f t="shared" si="132"/>
        <v>0</v>
      </c>
      <c r="TL25" s="548"/>
      <c r="TM25" s="968">
        <f t="shared" si="133"/>
        <v>0</v>
      </c>
      <c r="TN25" s="546">
        <f>'Трансферты и кредиты'!TJ25-TR25</f>
        <v>0</v>
      </c>
      <c r="TO25" s="968">
        <f t="shared" si="134"/>
        <v>0</v>
      </c>
      <c r="TP25" s="546">
        <f>'Трансферты и кредиты'!TL25-TT25</f>
        <v>0</v>
      </c>
      <c r="TQ25" s="968">
        <f t="shared" si="135"/>
        <v>0</v>
      </c>
      <c r="TR25" s="954">
        <f>'[1]Иные межбюджетные трансферты'!AK23</f>
        <v>0</v>
      </c>
      <c r="TS25" s="1163">
        <f t="shared" si="136"/>
        <v>0</v>
      </c>
      <c r="TT25" s="548"/>
      <c r="TU25" s="552">
        <f>TW25+'Трансферты и кредиты'!UE25+UA25+'Трансферты и кредиты'!UI25+UC25+'Трансферты и кредиты'!UK25</f>
        <v>-29420000</v>
      </c>
      <c r="TV25" s="552">
        <f>TX25+'Трансферты и кредиты'!UF25+UB25+'Трансферты и кредиты'!UJ25+UD25+'Трансферты и кредиты'!UL25</f>
        <v>-14800000</v>
      </c>
      <c r="TW25" s="566"/>
      <c r="TX25" s="566"/>
      <c r="TY25" s="566"/>
      <c r="TZ25" s="566"/>
      <c r="UA25" s="563">
        <f t="shared" si="137"/>
        <v>0</v>
      </c>
      <c r="UB25" s="561">
        <f t="shared" si="138"/>
        <v>0</v>
      </c>
      <c r="UC25" s="567"/>
      <c r="UD25" s="556"/>
      <c r="UE25" s="566">
        <v>-26450000</v>
      </c>
      <c r="UF25" s="566">
        <v>-12450000</v>
      </c>
      <c r="UG25" s="566">
        <f>-170000-300000-600000-1000000-450000-150000-300000</f>
        <v>-2970000</v>
      </c>
      <c r="UH25" s="566">
        <f>-600000-1000000-450000-300000</f>
        <v>-2350000</v>
      </c>
      <c r="UI25" s="563">
        <f t="shared" si="139"/>
        <v>-2970000</v>
      </c>
      <c r="UJ25" s="561">
        <f t="shared" si="140"/>
        <v>-2350000</v>
      </c>
      <c r="UK25" s="556"/>
      <c r="UL25" s="556"/>
      <c r="UM25" s="256">
        <f>'Трансферты и кредиты'!UE25+'Трансферты и кредиты'!UG25</f>
        <v>-29420000</v>
      </c>
      <c r="UN25" s="256">
        <f>'Трансферты и кредиты'!UF25+'Трансферты и кредиты'!UH25</f>
        <v>-14800000</v>
      </c>
    </row>
    <row r="26" spans="1:560" s="347" customFormat="1" ht="25.5" customHeight="1">
      <c r="A26" s="357" t="s">
        <v>102</v>
      </c>
      <c r="B26" s="559">
        <f>D26+AI26+'Трансферты и кредиты'!QG26+'Трансферты и кредиты'!RK26</f>
        <v>403304284.06</v>
      </c>
      <c r="C26" s="552">
        <f>E26+'Трансферты и кредиты'!QJ26+AJ26+'Трансферты и кредиты'!RL26</f>
        <v>113261577.89</v>
      </c>
      <c r="D26" s="557">
        <f t="shared" si="0"/>
        <v>62343100</v>
      </c>
      <c r="E26" s="559">
        <f t="shared" si="1"/>
        <v>22497392</v>
      </c>
      <c r="F26" s="1196">
        <f>'[1]Дотация  из  ОБ_факт'!I22+'[1]Дотация  из  ОБ_факт'!Q22</f>
        <v>27840300</v>
      </c>
      <c r="G26" s="1370">
        <v>13235000</v>
      </c>
      <c r="H26" s="623">
        <f>'[1]Дотация  из  ОБ_факт'!K22</f>
        <v>25953700</v>
      </c>
      <c r="I26" s="1368">
        <v>7253692</v>
      </c>
      <c r="J26" s="624">
        <f t="shared" si="2"/>
        <v>25953700</v>
      </c>
      <c r="K26" s="631">
        <f t="shared" si="3"/>
        <v>7253692</v>
      </c>
      <c r="L26" s="965">
        <f>'[1]Дотация  из  ОБ_факт'!O22</f>
        <v>0</v>
      </c>
      <c r="M26" s="817"/>
      <c r="N26" s="623">
        <f>'[1]Дотация  из  ОБ_факт'!U22</f>
        <v>0</v>
      </c>
      <c r="O26" s="1193"/>
      <c r="P26" s="859">
        <f>'[1]Дотация  из  ОБ_факт'!W22</f>
        <v>8549100</v>
      </c>
      <c r="Q26" s="1370">
        <v>2008700</v>
      </c>
      <c r="R26" s="631">
        <f t="shared" si="4"/>
        <v>8549100</v>
      </c>
      <c r="S26" s="624">
        <f t="shared" si="5"/>
        <v>2008700</v>
      </c>
      <c r="T26" s="1190">
        <f>'[1]Дотация  из  ОБ_факт'!AA22</f>
        <v>0</v>
      </c>
      <c r="U26" s="349"/>
      <c r="V26" s="859">
        <f>'[1]Дотация  из  ОБ_факт'!AE22+'[1]Дотация  из  ОБ_факт'!AG22+'[1]Дотация  из  ОБ_факт'!AK22</f>
        <v>0</v>
      </c>
      <c r="W26" s="171">
        <f t="shared" si="6"/>
        <v>0</v>
      </c>
      <c r="X26" s="627"/>
      <c r="Y26" s="626"/>
      <c r="Z26" s="627"/>
      <c r="AA26" s="623">
        <f>'[1]Дотация  из  ОБ_факт'!AC22+'[1]Дотация  из  ОБ_факт'!AI22</f>
        <v>0</v>
      </c>
      <c r="AB26" s="173">
        <f t="shared" si="7"/>
        <v>0</v>
      </c>
      <c r="AC26" s="626"/>
      <c r="AD26" s="627"/>
      <c r="AE26" s="624">
        <f t="shared" si="8"/>
        <v>0</v>
      </c>
      <c r="AF26" s="631">
        <f t="shared" si="9"/>
        <v>0</v>
      </c>
      <c r="AG26" s="624">
        <f>'[1]Дотация  из  ОБ_факт'!AI22</f>
        <v>0</v>
      </c>
      <c r="AH26" s="807"/>
      <c r="AI26" s="619">
        <f>'Трансферты и кредиты'!IA26+LG26+MA26+'Трансферты и кредиты'!PY26+'Трансферты и кредиты'!QA26+BI26+BK26+BQ26+BS26+'Трансферты и кредиты'!KK26+'Трансферты и кредиты'!KO26+AK26+AU26+'Трансферты и кредиты'!EW26+'Трансферты и кредиты'!FO26+'Трансферты и кредиты'!CW26+'Трансферты и кредиты'!HQ26+BY26+'Трансферты и кредиты'!DY26+'Трансферты и кредиты'!EE26+'Трансферты и кредиты'!IW26+'Трансферты и кредиты'!JG26+DS26+'Трансферты и кредиты'!IK26+PW26+NW26+OG26+CO26</f>
        <v>68438980.060000002</v>
      </c>
      <c r="AJ26" s="518">
        <f>'Трансферты и кредиты'!IF26+LQ26+MI26+'Трансферты и кредиты'!PZ26+'Трансферты и кредиты'!QB26+BJ26+BL26+BR26+BT26+'Трансферты и кредиты'!KM26+'Трансферты и кредиты'!KR26+AP26+AZ26+'Трансферты и кредиты'!FF26+'Трансферты и кредиты'!FX26+'Трансферты и кредиты'!CZ26+'Трансферты и кредиты'!HV26+CG26+'Трансферты и кредиты'!EB26+'Трансферты и кредиты'!EH26+'Трансферты и кредиты'!JB26+'Трансферты и кредиты'!JL26+DV26+'Трансферты и кредиты'!IO26+DP26+PX26+ON26+OB26+CQ26</f>
        <v>17667856.300000001</v>
      </c>
      <c r="AK26" s="552">
        <f t="shared" si="10"/>
        <v>23341729</v>
      </c>
      <c r="AL26" s="459">
        <f>[1]Субсидия_факт!KQ24</f>
        <v>0</v>
      </c>
      <c r="AM26" s="481">
        <f>[1]Субсидия_факт!KW24</f>
        <v>23341729</v>
      </c>
      <c r="AN26" s="350">
        <f>[1]Субсидия_факт!LI24</f>
        <v>0</v>
      </c>
      <c r="AO26" s="546">
        <f>[1]Субсидия_факт!LO24</f>
        <v>0</v>
      </c>
      <c r="AP26" s="552">
        <f t="shared" si="11"/>
        <v>0</v>
      </c>
      <c r="AQ26" s="564"/>
      <c r="AR26" s="564"/>
      <c r="AS26" s="564"/>
      <c r="AT26" s="671"/>
      <c r="AU26" s="552">
        <f t="shared" si="12"/>
        <v>0</v>
      </c>
      <c r="AV26" s="481">
        <f>[1]Субсидия_факт!KS24</f>
        <v>0</v>
      </c>
      <c r="AW26" s="481">
        <f>[1]Субсидия_факт!KY24</f>
        <v>0</v>
      </c>
      <c r="AX26" s="350">
        <f>[1]Субсидия_факт!LK24</f>
        <v>0</v>
      </c>
      <c r="AY26" s="546">
        <f>[1]Субсидия_факт!LQ24</f>
        <v>0</v>
      </c>
      <c r="AZ26" s="552">
        <f t="shared" si="13"/>
        <v>0</v>
      </c>
      <c r="BA26" s="564"/>
      <c r="BB26" s="565"/>
      <c r="BC26" s="856"/>
      <c r="BD26" s="789"/>
      <c r="BE26" s="563">
        <f t="shared" si="141"/>
        <v>0</v>
      </c>
      <c r="BF26" s="561">
        <f t="shared" si="142"/>
        <v>0</v>
      </c>
      <c r="BG26" s="560">
        <f t="shared" si="143"/>
        <v>0</v>
      </c>
      <c r="BH26" s="561">
        <f t="shared" si="144"/>
        <v>0</v>
      </c>
      <c r="BI26" s="551">
        <f>[1]Субсидия_факт!FS24</f>
        <v>0</v>
      </c>
      <c r="BJ26" s="664"/>
      <c r="BK26" s="552">
        <f>[1]Субсидия_факт!FU24</f>
        <v>0</v>
      </c>
      <c r="BL26" s="664"/>
      <c r="BM26" s="561">
        <f t="shared" si="14"/>
        <v>0</v>
      </c>
      <c r="BN26" s="560">
        <f t="shared" si="15"/>
        <v>0</v>
      </c>
      <c r="BO26" s="630">
        <f>[1]Субсидия_факт!FW24</f>
        <v>0</v>
      </c>
      <c r="BP26" s="663"/>
      <c r="BQ26" s="552">
        <f>[1]Субсидия_факт!GA24</f>
        <v>0</v>
      </c>
      <c r="BR26" s="664"/>
      <c r="BS26" s="552">
        <f>[1]Субсидия_факт!GC24</f>
        <v>0</v>
      </c>
      <c r="BT26" s="664"/>
      <c r="BU26" s="561">
        <f t="shared" si="16"/>
        <v>0</v>
      </c>
      <c r="BV26" s="561">
        <f t="shared" si="17"/>
        <v>0</v>
      </c>
      <c r="BW26" s="716">
        <f t="shared" si="18"/>
        <v>0</v>
      </c>
      <c r="BX26" s="349"/>
      <c r="BY26" s="552">
        <f t="shared" si="19"/>
        <v>253125</v>
      </c>
      <c r="BZ26" s="558">
        <f>[1]Субсидия_факт!E24</f>
        <v>0</v>
      </c>
      <c r="CA26" s="1139">
        <f>[1]Субсидия_факт!G24</f>
        <v>0</v>
      </c>
      <c r="CB26" s="742">
        <f>[1]Субсидия_факт!I24</f>
        <v>0</v>
      </c>
      <c r="CC26" s="697">
        <f>[1]Субсидия_факт!K24</f>
        <v>0</v>
      </c>
      <c r="CD26" s="861">
        <f>[1]Субсидия_факт!M24</f>
        <v>0</v>
      </c>
      <c r="CE26" s="533">
        <f>[1]Субсидия_факт!O24</f>
        <v>0</v>
      </c>
      <c r="CF26" s="697">
        <f>[1]Субсидия_факт!Q24</f>
        <v>253125</v>
      </c>
      <c r="CG26" s="551">
        <f t="shared" si="20"/>
        <v>253125</v>
      </c>
      <c r="CH26" s="565"/>
      <c r="CI26" s="564"/>
      <c r="CJ26" s="746"/>
      <c r="CK26" s="564"/>
      <c r="CL26" s="746"/>
      <c r="CM26" s="565"/>
      <c r="CN26" s="668">
        <f t="shared" si="145"/>
        <v>253125</v>
      </c>
      <c r="CO26" s="551">
        <f t="shared" si="146"/>
        <v>0</v>
      </c>
      <c r="CP26" s="1400">
        <f>[1]Субсидия_факт!S24</f>
        <v>0</v>
      </c>
      <c r="CQ26" s="559">
        <f t="shared" si="146"/>
        <v>0</v>
      </c>
      <c r="CR26" s="668">
        <f t="shared" si="147"/>
        <v>0</v>
      </c>
      <c r="CS26" s="630">
        <f t="shared" si="148"/>
        <v>0</v>
      </c>
      <c r="CT26" s="694">
        <f t="shared" si="149"/>
        <v>0</v>
      </c>
      <c r="CU26" s="694">
        <f>[1]Субсидия_факт!U24</f>
        <v>0</v>
      </c>
      <c r="CV26" s="1429">
        <f t="shared" si="150"/>
        <v>0</v>
      </c>
      <c r="CW26" s="518">
        <f t="shared" si="21"/>
        <v>0</v>
      </c>
      <c r="CX26" s="546">
        <f>[1]Субсидия_факт!AO24</f>
        <v>0</v>
      </c>
      <c r="CY26" s="972">
        <f>[1]Субсидия_факт!AQ24</f>
        <v>0</v>
      </c>
      <c r="CZ26" s="483">
        <f t="shared" si="22"/>
        <v>0</v>
      </c>
      <c r="DA26" s="851"/>
      <c r="DB26" s="1247"/>
      <c r="DC26" s="552">
        <f t="shared" si="151"/>
        <v>0</v>
      </c>
      <c r="DD26" s="459">
        <f>[1]Субсидия_факт!W24</f>
        <v>0</v>
      </c>
      <c r="DE26" s="1014">
        <f>[1]Субсидия_факт!Y24</f>
        <v>0</v>
      </c>
      <c r="DF26" s="481">
        <f>[1]Субсидия_факт!AA24</f>
        <v>0</v>
      </c>
      <c r="DG26" s="750">
        <f>[1]Субсидия_факт!AC24</f>
        <v>0</v>
      </c>
      <c r="DH26" s="551">
        <f t="shared" si="152"/>
        <v>0</v>
      </c>
      <c r="DI26" s="491"/>
      <c r="DJ26" s="746"/>
      <c r="DK26" s="491"/>
      <c r="DL26" s="746"/>
      <c r="DM26" s="518">
        <f t="shared" si="23"/>
        <v>0</v>
      </c>
      <c r="DN26" s="546">
        <f>[1]Субсидия_факт!AU24</f>
        <v>0</v>
      </c>
      <c r="DO26" s="972">
        <f>[1]Субсидия_факт!AW24</f>
        <v>0</v>
      </c>
      <c r="DP26" s="483">
        <f t="shared" si="24"/>
        <v>0</v>
      </c>
      <c r="DQ26" s="851"/>
      <c r="DR26" s="737"/>
      <c r="DS26" s="559">
        <f t="shared" si="153"/>
        <v>0</v>
      </c>
      <c r="DT26" s="1027">
        <f>[1]Субсидия_факт!EA24</f>
        <v>0</v>
      </c>
      <c r="DU26" s="750">
        <f>[1]Субсидия_факт!EC24</f>
        <v>0</v>
      </c>
      <c r="DV26" s="552">
        <f t="shared" si="154"/>
        <v>0</v>
      </c>
      <c r="DW26" s="564"/>
      <c r="DX26" s="768"/>
      <c r="DY26" s="619">
        <f t="shared" si="27"/>
        <v>1047233</v>
      </c>
      <c r="DZ26" s="546">
        <f>[1]Субсидия_факт!DO24</f>
        <v>293226.68</v>
      </c>
      <c r="EA26" s="972">
        <f>[1]Субсидия_факт!DU24</f>
        <v>754006.32</v>
      </c>
      <c r="EB26" s="483">
        <f t="shared" si="28"/>
        <v>0</v>
      </c>
      <c r="EC26" s="789"/>
      <c r="ED26" s="737"/>
      <c r="EE26" s="483">
        <f t="shared" si="29"/>
        <v>301000</v>
      </c>
      <c r="EF26" s="546">
        <f>[1]Субсидия_факт!DQ24</f>
        <v>84280.41</v>
      </c>
      <c r="EG26" s="824">
        <f>[1]Субсидия_факт!DW24</f>
        <v>216719.59</v>
      </c>
      <c r="EH26" s="483">
        <f t="shared" si="30"/>
        <v>0</v>
      </c>
      <c r="EI26" s="671"/>
      <c r="EJ26" s="771"/>
      <c r="EK26" s="722">
        <f t="shared" si="31"/>
        <v>301000</v>
      </c>
      <c r="EL26" s="822">
        <f>'Трансферты и кредиты'!EF26-'Трансферты и кредиты'!ER26</f>
        <v>84280.41</v>
      </c>
      <c r="EM26" s="735">
        <f>'Трансферты и кредиты'!EG26-'Трансферты и кредиты'!ES26</f>
        <v>216719.59</v>
      </c>
      <c r="EN26" s="716">
        <f t="shared" si="32"/>
        <v>0</v>
      </c>
      <c r="EO26" s="829">
        <f>'Трансферты и кредиты'!EI26-'Трансферты и кредиты'!EU26</f>
        <v>0</v>
      </c>
      <c r="EP26" s="842">
        <f>'Трансферты и кредиты'!EJ26-'Трансферты и кредиты'!EV26</f>
        <v>0</v>
      </c>
      <c r="EQ26" s="722">
        <f t="shared" si="33"/>
        <v>0</v>
      </c>
      <c r="ER26" s="546">
        <f>[1]Субсидия_факт!DS24</f>
        <v>0</v>
      </c>
      <c r="ES26" s="972">
        <f>[1]Субсидия_факт!DY24</f>
        <v>0</v>
      </c>
      <c r="ET26" s="722">
        <f t="shared" si="34"/>
        <v>0</v>
      </c>
      <c r="EU26" s="546"/>
      <c r="EV26" s="824"/>
      <c r="EW26" s="820">
        <f t="shared" si="35"/>
        <v>121105.06999999999</v>
      </c>
      <c r="EX26" s="829">
        <f>[1]Субсидия_факт!BS24</f>
        <v>0</v>
      </c>
      <c r="EY26" s="735">
        <f>[1]Субсидия_факт!BY24</f>
        <v>0</v>
      </c>
      <c r="EZ26" s="546">
        <f>[1]Субсидия_факт!CQ24</f>
        <v>108695.65</v>
      </c>
      <c r="FA26" s="972">
        <f>[1]Субсидия_факт!CW24</f>
        <v>12409.42</v>
      </c>
      <c r="FB26" s="546">
        <f>[1]Субсидия_факт!DC24</f>
        <v>0</v>
      </c>
      <c r="FC26" s="972">
        <f>[1]Субсидия_факт!DI24</f>
        <v>0</v>
      </c>
      <c r="FD26" s="546">
        <f>[1]Субсидия_факт!EE24</f>
        <v>0</v>
      </c>
      <c r="FE26" s="824">
        <f>[1]Субсидия_факт!EK24</f>
        <v>0</v>
      </c>
      <c r="FF26" s="820">
        <f t="shared" si="36"/>
        <v>0</v>
      </c>
      <c r="FG26" s="671"/>
      <c r="FH26" s="737"/>
      <c r="FI26" s="671"/>
      <c r="FJ26" s="850"/>
      <c r="FK26" s="671"/>
      <c r="FL26" s="966"/>
      <c r="FM26" s="671"/>
      <c r="FN26" s="737"/>
      <c r="FO26" s="820">
        <f t="shared" si="37"/>
        <v>0</v>
      </c>
      <c r="FP26" s="829">
        <f>[1]Субсидия_факт!BU24</f>
        <v>0</v>
      </c>
      <c r="FQ26" s="735">
        <f>[1]Субсидия_факт!CA24</f>
        <v>0</v>
      </c>
      <c r="FR26" s="546">
        <f>[1]Субсидия_факт!CS24</f>
        <v>0</v>
      </c>
      <c r="FS26" s="824">
        <f>[1]Субсидия_факт!CY24</f>
        <v>0</v>
      </c>
      <c r="FT26" s="546">
        <f>[1]Субсидия_факт!DE24</f>
        <v>0</v>
      </c>
      <c r="FU26" s="972">
        <f>[1]Субсидия_факт!DK24</f>
        <v>0</v>
      </c>
      <c r="FV26" s="546">
        <f>[1]Субсидия_факт!EG24</f>
        <v>0</v>
      </c>
      <c r="FW26" s="824">
        <f>[1]Субсидия_факт!EM24</f>
        <v>0</v>
      </c>
      <c r="FX26" s="820">
        <f t="shared" si="38"/>
        <v>0</v>
      </c>
      <c r="FY26" s="671"/>
      <c r="FZ26" s="737"/>
      <c r="GA26" s="851"/>
      <c r="GB26" s="737"/>
      <c r="GC26" s="851"/>
      <c r="GD26" s="737"/>
      <c r="GE26" s="671"/>
      <c r="GF26" s="737"/>
      <c r="GG26" s="823">
        <f t="shared" si="39"/>
        <v>0</v>
      </c>
      <c r="GH26" s="829">
        <f>'Трансферты и кредиты'!FP26-GZ26</f>
        <v>0</v>
      </c>
      <c r="GI26" s="735">
        <f>'Трансферты и кредиты'!FQ26-HA26</f>
        <v>0</v>
      </c>
      <c r="GJ26" s="829">
        <f>'Трансферты и кредиты'!FR26-HB26</f>
        <v>0</v>
      </c>
      <c r="GK26" s="735">
        <f>'Трансферты и кредиты'!FS26-HC26</f>
        <v>0</v>
      </c>
      <c r="GL26" s="822">
        <f>'Трансферты и кредиты'!FT26-HD26</f>
        <v>0</v>
      </c>
      <c r="GM26" s="735">
        <f>'Трансферты и кредиты'!FU26-HE26</f>
        <v>0</v>
      </c>
      <c r="GN26" s="829">
        <f>'Трансферты и кредиты'!FV26-HF26</f>
        <v>0</v>
      </c>
      <c r="GO26" s="735">
        <f>'Трансферты и кредиты'!FW26-HG26</f>
        <v>0</v>
      </c>
      <c r="GP26" s="823">
        <f t="shared" si="40"/>
        <v>0</v>
      </c>
      <c r="GQ26" s="829">
        <f>'Трансферты и кредиты'!FY26-HI26</f>
        <v>0</v>
      </c>
      <c r="GR26" s="885">
        <f>'Трансферты и кредиты'!FZ26-HJ26</f>
        <v>0</v>
      </c>
      <c r="GS26" s="829">
        <f>'Трансферты и кредиты'!GA26-HK26</f>
        <v>0</v>
      </c>
      <c r="GT26" s="842">
        <f>'Трансферты и кредиты'!GB26-HL26</f>
        <v>0</v>
      </c>
      <c r="GU26" s="829">
        <f>'Трансферты и кредиты'!GC26-HM26</f>
        <v>0</v>
      </c>
      <c r="GV26" s="842">
        <f>'Трансферты и кредиты'!GD26-HN26</f>
        <v>0</v>
      </c>
      <c r="GW26" s="829">
        <f>'Трансферты и кредиты'!GE26-HO26</f>
        <v>0</v>
      </c>
      <c r="GX26" s="842">
        <f>'Трансферты и кредиты'!GF26-HP26</f>
        <v>0</v>
      </c>
      <c r="GY26" s="823">
        <f t="shared" si="41"/>
        <v>0</v>
      </c>
      <c r="GZ26" s="829">
        <f>[1]Субсидия_факт!BW24</f>
        <v>0</v>
      </c>
      <c r="HA26" s="735">
        <f>[1]Субсидия_факт!CC24</f>
        <v>0</v>
      </c>
      <c r="HB26" s="546">
        <f>[1]Субсидия_факт!CU24</f>
        <v>0</v>
      </c>
      <c r="HC26" s="824">
        <f>[1]Субсидия_факт!DA24</f>
        <v>0</v>
      </c>
      <c r="HD26" s="546">
        <f>[1]Субсидия_факт!DG24</f>
        <v>0</v>
      </c>
      <c r="HE26" s="972">
        <f>[1]Субсидия_факт!DM24</f>
        <v>0</v>
      </c>
      <c r="HF26" s="546">
        <f>[1]Субсидия_факт!EI24</f>
        <v>0</v>
      </c>
      <c r="HG26" s="824">
        <f>[1]Субсидия_факт!EO24</f>
        <v>0</v>
      </c>
      <c r="HH26" s="823">
        <f t="shared" si="42"/>
        <v>0</v>
      </c>
      <c r="HI26" s="671"/>
      <c r="HJ26" s="737"/>
      <c r="HK26" s="548"/>
      <c r="HL26" s="863"/>
      <c r="HM26" s="548"/>
      <c r="HN26" s="967"/>
      <c r="HO26" s="671"/>
      <c r="HP26" s="737"/>
      <c r="HQ26" s="483">
        <f t="shared" si="155"/>
        <v>0</v>
      </c>
      <c r="HR26" s="546">
        <f>[1]Субсидия_факт!AY24</f>
        <v>0</v>
      </c>
      <c r="HS26" s="972">
        <f>[1]Субсидия_факт!BA24</f>
        <v>0</v>
      </c>
      <c r="HT26" s="546">
        <f>[1]Субсидия_факт!BC24</f>
        <v>0</v>
      </c>
      <c r="HU26" s="972">
        <f>[1]Субсидия_факт!BE24</f>
        <v>0</v>
      </c>
      <c r="HV26" s="483">
        <f t="shared" si="156"/>
        <v>0</v>
      </c>
      <c r="HW26" s="671"/>
      <c r="HX26" s="737"/>
      <c r="HY26" s="671"/>
      <c r="HZ26" s="737"/>
      <c r="IA26" s="518">
        <f t="shared" si="43"/>
        <v>0</v>
      </c>
      <c r="IB26" s="546">
        <f>[1]Субсидия_факт!GW24</f>
        <v>0</v>
      </c>
      <c r="IC26" s="531">
        <f>[1]Субсидия_факт!GY24</f>
        <v>0</v>
      </c>
      <c r="ID26" s="533">
        <f>[1]Субсидия_факт!HG24</f>
        <v>0</v>
      </c>
      <c r="IE26" s="750">
        <f>[1]Субсидия_факт!HI24</f>
        <v>0</v>
      </c>
      <c r="IF26" s="518">
        <f t="shared" si="44"/>
        <v>0</v>
      </c>
      <c r="IG26" s="671"/>
      <c r="IH26" s="351"/>
      <c r="II26" s="491"/>
      <c r="IJ26" s="746"/>
      <c r="IK26" s="483">
        <f t="shared" si="45"/>
        <v>0</v>
      </c>
      <c r="IL26" s="548">
        <f>[1]Субсидия_факт!HE24</f>
        <v>0</v>
      </c>
      <c r="IM26" s="548">
        <f>[1]Субсидия_факт!HA24</f>
        <v>0</v>
      </c>
      <c r="IN26" s="824">
        <f>[1]Субсидия_факт!HC24</f>
        <v>0</v>
      </c>
      <c r="IO26" s="483">
        <f t="shared" si="46"/>
        <v>0</v>
      </c>
      <c r="IP26" s="671"/>
      <c r="IQ26" s="671"/>
      <c r="IR26" s="737"/>
      <c r="IS26" s="968">
        <f t="shared" si="47"/>
        <v>0</v>
      </c>
      <c r="IT26" s="968">
        <f t="shared" si="48"/>
        <v>0</v>
      </c>
      <c r="IU26" s="720">
        <f t="shared" si="49"/>
        <v>0</v>
      </c>
      <c r="IV26" s="1163">
        <f t="shared" si="50"/>
        <v>0</v>
      </c>
      <c r="IW26" s="826">
        <f t="shared" si="51"/>
        <v>0</v>
      </c>
      <c r="IX26" s="546">
        <f>[1]Субсидия_факт!NI24</f>
        <v>0</v>
      </c>
      <c r="IY26" s="972">
        <f>[1]Субсидия_факт!NO24</f>
        <v>0</v>
      </c>
      <c r="IZ26" s="972">
        <f>[1]Субсидия_факт!OA24</f>
        <v>0</v>
      </c>
      <c r="JA26" s="546">
        <f>[1]Субсидия_факт!NU24</f>
        <v>0</v>
      </c>
      <c r="JB26" s="826">
        <f t="shared" si="52"/>
        <v>0</v>
      </c>
      <c r="JC26" s="851"/>
      <c r="JD26" s="737"/>
      <c r="JE26" s="850"/>
      <c r="JF26" s="671"/>
      <c r="JG26" s="826">
        <f t="shared" si="53"/>
        <v>0</v>
      </c>
      <c r="JH26" s="546">
        <f>[1]Субсидия_факт!NK24</f>
        <v>0</v>
      </c>
      <c r="JI26" s="972">
        <f>[1]Субсидия_факт!NQ24</f>
        <v>0</v>
      </c>
      <c r="JJ26" s="972">
        <f>[1]Субсидия_факт!OC24</f>
        <v>0</v>
      </c>
      <c r="JK26" s="548">
        <f>[1]Субсидия_факт!NW24</f>
        <v>0</v>
      </c>
      <c r="JL26" s="827">
        <f t="shared" si="54"/>
        <v>0</v>
      </c>
      <c r="JM26" s="671"/>
      <c r="JN26" s="850"/>
      <c r="JO26" s="737"/>
      <c r="JP26" s="851"/>
      <c r="JQ26" s="715">
        <f t="shared" si="55"/>
        <v>0</v>
      </c>
      <c r="JR26" s="704">
        <f>'Трансферты и кредиты'!JH26-KB26</f>
        <v>0</v>
      </c>
      <c r="JS26" s="742">
        <f>'Трансферты и кредиты'!JI26-KC26</f>
        <v>0</v>
      </c>
      <c r="JT26" s="839">
        <f>'Трансферты и кредиты'!JJ26-KD26</f>
        <v>0</v>
      </c>
      <c r="JU26" s="668">
        <f>'Трансферты и кредиты'!JK26-KE26</f>
        <v>0</v>
      </c>
      <c r="JV26" s="828">
        <f t="shared" si="56"/>
        <v>0</v>
      </c>
      <c r="JW26" s="822">
        <f>'Трансферты и кредиты'!JM26-KG26</f>
        <v>0</v>
      </c>
      <c r="JX26" s="735">
        <f>'Трансферты и кредиты'!JN26-KH26</f>
        <v>0</v>
      </c>
      <c r="JY26" s="842">
        <f>'Трансферты и кредиты'!JO26-KI26</f>
        <v>0</v>
      </c>
      <c r="JZ26" s="829">
        <f>'Трансферты и кредиты'!JP26-KJ26</f>
        <v>0</v>
      </c>
      <c r="KA26" s="853">
        <f t="shared" si="57"/>
        <v>0</v>
      </c>
      <c r="KB26" s="546">
        <f>[1]Субсидия_факт!NM24</f>
        <v>0</v>
      </c>
      <c r="KC26" s="972">
        <f>[1]Субсидия_факт!NS24</f>
        <v>0</v>
      </c>
      <c r="KD26" s="972">
        <f>[1]Субсидия_факт!OE24</f>
        <v>0</v>
      </c>
      <c r="KE26" s="546">
        <f>[1]Субсидия_факт!NY24</f>
        <v>0</v>
      </c>
      <c r="KF26" s="828">
        <f t="shared" si="58"/>
        <v>0</v>
      </c>
      <c r="KG26" s="851"/>
      <c r="KH26" s="737"/>
      <c r="KI26" s="863"/>
      <c r="KJ26" s="548"/>
      <c r="KK26" s="559">
        <f>SUM('Трансферты и кредиты'!KL26:KL26)</f>
        <v>0</v>
      </c>
      <c r="KL26" s="351"/>
      <c r="KM26" s="559">
        <f>SUM('Трансферты и кредиты'!KN26:KN26)</f>
        <v>0</v>
      </c>
      <c r="KN26" s="491"/>
      <c r="KO26" s="559">
        <f t="shared" si="59"/>
        <v>0</v>
      </c>
      <c r="KP26" s="481">
        <f>[1]Субсидия_факт!HY24</f>
        <v>0</v>
      </c>
      <c r="KQ26" s="750">
        <f>[1]Субсидия_факт!IC24</f>
        <v>0</v>
      </c>
      <c r="KR26" s="552">
        <f t="shared" si="60"/>
        <v>0</v>
      </c>
      <c r="KS26" s="564"/>
      <c r="KT26" s="848"/>
      <c r="KU26" s="630">
        <f t="shared" si="61"/>
        <v>0</v>
      </c>
      <c r="KV26" s="1103">
        <f>'Трансферты и кредиты'!KP26-LB26</f>
        <v>0</v>
      </c>
      <c r="KW26" s="742">
        <f>'Трансферты и кредиты'!KQ26-LC26</f>
        <v>0</v>
      </c>
      <c r="KX26" s="630">
        <f t="shared" si="62"/>
        <v>0</v>
      </c>
      <c r="KY26" s="505">
        <f>'Трансферты и кредиты'!KS26-LE26</f>
        <v>0</v>
      </c>
      <c r="KZ26" s="742">
        <f>'Трансферты и кредиты'!KT26-LF26</f>
        <v>0</v>
      </c>
      <c r="LA26" s="694">
        <f t="shared" si="63"/>
        <v>0</v>
      </c>
      <c r="LB26" s="481">
        <f>[1]Субсидия_факт!IA24</f>
        <v>0</v>
      </c>
      <c r="LC26" s="750">
        <f>[1]Субсидия_факт!IE24</f>
        <v>0</v>
      </c>
      <c r="LD26" s="630">
        <f t="shared" si="64"/>
        <v>0</v>
      </c>
      <c r="LE26" s="505"/>
      <c r="LF26" s="775"/>
      <c r="LG26" s="518">
        <f t="shared" si="65"/>
        <v>0</v>
      </c>
      <c r="LH26" s="350">
        <f>[1]Субсидия_факт!CK24</f>
        <v>0</v>
      </c>
      <c r="LI26" s="350">
        <f>[1]Субсидия_факт!EW24</f>
        <v>0</v>
      </c>
      <c r="LJ26" s="861">
        <f>[1]Субсидия_факт!EY24</f>
        <v>0</v>
      </c>
      <c r="LK26" s="558">
        <f>[1]Субсидия_факт!FG24</f>
        <v>0</v>
      </c>
      <c r="LL26" s="533">
        <f>[1]Субсидия_факт!FY24</f>
        <v>0</v>
      </c>
      <c r="LM26" s="558">
        <f>[1]Субсидия_факт!JE24</f>
        <v>0</v>
      </c>
      <c r="LN26" s="350">
        <f>[1]Субсидия_факт!KI24</f>
        <v>0</v>
      </c>
      <c r="LO26" s="459">
        <f>[1]Субсидия_факт!JW24</f>
        <v>0</v>
      </c>
      <c r="LP26" s="750">
        <f>[1]Субсидия_факт!KC24</f>
        <v>0</v>
      </c>
      <c r="LQ26" s="483">
        <f t="shared" si="66"/>
        <v>0</v>
      </c>
      <c r="LR26" s="491"/>
      <c r="LS26" s="491"/>
      <c r="LT26" s="746"/>
      <c r="LU26" s="491"/>
      <c r="LV26" s="491"/>
      <c r="LW26" s="491"/>
      <c r="LX26" s="351"/>
      <c r="LY26" s="351"/>
      <c r="LZ26" s="768"/>
      <c r="MA26" s="559">
        <f t="shared" si="67"/>
        <v>0</v>
      </c>
      <c r="MB26" s="481">
        <f>[1]Субсидия_факт!CM24</f>
        <v>0</v>
      </c>
      <c r="MC26" s="350">
        <f>[1]Субсидия_факт!FK24</f>
        <v>0</v>
      </c>
      <c r="MD26" s="505">
        <f>[1]Субсидия_факт!IO24</f>
        <v>0</v>
      </c>
      <c r="ME26" s="531">
        <f>[1]Субсидия_факт!JG24</f>
        <v>0</v>
      </c>
      <c r="MF26" s="533">
        <f>[1]Субсидия_факт!KK24</f>
        <v>0</v>
      </c>
      <c r="MG26" s="533">
        <f>[1]Субсидия_факт!JY24</f>
        <v>0</v>
      </c>
      <c r="MH26" s="866">
        <f>[1]Субсидия_факт!KE24</f>
        <v>0</v>
      </c>
      <c r="MI26" s="552">
        <f t="shared" si="157"/>
        <v>0</v>
      </c>
      <c r="MJ26" s="564"/>
      <c r="MK26" s="565"/>
      <c r="ML26" s="351"/>
      <c r="MM26" s="565"/>
      <c r="MN26" s="564"/>
      <c r="MO26" s="564"/>
      <c r="MP26" s="848"/>
      <c r="MQ26" s="561">
        <f t="shared" si="158"/>
        <v>0</v>
      </c>
      <c r="MR26" s="704">
        <f t="shared" si="70"/>
        <v>0</v>
      </c>
      <c r="MS26" s="481">
        <f t="shared" si="71"/>
        <v>0</v>
      </c>
      <c r="MT26" s="481">
        <f t="shared" si="72"/>
        <v>0</v>
      </c>
      <c r="MU26" s="350">
        <f t="shared" si="73"/>
        <v>0</v>
      </c>
      <c r="MV26" s="459">
        <f t="shared" si="74"/>
        <v>0</v>
      </c>
      <c r="MW26" s="350">
        <f t="shared" si="75"/>
        <v>0</v>
      </c>
      <c r="MX26" s="750">
        <f t="shared" si="76"/>
        <v>0</v>
      </c>
      <c r="MY26" s="560">
        <f t="shared" si="77"/>
        <v>0</v>
      </c>
      <c r="MZ26" s="668">
        <f t="shared" si="78"/>
        <v>0</v>
      </c>
      <c r="NA26" s="531">
        <f t="shared" si="79"/>
        <v>0</v>
      </c>
      <c r="NB26" s="350">
        <f t="shared" si="80"/>
        <v>0</v>
      </c>
      <c r="NC26" s="459">
        <f t="shared" si="81"/>
        <v>0</v>
      </c>
      <c r="ND26" s="350">
        <f t="shared" si="82"/>
        <v>0</v>
      </c>
      <c r="NE26" s="350">
        <f t="shared" si="83"/>
        <v>0</v>
      </c>
      <c r="NF26" s="861">
        <f t="shared" si="84"/>
        <v>0</v>
      </c>
      <c r="NG26" s="563">
        <f t="shared" si="85"/>
        <v>0</v>
      </c>
      <c r="NH26" s="481">
        <f>[1]Субсидия_факт!CO24</f>
        <v>0</v>
      </c>
      <c r="NI26" s="350">
        <f>[1]Субсидия_факт!FM24</f>
        <v>0</v>
      </c>
      <c r="NJ26" s="505">
        <f>[1]Субсидия_факт!IQ24</f>
        <v>0</v>
      </c>
      <c r="NK26" s="459">
        <f>[1]Субсидия_факт!JI24</f>
        <v>0</v>
      </c>
      <c r="NL26" s="350">
        <f>[1]Субсидия_факт!KM24</f>
        <v>0</v>
      </c>
      <c r="NM26" s="350">
        <f>[1]Субсидия_факт!KA24</f>
        <v>0</v>
      </c>
      <c r="NN26" s="866">
        <f>[1]Субсидия_факт!KG24</f>
        <v>0</v>
      </c>
      <c r="NO26" s="561">
        <f t="shared" si="86"/>
        <v>0</v>
      </c>
      <c r="NP26" s="565"/>
      <c r="NQ26" s="564"/>
      <c r="NR26" s="491"/>
      <c r="NS26" s="564"/>
      <c r="NT26" s="564"/>
      <c r="NU26" s="565"/>
      <c r="NV26" s="869"/>
      <c r="NW26" s="559">
        <f t="shared" si="87"/>
        <v>0</v>
      </c>
      <c r="NX26" s="533">
        <f>[1]Субсидия_факт!IS24</f>
        <v>0</v>
      </c>
      <c r="NY26" s="861">
        <f>[1]Субсидия_факт!IU24</f>
        <v>0</v>
      </c>
      <c r="NZ26" s="533">
        <f>[1]Субсидия_факт!JK24</f>
        <v>0</v>
      </c>
      <c r="OA26" s="861">
        <f>[1]Субсидия_факт!JQ24</f>
        <v>0</v>
      </c>
      <c r="OB26" s="552">
        <f t="shared" si="88"/>
        <v>0</v>
      </c>
      <c r="OC26" s="491"/>
      <c r="OD26" s="746"/>
      <c r="OE26" s="491"/>
      <c r="OF26" s="869"/>
      <c r="OG26" s="552">
        <f t="shared" si="89"/>
        <v>0</v>
      </c>
      <c r="OH26" s="531">
        <f>[1]Субсидия_факт!IG24</f>
        <v>0</v>
      </c>
      <c r="OI26" s="1014">
        <f>[1]Субсидия_факт!IK24</f>
        <v>0</v>
      </c>
      <c r="OJ26" s="1217">
        <f>[1]Субсидия_факт!IW24</f>
        <v>0</v>
      </c>
      <c r="OK26" s="742">
        <f>[1]Субсидия_факт!JA24</f>
        <v>0</v>
      </c>
      <c r="OL26" s="533">
        <f>[1]Субсидия_факт!JM24</f>
        <v>0</v>
      </c>
      <c r="OM26" s="750">
        <f>[1]Субсидия_факт!JS24</f>
        <v>0</v>
      </c>
      <c r="ON26" s="552">
        <f t="shared" si="90"/>
        <v>0</v>
      </c>
      <c r="OO26" s="564"/>
      <c r="OP26" s="845"/>
      <c r="OQ26" s="491"/>
      <c r="OR26" s="746"/>
      <c r="OS26" s="564"/>
      <c r="OT26" s="746"/>
      <c r="OU26" s="630">
        <f t="shared" si="91"/>
        <v>0</v>
      </c>
      <c r="OV26" s="481">
        <f t="shared" si="92"/>
        <v>0</v>
      </c>
      <c r="OW26" s="750">
        <f t="shared" si="93"/>
        <v>0</v>
      </c>
      <c r="OX26" s="459">
        <f t="shared" si="94"/>
        <v>0</v>
      </c>
      <c r="OY26" s="750">
        <f t="shared" si="95"/>
        <v>0</v>
      </c>
      <c r="OZ26" s="459">
        <f t="shared" si="96"/>
        <v>0</v>
      </c>
      <c r="PA26" s="750">
        <f t="shared" si="97"/>
        <v>0</v>
      </c>
      <c r="PB26" s="694">
        <f t="shared" si="98"/>
        <v>0</v>
      </c>
      <c r="PC26" s="481">
        <f t="shared" si="99"/>
        <v>0</v>
      </c>
      <c r="PD26" s="750">
        <f t="shared" si="100"/>
        <v>0</v>
      </c>
      <c r="PE26" s="459">
        <f t="shared" si="101"/>
        <v>0</v>
      </c>
      <c r="PF26" s="750">
        <f t="shared" si="102"/>
        <v>0</v>
      </c>
      <c r="PG26" s="459">
        <f t="shared" si="103"/>
        <v>0</v>
      </c>
      <c r="PH26" s="750">
        <f t="shared" si="104"/>
        <v>0</v>
      </c>
      <c r="PI26" s="630">
        <f t="shared" si="105"/>
        <v>0</v>
      </c>
      <c r="PJ26" s="459">
        <f>[1]Субсидия_факт!II24</f>
        <v>0</v>
      </c>
      <c r="PK26" s="1014">
        <f>[1]Субсидия_факт!IM24</f>
        <v>0</v>
      </c>
      <c r="PL26" s="668">
        <f>[1]Субсидия_факт!IY24</f>
        <v>0</v>
      </c>
      <c r="PM26" s="742">
        <f>[1]Субсидия_факт!JC24</f>
        <v>0</v>
      </c>
      <c r="PN26" s="350">
        <f>[1]Субсидия_факт!JO24</f>
        <v>0</v>
      </c>
      <c r="PO26" s="750">
        <f>[1]Субсидия_факт!JU24</f>
        <v>0</v>
      </c>
      <c r="PP26" s="630">
        <f t="shared" si="106"/>
        <v>0</v>
      </c>
      <c r="PQ26" s="565"/>
      <c r="PR26" s="742"/>
      <c r="PS26" s="491"/>
      <c r="PT26" s="746"/>
      <c r="PU26" s="564"/>
      <c r="PV26" s="839"/>
      <c r="PW26" s="518">
        <f>[1]Субсидия_факт!OQ24</f>
        <v>14074762.060000001</v>
      </c>
      <c r="PX26" s="1423">
        <f t="shared" si="159"/>
        <v>14074762.060000001</v>
      </c>
      <c r="PY26" s="557">
        <f>'Прочая  субсидия_МР  и  ГО'!B22</f>
        <v>4130307.75</v>
      </c>
      <c r="PZ26" s="552">
        <f>'Прочая  субсидия_МР  и  ГО'!C22</f>
        <v>3339969.24</v>
      </c>
      <c r="QA26" s="557">
        <f>'Прочая  субсидия_БП'!B22</f>
        <v>25169718.18</v>
      </c>
      <c r="QB26" s="559">
        <f>'Прочая  субсидия_БП'!C22</f>
        <v>0</v>
      </c>
      <c r="QC26" s="625">
        <f>'Прочая  субсидия_БП'!D22</f>
        <v>25169718.18</v>
      </c>
      <c r="QD26" s="624">
        <f>'Прочая  субсидия_БП'!E22</f>
        <v>0</v>
      </c>
      <c r="QE26" s="631">
        <f>'Прочая  субсидия_БП'!F22</f>
        <v>0</v>
      </c>
      <c r="QF26" s="624">
        <f>'Прочая  субсидия_БП'!G22</f>
        <v>0</v>
      </c>
      <c r="QG26" s="518">
        <f t="shared" si="107"/>
        <v>272522204</v>
      </c>
      <c r="QH26" s="481">
        <f>'Трансферты и кредиты'!RF26+'Трансферты и кредиты'!QM26+'Трансферты и кредиты'!QO26+'Трансферты и кредиты'!QQ26</f>
        <v>267338500</v>
      </c>
      <c r="QI26" s="350">
        <f>'Трансферты и кредиты'!RG26+'Трансферты и кредиты'!QS26+'Трансферты и кредиты'!QY26+'Трансферты и кредиты'!QU26+'Трансферты и кредиты'!RC26+'Трансферты и кредиты'!QW26+RA26</f>
        <v>5183704</v>
      </c>
      <c r="QJ26" s="552">
        <f t="shared" si="108"/>
        <v>73096329.590000004</v>
      </c>
      <c r="QK26" s="459">
        <f>'Трансферты и кредиты'!RI26+'Трансферты и кредиты'!QN26+'Трансферты и кредиты'!QP26+'Трансферты и кредиты'!QR26</f>
        <v>72552800</v>
      </c>
      <c r="QL26" s="350">
        <f>'Трансферты и кредиты'!RJ26+'Трансферты и кредиты'!QT26+'Трансферты и кредиты'!QZ26+'Трансферты и кредиты'!QV26+'Трансферты и кредиты'!RD26+'Трансферты и кредиты'!QX26+RB26</f>
        <v>543529.59</v>
      </c>
      <c r="QM26" s="619">
        <f>'Субвенция  на  полномочия'!B22</f>
        <v>260315500</v>
      </c>
      <c r="QN26" s="483">
        <f>'Субвенция  на  полномочия'!C22</f>
        <v>70422800</v>
      </c>
      <c r="QO26" s="803">
        <f>[1]Субвенция_факт!P23*1000</f>
        <v>4346000</v>
      </c>
      <c r="QP26" s="1386">
        <v>1050000</v>
      </c>
      <c r="QQ26" s="803">
        <f>[1]Субвенция_факт!K23*1000</f>
        <v>1885000</v>
      </c>
      <c r="QR26" s="1386">
        <v>780000</v>
      </c>
      <c r="QS26" s="803">
        <f>[1]Субвенция_факт!AD23*1000</f>
        <v>1223600</v>
      </c>
      <c r="QT26" s="806">
        <v>267233.08999999997</v>
      </c>
      <c r="QU26" s="803">
        <f>[1]Субвенция_факт!AE23*1000</f>
        <v>4000</v>
      </c>
      <c r="QV26" s="806"/>
      <c r="QW26" s="803">
        <f>[1]Субвенция_факт!E23*1000</f>
        <v>2406104.0000000005</v>
      </c>
      <c r="QX26" s="806"/>
      <c r="QY26" s="803">
        <f>[1]Субвенция_факт!F23*1000</f>
        <v>0</v>
      </c>
      <c r="QZ26" s="946"/>
      <c r="RA26" s="171">
        <f>[1]Субвенция_факт!G23*1000</f>
        <v>0</v>
      </c>
      <c r="RB26" s="947"/>
      <c r="RC26" s="803">
        <f>[1]Субвенция_факт!H23*1000</f>
        <v>0</v>
      </c>
      <c r="RD26" s="806"/>
      <c r="RE26" s="559">
        <f t="shared" si="109"/>
        <v>2342000</v>
      </c>
      <c r="RF26" s="945">
        <f>[1]Субвенция_факт!AC23*1000</f>
        <v>792000</v>
      </c>
      <c r="RG26" s="1168">
        <f>[1]Субвенция_факт!AB23*1000</f>
        <v>1550000</v>
      </c>
      <c r="RH26" s="552">
        <f t="shared" si="110"/>
        <v>576296.5</v>
      </c>
      <c r="RI26" s="1080">
        <v>300000</v>
      </c>
      <c r="RJ26" s="1379">
        <v>276296.5</v>
      </c>
      <c r="RK26" s="286">
        <f>'Трансферты и кредиты'!TI26+'Трансферты и кредиты'!TE26+'Трансферты и кредиты'!SA26+'Трансферты и кредиты'!SG26+RM26+'Трансферты и кредиты'!SY26</f>
        <v>0</v>
      </c>
      <c r="RL26" s="171">
        <f>'Трансферты и кредиты'!TK26+'Трансферты и кредиты'!TG26+'Трансферты и кредиты'!SD26+'Трансферты и кредиты'!SJ26+RT26+'Трансферты и кредиты'!TB26</f>
        <v>0</v>
      </c>
      <c r="RM26" s="1284">
        <f t="shared" si="111"/>
        <v>0</v>
      </c>
      <c r="RN26" s="1267">
        <f>'[1]Иные межбюджетные трансферты'!O24</f>
        <v>0</v>
      </c>
      <c r="RO26" s="1264">
        <f>'[1]Иные межбюджетные трансферты'!Q24</f>
        <v>0</v>
      </c>
      <c r="RP26" s="959">
        <f>'[1]Иные межбюджетные трансферты'!I24</f>
        <v>0</v>
      </c>
      <c r="RQ26" s="1043">
        <f>'[1]Иные межбюджетные трансферты'!K24</f>
        <v>0</v>
      </c>
      <c r="RR26" s="1414">
        <f>'[1]Иные межбюджетные трансферты'!M24</f>
        <v>0</v>
      </c>
      <c r="RS26" s="1409">
        <f>'[1]Иные межбюджетные трансферты'!S24</f>
        <v>0</v>
      </c>
      <c r="RT26" s="1094">
        <f t="shared" si="112"/>
        <v>0</v>
      </c>
      <c r="RU26" s="1086"/>
      <c r="RV26" s="1084"/>
      <c r="RW26" s="959"/>
      <c r="RX26" s="1043"/>
      <c r="RY26" s="1086"/>
      <c r="RZ26" s="1086"/>
      <c r="SA26" s="1071">
        <f t="shared" si="113"/>
        <v>0</v>
      </c>
      <c r="SB26" s="1300">
        <f>'[1]Иные межбюджетные трансферты'!U24</f>
        <v>0</v>
      </c>
      <c r="SC26" s="1301">
        <f>'[1]Иные межбюджетные трансферты'!AA24</f>
        <v>0</v>
      </c>
      <c r="SD26" s="1166">
        <f t="shared" si="114"/>
        <v>0</v>
      </c>
      <c r="SE26" s="1043"/>
      <c r="SF26" s="1043"/>
      <c r="SG26" s="1077">
        <f t="shared" si="115"/>
        <v>0</v>
      </c>
      <c r="SH26" s="1300">
        <f>'[1]Иные межбюджетные трансферты'!W24</f>
        <v>0</v>
      </c>
      <c r="SI26" s="1301">
        <f>'[1]Иные межбюджетные трансферты'!AC24</f>
        <v>0</v>
      </c>
      <c r="SJ26" s="1071">
        <f t="shared" si="116"/>
        <v>0</v>
      </c>
      <c r="SK26" s="1043"/>
      <c r="SL26" s="1043"/>
      <c r="SM26" s="1074">
        <f t="shared" si="117"/>
        <v>0</v>
      </c>
      <c r="SN26" s="1300">
        <f t="shared" si="118"/>
        <v>0</v>
      </c>
      <c r="SO26" s="1301">
        <f t="shared" si="119"/>
        <v>0</v>
      </c>
      <c r="SP26" s="1068">
        <f t="shared" si="120"/>
        <v>0</v>
      </c>
      <c r="SQ26" s="1300">
        <f t="shared" si="121"/>
        <v>0</v>
      </c>
      <c r="SR26" s="1301">
        <f t="shared" si="122"/>
        <v>0</v>
      </c>
      <c r="SS26" s="1074">
        <f t="shared" si="123"/>
        <v>0</v>
      </c>
      <c r="ST26" s="1300">
        <f>'[1]Иные межбюджетные трансферты'!Y24</f>
        <v>0</v>
      </c>
      <c r="SU26" s="1301">
        <f>'[1]Иные межбюджетные трансферты'!AE24</f>
        <v>0</v>
      </c>
      <c r="SV26" s="1074">
        <f t="shared" si="124"/>
        <v>0</v>
      </c>
      <c r="SW26" s="1300">
        <f t="shared" si="125"/>
        <v>0</v>
      </c>
      <c r="SX26" s="1301">
        <f t="shared" si="126"/>
        <v>0</v>
      </c>
      <c r="SY26" s="804">
        <f t="shared" si="127"/>
        <v>0</v>
      </c>
      <c r="SZ26" s="1168">
        <f>'[1]Иные межбюджетные трансферты'!E24</f>
        <v>0</v>
      </c>
      <c r="TA26" s="1280">
        <f>'[1]Иные межбюджетные трансферты'!G24</f>
        <v>0</v>
      </c>
      <c r="TB26" s="804">
        <f t="shared" si="128"/>
        <v>0</v>
      </c>
      <c r="TC26" s="1168"/>
      <c r="TD26" s="1280"/>
      <c r="TE26" s="960">
        <f t="shared" si="129"/>
        <v>0</v>
      </c>
      <c r="TF26" s="1043"/>
      <c r="TG26" s="1164">
        <f t="shared" si="130"/>
        <v>0</v>
      </c>
      <c r="TH26" s="972"/>
      <c r="TI26" s="545">
        <f t="shared" si="131"/>
        <v>0</v>
      </c>
      <c r="TJ26" s="954">
        <f>'[1]Иные межбюджетные трансферты'!AI24</f>
        <v>0</v>
      </c>
      <c r="TK26" s="545">
        <f t="shared" si="132"/>
        <v>0</v>
      </c>
      <c r="TL26" s="548"/>
      <c r="TM26" s="968">
        <f t="shared" si="133"/>
        <v>0</v>
      </c>
      <c r="TN26" s="546">
        <f>'Трансферты и кредиты'!TJ26-TR26</f>
        <v>0</v>
      </c>
      <c r="TO26" s="968">
        <f t="shared" si="134"/>
        <v>0</v>
      </c>
      <c r="TP26" s="546">
        <f>'Трансферты и кредиты'!TL26-TT26</f>
        <v>0</v>
      </c>
      <c r="TQ26" s="968">
        <f t="shared" si="135"/>
        <v>0</v>
      </c>
      <c r="TR26" s="954">
        <f>'[1]Иные межбюджетные трансферты'!AK24</f>
        <v>0</v>
      </c>
      <c r="TS26" s="1163">
        <f t="shared" si="136"/>
        <v>0</v>
      </c>
      <c r="TT26" s="548"/>
      <c r="TU26" s="552">
        <f>TW26+'Трансферты и кредиты'!UE26+UA26+'Трансферты и кредиты'!UI26+UC26+'Трансферты и кредиты'!UK26</f>
        <v>-20700000</v>
      </c>
      <c r="TV26" s="552">
        <f>TX26+'Трансферты и кредиты'!UF26+UB26+'Трансферты и кредиты'!UJ26+UD26+'Трансферты и кредиты'!UL26</f>
        <v>-11800000</v>
      </c>
      <c r="TW26" s="566"/>
      <c r="TX26" s="566"/>
      <c r="TY26" s="566"/>
      <c r="TZ26" s="566"/>
      <c r="UA26" s="563">
        <f t="shared" si="137"/>
        <v>0</v>
      </c>
      <c r="UB26" s="561">
        <f t="shared" si="138"/>
        <v>0</v>
      </c>
      <c r="UC26" s="567"/>
      <c r="UD26" s="556"/>
      <c r="UE26" s="566">
        <v>-19700000</v>
      </c>
      <c r="UF26" s="566">
        <v>-10800000</v>
      </c>
      <c r="UG26" s="566">
        <v>-1000000</v>
      </c>
      <c r="UH26" s="566">
        <v>-1000000</v>
      </c>
      <c r="UI26" s="563">
        <f t="shared" si="139"/>
        <v>-1000000</v>
      </c>
      <c r="UJ26" s="561">
        <f t="shared" si="140"/>
        <v>-1000000</v>
      </c>
      <c r="UK26" s="556"/>
      <c r="UL26" s="556"/>
      <c r="UM26" s="256">
        <f>'Трансферты и кредиты'!UE26+'Трансферты и кредиты'!UG26</f>
        <v>-20700000</v>
      </c>
      <c r="UN26" s="256">
        <f>'Трансферты и кредиты'!UF26+'Трансферты и кредиты'!UH26</f>
        <v>-11800000</v>
      </c>
    </row>
    <row r="27" spans="1:560" s="347" customFormat="1" ht="25.5" customHeight="1">
      <c r="A27" s="356" t="s">
        <v>103</v>
      </c>
      <c r="B27" s="559">
        <f>D27+AI27+'Трансферты и кредиты'!QG27+'Трансферты и кредиты'!RK27</f>
        <v>1001104237.97</v>
      </c>
      <c r="C27" s="552">
        <f>E27+'Трансферты и кредиты'!QJ27+AJ27+'Трансферты и кредиты'!RL27</f>
        <v>220655790.09999999</v>
      </c>
      <c r="D27" s="557">
        <f t="shared" si="0"/>
        <v>184524100</v>
      </c>
      <c r="E27" s="559">
        <f t="shared" si="1"/>
        <v>63470517</v>
      </c>
      <c r="F27" s="1196">
        <f>'[1]Дотация  из  ОБ_факт'!I23+'[1]Дотация  из  ОБ_факт'!Q23</f>
        <v>58823200</v>
      </c>
      <c r="G27" s="1370">
        <v>31993300</v>
      </c>
      <c r="H27" s="623">
        <f>'[1]Дотация  из  ОБ_факт'!K23</f>
        <v>93266400</v>
      </c>
      <c r="I27" s="1368">
        <v>26841394</v>
      </c>
      <c r="J27" s="624">
        <f t="shared" si="2"/>
        <v>64560800</v>
      </c>
      <c r="K27" s="631">
        <f t="shared" si="3"/>
        <v>17039995</v>
      </c>
      <c r="L27" s="965">
        <f>'[1]Дотация  из  ОБ_факт'!O23</f>
        <v>28705600</v>
      </c>
      <c r="M27" s="1368">
        <v>9801399</v>
      </c>
      <c r="N27" s="623">
        <f>'[1]Дотация  из  ОБ_факт'!U23</f>
        <v>14900000</v>
      </c>
      <c r="O27" s="1193"/>
      <c r="P27" s="859">
        <f>'[1]Дотация  из  ОБ_факт'!W23</f>
        <v>17534500</v>
      </c>
      <c r="Q27" s="1370">
        <v>4635823</v>
      </c>
      <c r="R27" s="631">
        <f t="shared" si="4"/>
        <v>17154100</v>
      </c>
      <c r="S27" s="624">
        <f t="shared" si="5"/>
        <v>4540723</v>
      </c>
      <c r="T27" s="1190">
        <f>'[1]Дотация  из  ОБ_факт'!AA23</f>
        <v>380400</v>
      </c>
      <c r="U27" s="1370">
        <v>95100</v>
      </c>
      <c r="V27" s="859">
        <f>'[1]Дотация  из  ОБ_факт'!AE23+'[1]Дотация  из  ОБ_факт'!AG23+'[1]Дотация  из  ОБ_факт'!AK23</f>
        <v>0</v>
      </c>
      <c r="W27" s="171">
        <f t="shared" si="6"/>
        <v>0</v>
      </c>
      <c r="X27" s="627"/>
      <c r="Y27" s="626"/>
      <c r="Z27" s="627"/>
      <c r="AA27" s="623">
        <f>'[1]Дотация  из  ОБ_факт'!AC23+'[1]Дотация  из  ОБ_факт'!AI23</f>
        <v>0</v>
      </c>
      <c r="AB27" s="173">
        <f t="shared" si="7"/>
        <v>0</v>
      </c>
      <c r="AC27" s="626"/>
      <c r="AD27" s="627"/>
      <c r="AE27" s="624">
        <f t="shared" si="8"/>
        <v>0</v>
      </c>
      <c r="AF27" s="631">
        <f t="shared" si="9"/>
        <v>0</v>
      </c>
      <c r="AG27" s="624">
        <f>'[1]Дотация  из  ОБ_факт'!AI23</f>
        <v>0</v>
      </c>
      <c r="AH27" s="807"/>
      <c r="AI27" s="619">
        <f>'Трансферты и кредиты'!IA27+LG27+MA27+'Трансферты и кредиты'!PY27+'Трансферты и кредиты'!QA27+BI27+BK27+BQ27+BS27+'Трансферты и кредиты'!KK27+'Трансферты и кредиты'!KO27+AK27+AU27+'Трансферты и кредиты'!EW27+'Трансферты и кредиты'!FO27+'Трансферты и кредиты'!CW27+'Трансферты и кредиты'!HQ27+BY27+'Трансферты и кредиты'!DY27+'Трансферты и кредиты'!EE27+'Трансферты и кредиты'!IW27+'Трансферты и кредиты'!JG27+DS27+'Трансферты и кредиты'!IK27+PW27+NW27+OG27+CO27</f>
        <v>398491777.97000003</v>
      </c>
      <c r="AJ27" s="518">
        <f>'Трансферты и кредиты'!IF27+LQ27+MI27+'Трансферты и кредиты'!PZ27+'Трансферты и кредиты'!QB27+BJ27+BL27+BR27+BT27+'Трансферты и кредиты'!KM27+'Трансферты и кредиты'!KR27+AP27+AZ27+'Трансферты и кредиты'!FF27+'Трансферты и кредиты'!FX27+'Трансферты и кредиты'!CZ27+'Трансферты и кредиты'!HV27+CG27+'Трансферты и кредиты'!EB27+'Трансферты и кредиты'!EH27+'Трансферты и кредиты'!JB27+'Трансферты и кредиты'!JL27+DV27+'Трансферты и кредиты'!IO27+DP27+PX27+ON27+OB27+CQ27</f>
        <v>50900343.32</v>
      </c>
      <c r="AK27" s="552">
        <f t="shared" si="10"/>
        <v>15218215.119999999</v>
      </c>
      <c r="AL27" s="459">
        <f>[1]Субсидия_факт!KQ25</f>
        <v>0</v>
      </c>
      <c r="AM27" s="481">
        <f>[1]Субсидия_факт!KW25</f>
        <v>15218215.119999999</v>
      </c>
      <c r="AN27" s="350">
        <f>[1]Субсидия_факт!LI25</f>
        <v>0</v>
      </c>
      <c r="AO27" s="546">
        <f>[1]Субсидия_факт!LO25</f>
        <v>0</v>
      </c>
      <c r="AP27" s="552">
        <f t="shared" si="11"/>
        <v>0</v>
      </c>
      <c r="AQ27" s="564"/>
      <c r="AR27" s="564"/>
      <c r="AS27" s="564"/>
      <c r="AT27" s="671"/>
      <c r="AU27" s="552">
        <f t="shared" si="12"/>
        <v>53327230.039999999</v>
      </c>
      <c r="AV27" s="481">
        <f>[1]Субсидия_факт!KS25</f>
        <v>0</v>
      </c>
      <c r="AW27" s="481">
        <f>[1]Субсидия_факт!KY25</f>
        <v>53327230.039999999</v>
      </c>
      <c r="AX27" s="350">
        <f>[1]Субсидия_факт!LK25</f>
        <v>0</v>
      </c>
      <c r="AY27" s="546">
        <f>[1]Субсидия_факт!LQ25</f>
        <v>0</v>
      </c>
      <c r="AZ27" s="552">
        <f t="shared" si="13"/>
        <v>0</v>
      </c>
      <c r="BA27" s="564"/>
      <c r="BB27" s="565"/>
      <c r="BC27" s="856"/>
      <c r="BD27" s="789"/>
      <c r="BE27" s="563">
        <f t="shared" si="141"/>
        <v>0</v>
      </c>
      <c r="BF27" s="561">
        <f t="shared" si="142"/>
        <v>0</v>
      </c>
      <c r="BG27" s="560">
        <f t="shared" si="143"/>
        <v>53327230.039999999</v>
      </c>
      <c r="BH27" s="561">
        <f t="shared" si="144"/>
        <v>0</v>
      </c>
      <c r="BI27" s="551">
        <f>[1]Субсидия_факт!FS25</f>
        <v>0</v>
      </c>
      <c r="BJ27" s="664"/>
      <c r="BK27" s="552">
        <f>[1]Субсидия_факт!FU25</f>
        <v>0</v>
      </c>
      <c r="BL27" s="664"/>
      <c r="BM27" s="561">
        <f t="shared" si="14"/>
        <v>0</v>
      </c>
      <c r="BN27" s="560">
        <f t="shared" si="15"/>
        <v>0</v>
      </c>
      <c r="BO27" s="630">
        <f>[1]Субсидия_факт!FW25</f>
        <v>0</v>
      </c>
      <c r="BP27" s="663"/>
      <c r="BQ27" s="552">
        <f>[1]Субсидия_факт!GA25</f>
        <v>0</v>
      </c>
      <c r="BR27" s="664"/>
      <c r="BS27" s="552">
        <f>[1]Субсидия_факт!GC25</f>
        <v>0</v>
      </c>
      <c r="BT27" s="664"/>
      <c r="BU27" s="561">
        <f t="shared" si="16"/>
        <v>0</v>
      </c>
      <c r="BV27" s="561">
        <f t="shared" si="17"/>
        <v>0</v>
      </c>
      <c r="BW27" s="716">
        <f t="shared" si="18"/>
        <v>0</v>
      </c>
      <c r="BX27" s="349"/>
      <c r="BY27" s="552">
        <f t="shared" si="19"/>
        <v>351562.5</v>
      </c>
      <c r="BZ27" s="558">
        <f>[1]Субсидия_факт!E25</f>
        <v>0</v>
      </c>
      <c r="CA27" s="1139">
        <f>[1]Субсидия_факт!G25</f>
        <v>0</v>
      </c>
      <c r="CB27" s="742">
        <f>[1]Субсидия_факт!I25</f>
        <v>0</v>
      </c>
      <c r="CC27" s="697">
        <f>[1]Субсидия_факт!K25</f>
        <v>0</v>
      </c>
      <c r="CD27" s="861">
        <f>[1]Субсидия_факт!M25</f>
        <v>0</v>
      </c>
      <c r="CE27" s="533">
        <f>[1]Субсидия_факт!O25</f>
        <v>0</v>
      </c>
      <c r="CF27" s="697">
        <f>[1]Субсидия_факт!Q25</f>
        <v>351562.5</v>
      </c>
      <c r="CG27" s="551">
        <f t="shared" si="20"/>
        <v>351562.5</v>
      </c>
      <c r="CH27" s="565"/>
      <c r="CI27" s="564"/>
      <c r="CJ27" s="746"/>
      <c r="CK27" s="564"/>
      <c r="CL27" s="746"/>
      <c r="CM27" s="565"/>
      <c r="CN27" s="668">
        <f t="shared" si="145"/>
        <v>351562.5</v>
      </c>
      <c r="CO27" s="551">
        <f t="shared" si="146"/>
        <v>0</v>
      </c>
      <c r="CP27" s="1400">
        <f>[1]Субсидия_факт!S25</f>
        <v>0</v>
      </c>
      <c r="CQ27" s="559">
        <f t="shared" si="146"/>
        <v>0</v>
      </c>
      <c r="CR27" s="668">
        <f t="shared" si="147"/>
        <v>0</v>
      </c>
      <c r="CS27" s="630">
        <f t="shared" si="148"/>
        <v>0</v>
      </c>
      <c r="CT27" s="694">
        <f t="shared" si="149"/>
        <v>0</v>
      </c>
      <c r="CU27" s="694">
        <f>[1]Субсидия_факт!U25</f>
        <v>0</v>
      </c>
      <c r="CV27" s="1429">
        <f t="shared" si="150"/>
        <v>0</v>
      </c>
      <c r="CW27" s="518">
        <f t="shared" si="21"/>
        <v>0</v>
      </c>
      <c r="CX27" s="546">
        <f>[1]Субсидия_факт!AO25</f>
        <v>0</v>
      </c>
      <c r="CY27" s="972">
        <f>[1]Субсидия_факт!AQ25</f>
        <v>0</v>
      </c>
      <c r="CZ27" s="483">
        <f t="shared" si="22"/>
        <v>0</v>
      </c>
      <c r="DA27" s="851"/>
      <c r="DB27" s="1247"/>
      <c r="DC27" s="552">
        <f t="shared" si="151"/>
        <v>0</v>
      </c>
      <c r="DD27" s="459">
        <f>[1]Субсидия_факт!W25</f>
        <v>0</v>
      </c>
      <c r="DE27" s="1014">
        <f>[1]Субсидия_факт!Y25</f>
        <v>0</v>
      </c>
      <c r="DF27" s="481">
        <f>[1]Субсидия_факт!AA25</f>
        <v>0</v>
      </c>
      <c r="DG27" s="750">
        <f>[1]Субсидия_факт!AC25</f>
        <v>0</v>
      </c>
      <c r="DH27" s="551">
        <f t="shared" si="152"/>
        <v>0</v>
      </c>
      <c r="DI27" s="491"/>
      <c r="DJ27" s="746"/>
      <c r="DK27" s="491"/>
      <c r="DL27" s="746"/>
      <c r="DM27" s="518">
        <f t="shared" si="23"/>
        <v>0</v>
      </c>
      <c r="DN27" s="546">
        <f>[1]Субсидия_факт!AU25</f>
        <v>0</v>
      </c>
      <c r="DO27" s="972">
        <f>[1]Субсидия_факт!AW25</f>
        <v>0</v>
      </c>
      <c r="DP27" s="483">
        <f t="shared" si="24"/>
        <v>0</v>
      </c>
      <c r="DQ27" s="851"/>
      <c r="DR27" s="737"/>
      <c r="DS27" s="559">
        <f t="shared" si="153"/>
        <v>0</v>
      </c>
      <c r="DT27" s="1027">
        <f>[1]Субсидия_факт!EA25</f>
        <v>0</v>
      </c>
      <c r="DU27" s="750">
        <f>[1]Субсидия_факт!EC25</f>
        <v>0</v>
      </c>
      <c r="DV27" s="552">
        <f t="shared" si="154"/>
        <v>0</v>
      </c>
      <c r="DW27" s="564"/>
      <c r="DX27" s="768"/>
      <c r="DY27" s="619">
        <f t="shared" si="27"/>
        <v>0</v>
      </c>
      <c r="DZ27" s="546">
        <f>[1]Субсидия_факт!DO25</f>
        <v>0</v>
      </c>
      <c r="EA27" s="972">
        <f>[1]Субсидия_факт!DU25</f>
        <v>0</v>
      </c>
      <c r="EB27" s="483">
        <f t="shared" si="28"/>
        <v>0</v>
      </c>
      <c r="EC27" s="789"/>
      <c r="ED27" s="737"/>
      <c r="EE27" s="483">
        <f t="shared" si="29"/>
        <v>1600000</v>
      </c>
      <c r="EF27" s="546">
        <f>[1]Субсидия_факт!DQ25</f>
        <v>448002.2</v>
      </c>
      <c r="EG27" s="824">
        <f>[1]Субсидия_факт!DW25</f>
        <v>1151997.8</v>
      </c>
      <c r="EH27" s="483">
        <f t="shared" si="30"/>
        <v>0</v>
      </c>
      <c r="EI27" s="671"/>
      <c r="EJ27" s="771"/>
      <c r="EK27" s="722">
        <f t="shared" si="31"/>
        <v>1600000</v>
      </c>
      <c r="EL27" s="822">
        <f>'Трансферты и кредиты'!EF27-'Трансферты и кредиты'!ER27</f>
        <v>448002.2</v>
      </c>
      <c r="EM27" s="735">
        <f>'Трансферты и кредиты'!EG27-'Трансферты и кредиты'!ES27</f>
        <v>1151997.8</v>
      </c>
      <c r="EN27" s="716">
        <f t="shared" si="32"/>
        <v>0</v>
      </c>
      <c r="EO27" s="829">
        <f>'Трансферты и кредиты'!EI27-'Трансферты и кредиты'!EU27</f>
        <v>0</v>
      </c>
      <c r="EP27" s="842">
        <f>'Трансферты и кредиты'!EJ27-'Трансферты и кредиты'!EV27</f>
        <v>0</v>
      </c>
      <c r="EQ27" s="722">
        <f t="shared" si="33"/>
        <v>0</v>
      </c>
      <c r="ER27" s="546">
        <f>[1]Субсидия_факт!DS25</f>
        <v>0</v>
      </c>
      <c r="ES27" s="972">
        <f>[1]Субсидия_факт!DY25</f>
        <v>0</v>
      </c>
      <c r="ET27" s="722">
        <f t="shared" si="34"/>
        <v>0</v>
      </c>
      <c r="EU27" s="546"/>
      <c r="EV27" s="824"/>
      <c r="EW27" s="820">
        <f t="shared" si="35"/>
        <v>48442.030000000013</v>
      </c>
      <c r="EX27" s="829">
        <f>[1]Субсидия_факт!BS25</f>
        <v>0</v>
      </c>
      <c r="EY27" s="735">
        <f>[1]Субсидия_факт!BY25</f>
        <v>0</v>
      </c>
      <c r="EZ27" s="546">
        <f>[1]Субсидия_факт!CQ25</f>
        <v>43478.260000000009</v>
      </c>
      <c r="FA27" s="972">
        <f>[1]Субсидия_факт!CW25</f>
        <v>4963.7700000000004</v>
      </c>
      <c r="FB27" s="546">
        <f>[1]Субсидия_факт!DC25</f>
        <v>0</v>
      </c>
      <c r="FC27" s="972">
        <f>[1]Субсидия_факт!DI25</f>
        <v>0</v>
      </c>
      <c r="FD27" s="546">
        <f>[1]Субсидия_факт!EE25</f>
        <v>0</v>
      </c>
      <c r="FE27" s="824">
        <f>[1]Субсидия_факт!EK25</f>
        <v>0</v>
      </c>
      <c r="FF27" s="820">
        <f t="shared" si="36"/>
        <v>0</v>
      </c>
      <c r="FG27" s="671"/>
      <c r="FH27" s="737"/>
      <c r="FI27" s="671"/>
      <c r="FJ27" s="850"/>
      <c r="FK27" s="671"/>
      <c r="FL27" s="966"/>
      <c r="FM27" s="671"/>
      <c r="FN27" s="737"/>
      <c r="FO27" s="820">
        <f t="shared" si="37"/>
        <v>36331.519999999997</v>
      </c>
      <c r="FP27" s="829">
        <f>[1]Субсидия_факт!BU25</f>
        <v>0</v>
      </c>
      <c r="FQ27" s="735">
        <f>[1]Субсидия_факт!CA25</f>
        <v>0</v>
      </c>
      <c r="FR27" s="546">
        <f>[1]Субсидия_факт!CS25</f>
        <v>32608.689999999995</v>
      </c>
      <c r="FS27" s="824">
        <f>[1]Субсидия_факт!CY25</f>
        <v>3722.83</v>
      </c>
      <c r="FT27" s="546">
        <f>[1]Субсидия_факт!DE25</f>
        <v>0</v>
      </c>
      <c r="FU27" s="972">
        <f>[1]Субсидия_факт!DK25</f>
        <v>0</v>
      </c>
      <c r="FV27" s="546">
        <f>[1]Субсидия_факт!EG25</f>
        <v>0</v>
      </c>
      <c r="FW27" s="824">
        <f>[1]Субсидия_факт!EM25</f>
        <v>0</v>
      </c>
      <c r="FX27" s="820">
        <f t="shared" si="38"/>
        <v>0</v>
      </c>
      <c r="FY27" s="671"/>
      <c r="FZ27" s="737"/>
      <c r="GA27" s="851"/>
      <c r="GB27" s="737"/>
      <c r="GC27" s="851"/>
      <c r="GD27" s="737"/>
      <c r="GE27" s="671"/>
      <c r="GF27" s="737"/>
      <c r="GG27" s="823">
        <f t="shared" si="39"/>
        <v>0</v>
      </c>
      <c r="GH27" s="829">
        <f>'Трансферты и кредиты'!FP27-GZ27</f>
        <v>0</v>
      </c>
      <c r="GI27" s="735">
        <f>'Трансферты и кредиты'!FQ27-HA27</f>
        <v>0</v>
      </c>
      <c r="GJ27" s="829">
        <f>'Трансферты и кредиты'!FR27-HB27</f>
        <v>0</v>
      </c>
      <c r="GK27" s="735">
        <f>'Трансферты и кредиты'!FS27-HC27</f>
        <v>0</v>
      </c>
      <c r="GL27" s="822">
        <f>'Трансферты и кредиты'!FT27-HD27</f>
        <v>0</v>
      </c>
      <c r="GM27" s="735">
        <f>'Трансферты и кредиты'!FU27-HE27</f>
        <v>0</v>
      </c>
      <c r="GN27" s="829">
        <f>'Трансферты и кредиты'!FV27-HF27</f>
        <v>0</v>
      </c>
      <c r="GO27" s="735">
        <f>'Трансферты и кредиты'!FW27-HG27</f>
        <v>0</v>
      </c>
      <c r="GP27" s="823">
        <f t="shared" si="40"/>
        <v>0</v>
      </c>
      <c r="GQ27" s="829">
        <f>'Трансферты и кредиты'!FY27-HI27</f>
        <v>0</v>
      </c>
      <c r="GR27" s="885">
        <f>'Трансферты и кредиты'!FZ27-HJ27</f>
        <v>0</v>
      </c>
      <c r="GS27" s="829">
        <f>'Трансферты и кредиты'!GA27-HK27</f>
        <v>0</v>
      </c>
      <c r="GT27" s="842">
        <f>'Трансферты и кредиты'!GB27-HL27</f>
        <v>0</v>
      </c>
      <c r="GU27" s="829">
        <f>'Трансферты и кредиты'!GC27-HM27</f>
        <v>0</v>
      </c>
      <c r="GV27" s="842">
        <f>'Трансферты и кредиты'!GD27-HN27</f>
        <v>0</v>
      </c>
      <c r="GW27" s="829">
        <f>'Трансферты и кредиты'!GE27-HO27</f>
        <v>0</v>
      </c>
      <c r="GX27" s="842">
        <f>'Трансферты и кредиты'!GF27-HP27</f>
        <v>0</v>
      </c>
      <c r="GY27" s="823">
        <f t="shared" si="41"/>
        <v>36331.519999999997</v>
      </c>
      <c r="GZ27" s="829">
        <f>[1]Субсидия_факт!BW25</f>
        <v>0</v>
      </c>
      <c r="HA27" s="735">
        <f>[1]Субсидия_факт!CC25</f>
        <v>0</v>
      </c>
      <c r="HB27" s="546">
        <f>[1]Субсидия_факт!CU25</f>
        <v>32608.689999999995</v>
      </c>
      <c r="HC27" s="824">
        <f>[1]Субсидия_факт!DA25</f>
        <v>3722.83</v>
      </c>
      <c r="HD27" s="546">
        <f>[1]Субсидия_факт!DG25</f>
        <v>0</v>
      </c>
      <c r="HE27" s="972">
        <f>[1]Субсидия_факт!DM25</f>
        <v>0</v>
      </c>
      <c r="HF27" s="546">
        <f>[1]Субсидия_факт!EI25</f>
        <v>0</v>
      </c>
      <c r="HG27" s="824">
        <f>[1]Субсидия_факт!EO25</f>
        <v>0</v>
      </c>
      <c r="HH27" s="823">
        <f t="shared" si="42"/>
        <v>0</v>
      </c>
      <c r="HI27" s="671"/>
      <c r="HJ27" s="737"/>
      <c r="HK27" s="548"/>
      <c r="HL27" s="863"/>
      <c r="HM27" s="548"/>
      <c r="HN27" s="967"/>
      <c r="HO27" s="671"/>
      <c r="HP27" s="737"/>
      <c r="HQ27" s="483">
        <f t="shared" si="155"/>
        <v>217157100</v>
      </c>
      <c r="HR27" s="546">
        <f>[1]Субсидия_факт!AY25</f>
        <v>60804000</v>
      </c>
      <c r="HS27" s="972">
        <f>[1]Субсидия_факт!BA25</f>
        <v>156353100</v>
      </c>
      <c r="HT27" s="546">
        <f>[1]Субсидия_факт!BC25</f>
        <v>0</v>
      </c>
      <c r="HU27" s="972">
        <f>[1]Субсидия_факт!BE25</f>
        <v>0</v>
      </c>
      <c r="HV27" s="483">
        <f t="shared" si="156"/>
        <v>0</v>
      </c>
      <c r="HW27" s="671"/>
      <c r="HX27" s="737"/>
      <c r="HY27" s="671"/>
      <c r="HZ27" s="737"/>
      <c r="IA27" s="518">
        <f t="shared" si="43"/>
        <v>0</v>
      </c>
      <c r="IB27" s="546">
        <f>[1]Субсидия_факт!GW25</f>
        <v>0</v>
      </c>
      <c r="IC27" s="531">
        <f>[1]Субсидия_факт!GY25</f>
        <v>0</v>
      </c>
      <c r="ID27" s="533">
        <f>[1]Субсидия_факт!HG25</f>
        <v>0</v>
      </c>
      <c r="IE27" s="750">
        <f>[1]Субсидия_факт!HI25</f>
        <v>0</v>
      </c>
      <c r="IF27" s="518">
        <f t="shared" si="44"/>
        <v>0</v>
      </c>
      <c r="IG27" s="671"/>
      <c r="IH27" s="351"/>
      <c r="II27" s="491"/>
      <c r="IJ27" s="746"/>
      <c r="IK27" s="483">
        <f t="shared" si="45"/>
        <v>0</v>
      </c>
      <c r="IL27" s="548">
        <f>[1]Субсидия_факт!HE25</f>
        <v>0</v>
      </c>
      <c r="IM27" s="548">
        <f>[1]Субсидия_факт!HA25</f>
        <v>0</v>
      </c>
      <c r="IN27" s="824">
        <f>[1]Субсидия_факт!HC25</f>
        <v>0</v>
      </c>
      <c r="IO27" s="483">
        <f t="shared" si="46"/>
        <v>0</v>
      </c>
      <c r="IP27" s="671"/>
      <c r="IQ27" s="671"/>
      <c r="IR27" s="737"/>
      <c r="IS27" s="968">
        <f t="shared" si="47"/>
        <v>0</v>
      </c>
      <c r="IT27" s="968">
        <f t="shared" si="48"/>
        <v>0</v>
      </c>
      <c r="IU27" s="720">
        <f t="shared" si="49"/>
        <v>0</v>
      </c>
      <c r="IV27" s="1163">
        <f t="shared" si="50"/>
        <v>0</v>
      </c>
      <c r="IW27" s="826">
        <f t="shared" si="51"/>
        <v>0</v>
      </c>
      <c r="IX27" s="546">
        <f>[1]Субсидия_факт!NI25</f>
        <v>0</v>
      </c>
      <c r="IY27" s="972">
        <f>[1]Субсидия_факт!NO25</f>
        <v>0</v>
      </c>
      <c r="IZ27" s="972">
        <f>[1]Субсидия_факт!OA25</f>
        <v>0</v>
      </c>
      <c r="JA27" s="546">
        <f>[1]Субсидия_факт!NU25</f>
        <v>0</v>
      </c>
      <c r="JB27" s="826">
        <f t="shared" si="52"/>
        <v>0</v>
      </c>
      <c r="JC27" s="851"/>
      <c r="JD27" s="737"/>
      <c r="JE27" s="850"/>
      <c r="JF27" s="671"/>
      <c r="JG27" s="826">
        <f t="shared" si="53"/>
        <v>0</v>
      </c>
      <c r="JH27" s="546">
        <f>[1]Субсидия_факт!NK25</f>
        <v>0</v>
      </c>
      <c r="JI27" s="972">
        <f>[1]Субсидия_факт!NQ25</f>
        <v>0</v>
      </c>
      <c r="JJ27" s="972">
        <f>[1]Субсидия_факт!OC25</f>
        <v>0</v>
      </c>
      <c r="JK27" s="548">
        <f>[1]Субсидия_факт!NW25</f>
        <v>0</v>
      </c>
      <c r="JL27" s="827">
        <f t="shared" si="54"/>
        <v>0</v>
      </c>
      <c r="JM27" s="671"/>
      <c r="JN27" s="850"/>
      <c r="JO27" s="737"/>
      <c r="JP27" s="851"/>
      <c r="JQ27" s="715">
        <f t="shared" si="55"/>
        <v>0</v>
      </c>
      <c r="JR27" s="704">
        <f>'Трансферты и кредиты'!JH27-KB27</f>
        <v>0</v>
      </c>
      <c r="JS27" s="742">
        <f>'Трансферты и кредиты'!JI27-KC27</f>
        <v>0</v>
      </c>
      <c r="JT27" s="839">
        <f>'Трансферты и кредиты'!JJ27-KD27</f>
        <v>0</v>
      </c>
      <c r="JU27" s="668">
        <f>'Трансферты и кредиты'!JK27-KE27</f>
        <v>0</v>
      </c>
      <c r="JV27" s="828">
        <f t="shared" si="56"/>
        <v>0</v>
      </c>
      <c r="JW27" s="822">
        <f>'Трансферты и кредиты'!JM27-KG27</f>
        <v>0</v>
      </c>
      <c r="JX27" s="735">
        <f>'Трансферты и кредиты'!JN27-KH27</f>
        <v>0</v>
      </c>
      <c r="JY27" s="842">
        <f>'Трансферты и кредиты'!JO27-KI27</f>
        <v>0</v>
      </c>
      <c r="JZ27" s="829">
        <f>'Трансферты и кредиты'!JP27-KJ27</f>
        <v>0</v>
      </c>
      <c r="KA27" s="853">
        <f t="shared" si="57"/>
        <v>0</v>
      </c>
      <c r="KB27" s="546">
        <f>[1]Субсидия_факт!NM25</f>
        <v>0</v>
      </c>
      <c r="KC27" s="972">
        <f>[1]Субсидия_факт!NS25</f>
        <v>0</v>
      </c>
      <c r="KD27" s="972">
        <f>[1]Субсидия_факт!OE25</f>
        <v>0</v>
      </c>
      <c r="KE27" s="546">
        <f>[1]Субсидия_факт!NY25</f>
        <v>0</v>
      </c>
      <c r="KF27" s="828">
        <f t="shared" si="58"/>
        <v>0</v>
      </c>
      <c r="KG27" s="851"/>
      <c r="KH27" s="737"/>
      <c r="KI27" s="863"/>
      <c r="KJ27" s="548"/>
      <c r="KK27" s="559">
        <f>SUM('Трансферты и кредиты'!KL27:KL27)</f>
        <v>0</v>
      </c>
      <c r="KL27" s="351"/>
      <c r="KM27" s="559">
        <f>SUM('Трансферты и кредиты'!KN27:KN27)</f>
        <v>0</v>
      </c>
      <c r="KN27" s="491"/>
      <c r="KO27" s="559">
        <f t="shared" si="59"/>
        <v>0</v>
      </c>
      <c r="KP27" s="481">
        <f>[1]Субсидия_факт!HY25</f>
        <v>0</v>
      </c>
      <c r="KQ27" s="750">
        <f>[1]Субсидия_факт!IC25</f>
        <v>0</v>
      </c>
      <c r="KR27" s="552">
        <f t="shared" si="60"/>
        <v>0</v>
      </c>
      <c r="KS27" s="564"/>
      <c r="KT27" s="848"/>
      <c r="KU27" s="630">
        <f t="shared" si="61"/>
        <v>0</v>
      </c>
      <c r="KV27" s="1103">
        <f>'Трансферты и кредиты'!KP27-LB27</f>
        <v>0</v>
      </c>
      <c r="KW27" s="742">
        <f>'Трансферты и кредиты'!KQ27-LC27</f>
        <v>0</v>
      </c>
      <c r="KX27" s="630">
        <f t="shared" si="62"/>
        <v>0</v>
      </c>
      <c r="KY27" s="505">
        <f>'Трансферты и кредиты'!KS27-LE27</f>
        <v>0</v>
      </c>
      <c r="KZ27" s="742">
        <f>'Трансферты и кредиты'!KT27-LF27</f>
        <v>0</v>
      </c>
      <c r="LA27" s="694">
        <f t="shared" si="63"/>
        <v>0</v>
      </c>
      <c r="LB27" s="481">
        <f>[1]Субсидия_факт!IA25</f>
        <v>0</v>
      </c>
      <c r="LC27" s="750">
        <f>[1]Субсидия_факт!IE25</f>
        <v>0</v>
      </c>
      <c r="LD27" s="630">
        <f t="shared" si="64"/>
        <v>0</v>
      </c>
      <c r="LE27" s="505"/>
      <c r="LF27" s="775"/>
      <c r="LG27" s="518">
        <f t="shared" si="65"/>
        <v>27199683</v>
      </c>
      <c r="LH27" s="350">
        <f>[1]Субсидия_факт!CK25</f>
        <v>0</v>
      </c>
      <c r="LI27" s="350">
        <f>[1]Субсидия_факт!EW25</f>
        <v>0</v>
      </c>
      <c r="LJ27" s="861">
        <f>[1]Субсидия_факт!EY25</f>
        <v>0</v>
      </c>
      <c r="LK27" s="558">
        <f>[1]Субсидия_факт!FG25</f>
        <v>27199683</v>
      </c>
      <c r="LL27" s="533">
        <f>[1]Субсидия_факт!FY25</f>
        <v>0</v>
      </c>
      <c r="LM27" s="558">
        <f>[1]Субсидия_факт!JE25</f>
        <v>0</v>
      </c>
      <c r="LN27" s="350">
        <f>[1]Субсидия_факт!KI25</f>
        <v>0</v>
      </c>
      <c r="LO27" s="459">
        <f>[1]Субсидия_факт!JW25</f>
        <v>0</v>
      </c>
      <c r="LP27" s="750">
        <f>[1]Субсидия_факт!KC25</f>
        <v>0</v>
      </c>
      <c r="LQ27" s="483">
        <f t="shared" si="66"/>
        <v>0</v>
      </c>
      <c r="LR27" s="491"/>
      <c r="LS27" s="491"/>
      <c r="LT27" s="746"/>
      <c r="LU27" s="491"/>
      <c r="LV27" s="491"/>
      <c r="LW27" s="491"/>
      <c r="LX27" s="351"/>
      <c r="LY27" s="351"/>
      <c r="LZ27" s="768"/>
      <c r="MA27" s="559">
        <f t="shared" si="67"/>
        <v>0</v>
      </c>
      <c r="MB27" s="481">
        <f>[1]Субсидия_факт!CM25</f>
        <v>0</v>
      </c>
      <c r="MC27" s="350">
        <f>[1]Субсидия_факт!FK25</f>
        <v>0</v>
      </c>
      <c r="MD27" s="505">
        <f>[1]Субсидия_факт!IO25</f>
        <v>0</v>
      </c>
      <c r="ME27" s="531">
        <f>[1]Субсидия_факт!JG25</f>
        <v>0</v>
      </c>
      <c r="MF27" s="533">
        <f>[1]Субсидия_факт!KK25</f>
        <v>0</v>
      </c>
      <c r="MG27" s="533">
        <f>[1]Субсидия_факт!JY25</f>
        <v>0</v>
      </c>
      <c r="MH27" s="866">
        <f>[1]Субсидия_факт!KE25</f>
        <v>0</v>
      </c>
      <c r="MI27" s="552">
        <f t="shared" si="157"/>
        <v>0</v>
      </c>
      <c r="MJ27" s="564"/>
      <c r="MK27" s="565"/>
      <c r="ML27" s="351"/>
      <c r="MM27" s="565"/>
      <c r="MN27" s="564"/>
      <c r="MO27" s="564"/>
      <c r="MP27" s="848"/>
      <c r="MQ27" s="561">
        <f t="shared" si="158"/>
        <v>0</v>
      </c>
      <c r="MR27" s="704">
        <f t="shared" si="70"/>
        <v>0</v>
      </c>
      <c r="MS27" s="481">
        <f t="shared" si="71"/>
        <v>0</v>
      </c>
      <c r="MT27" s="481">
        <f t="shared" si="72"/>
        <v>0</v>
      </c>
      <c r="MU27" s="350">
        <f t="shared" si="73"/>
        <v>0</v>
      </c>
      <c r="MV27" s="459">
        <f t="shared" si="74"/>
        <v>0</v>
      </c>
      <c r="MW27" s="350">
        <f t="shared" si="75"/>
        <v>0</v>
      </c>
      <c r="MX27" s="750">
        <f t="shared" si="76"/>
        <v>0</v>
      </c>
      <c r="MY27" s="560">
        <f t="shared" si="77"/>
        <v>0</v>
      </c>
      <c r="MZ27" s="668">
        <f t="shared" si="78"/>
        <v>0</v>
      </c>
      <c r="NA27" s="531">
        <f t="shared" si="79"/>
        <v>0</v>
      </c>
      <c r="NB27" s="350">
        <f t="shared" si="80"/>
        <v>0</v>
      </c>
      <c r="NC27" s="459">
        <f t="shared" si="81"/>
        <v>0</v>
      </c>
      <c r="ND27" s="350">
        <f t="shared" si="82"/>
        <v>0</v>
      </c>
      <c r="NE27" s="350">
        <f t="shared" si="83"/>
        <v>0</v>
      </c>
      <c r="NF27" s="861">
        <f t="shared" si="84"/>
        <v>0</v>
      </c>
      <c r="NG27" s="563">
        <f t="shared" si="85"/>
        <v>0</v>
      </c>
      <c r="NH27" s="481">
        <f>[1]Субсидия_факт!CO25</f>
        <v>0</v>
      </c>
      <c r="NI27" s="350">
        <f>[1]Субсидия_факт!FM25</f>
        <v>0</v>
      </c>
      <c r="NJ27" s="505">
        <f>[1]Субсидия_факт!IQ25</f>
        <v>0</v>
      </c>
      <c r="NK27" s="459">
        <f>[1]Субсидия_факт!JI25</f>
        <v>0</v>
      </c>
      <c r="NL27" s="350">
        <f>[1]Субсидия_факт!KM25</f>
        <v>0</v>
      </c>
      <c r="NM27" s="350">
        <f>[1]Субсидия_факт!KA25</f>
        <v>0</v>
      </c>
      <c r="NN27" s="866">
        <f>[1]Субсидия_факт!KG25</f>
        <v>0</v>
      </c>
      <c r="NO27" s="561">
        <f t="shared" si="86"/>
        <v>0</v>
      </c>
      <c r="NP27" s="565"/>
      <c r="NQ27" s="564"/>
      <c r="NR27" s="491"/>
      <c r="NS27" s="564"/>
      <c r="NT27" s="564"/>
      <c r="NU27" s="565"/>
      <c r="NV27" s="869"/>
      <c r="NW27" s="559">
        <f t="shared" si="87"/>
        <v>0</v>
      </c>
      <c r="NX27" s="533">
        <f>[1]Субсидия_факт!IS25</f>
        <v>0</v>
      </c>
      <c r="NY27" s="861">
        <f>[1]Субсидия_факт!IU25</f>
        <v>0</v>
      </c>
      <c r="NZ27" s="533">
        <f>[1]Субсидия_факт!JK25</f>
        <v>0</v>
      </c>
      <c r="OA27" s="861">
        <f>[1]Субсидия_факт!JQ25</f>
        <v>0</v>
      </c>
      <c r="OB27" s="552">
        <f t="shared" si="88"/>
        <v>0</v>
      </c>
      <c r="OC27" s="491"/>
      <c r="OD27" s="746"/>
      <c r="OE27" s="491"/>
      <c r="OF27" s="869"/>
      <c r="OG27" s="552">
        <f t="shared" si="89"/>
        <v>0</v>
      </c>
      <c r="OH27" s="531">
        <f>[1]Субсидия_факт!IG25</f>
        <v>0</v>
      </c>
      <c r="OI27" s="1014">
        <f>[1]Субсидия_факт!IK25</f>
        <v>0</v>
      </c>
      <c r="OJ27" s="1217">
        <f>[1]Субсидия_факт!IW25</f>
        <v>0</v>
      </c>
      <c r="OK27" s="742">
        <f>[1]Субсидия_факт!JA25</f>
        <v>0</v>
      </c>
      <c r="OL27" s="533">
        <f>[1]Субсидия_факт!JM25</f>
        <v>0</v>
      </c>
      <c r="OM27" s="750">
        <f>[1]Субсидия_факт!JS25</f>
        <v>0</v>
      </c>
      <c r="ON27" s="552">
        <f t="shared" si="90"/>
        <v>0</v>
      </c>
      <c r="OO27" s="564"/>
      <c r="OP27" s="845"/>
      <c r="OQ27" s="491"/>
      <c r="OR27" s="746"/>
      <c r="OS27" s="564"/>
      <c r="OT27" s="746"/>
      <c r="OU27" s="630">
        <f t="shared" si="91"/>
        <v>0</v>
      </c>
      <c r="OV27" s="481">
        <f t="shared" si="92"/>
        <v>0</v>
      </c>
      <c r="OW27" s="750">
        <f t="shared" si="93"/>
        <v>0</v>
      </c>
      <c r="OX27" s="459">
        <f t="shared" si="94"/>
        <v>0</v>
      </c>
      <c r="OY27" s="750">
        <f t="shared" si="95"/>
        <v>0</v>
      </c>
      <c r="OZ27" s="459">
        <f t="shared" si="96"/>
        <v>0</v>
      </c>
      <c r="PA27" s="750">
        <f t="shared" si="97"/>
        <v>0</v>
      </c>
      <c r="PB27" s="694">
        <f t="shared" si="98"/>
        <v>0</v>
      </c>
      <c r="PC27" s="481">
        <f t="shared" si="99"/>
        <v>0</v>
      </c>
      <c r="PD27" s="750">
        <f t="shared" si="100"/>
        <v>0</v>
      </c>
      <c r="PE27" s="459">
        <f t="shared" si="101"/>
        <v>0</v>
      </c>
      <c r="PF27" s="750">
        <f t="shared" si="102"/>
        <v>0</v>
      </c>
      <c r="PG27" s="459">
        <f t="shared" si="103"/>
        <v>0</v>
      </c>
      <c r="PH27" s="750">
        <f t="shared" si="104"/>
        <v>0</v>
      </c>
      <c r="PI27" s="630">
        <f t="shared" si="105"/>
        <v>0</v>
      </c>
      <c r="PJ27" s="459">
        <f>[1]Субсидия_факт!II25</f>
        <v>0</v>
      </c>
      <c r="PK27" s="1014">
        <f>[1]Субсидия_факт!IM25</f>
        <v>0</v>
      </c>
      <c r="PL27" s="668">
        <f>[1]Субсидия_факт!IY25</f>
        <v>0</v>
      </c>
      <c r="PM27" s="742">
        <f>[1]Субсидия_факт!JC25</f>
        <v>0</v>
      </c>
      <c r="PN27" s="350">
        <f>[1]Субсидия_факт!JO25</f>
        <v>0</v>
      </c>
      <c r="PO27" s="750">
        <f>[1]Субсидия_факт!JU25</f>
        <v>0</v>
      </c>
      <c r="PP27" s="630">
        <f t="shared" si="106"/>
        <v>0</v>
      </c>
      <c r="PQ27" s="565"/>
      <c r="PR27" s="742"/>
      <c r="PS27" s="491"/>
      <c r="PT27" s="746"/>
      <c r="PU27" s="564"/>
      <c r="PV27" s="839"/>
      <c r="PW27" s="518">
        <f>[1]Субсидия_факт!OQ25</f>
        <v>36643637.850000001</v>
      </c>
      <c r="PX27" s="1423">
        <f t="shared" si="159"/>
        <v>36643637.850000001</v>
      </c>
      <c r="PY27" s="557">
        <f>'Прочая  субсидия_МР  и  ГО'!B23</f>
        <v>14108140.449999999</v>
      </c>
      <c r="PZ27" s="552">
        <f>'Прочая  субсидия_МР  и  ГО'!C23</f>
        <v>13902730.970000001</v>
      </c>
      <c r="QA27" s="557">
        <f>'Прочая  субсидия_БП'!B23</f>
        <v>32801435.460000001</v>
      </c>
      <c r="QB27" s="559">
        <f>'Прочая  субсидия_БП'!C23</f>
        <v>2412</v>
      </c>
      <c r="QC27" s="625">
        <f>'Прочая  субсидия_БП'!D23</f>
        <v>706387.01</v>
      </c>
      <c r="QD27" s="624">
        <f>'Прочая  субсидия_БП'!E23</f>
        <v>0</v>
      </c>
      <c r="QE27" s="631">
        <f>'Прочая  субсидия_БП'!F23</f>
        <v>32095048.449999999</v>
      </c>
      <c r="QF27" s="624">
        <f>'Прочая  субсидия_БП'!G23</f>
        <v>2412</v>
      </c>
      <c r="QG27" s="518">
        <f t="shared" si="107"/>
        <v>418088360</v>
      </c>
      <c r="QH27" s="481">
        <f>'Трансферты и кредиты'!RF27+'Трансферты и кредиты'!QM27+'Трансферты и кредиты'!QO27+'Трансферты и кредиты'!QQ27</f>
        <v>413289260</v>
      </c>
      <c r="QI27" s="350">
        <f>'Трансферты и кредиты'!RG27+'Трансферты и кредиты'!QS27+'Трансферты и кредиты'!QY27+'Трансферты и кредиты'!QU27+'Трансферты и кредиты'!RC27+'Трансферты и кредиты'!QW27+RA27</f>
        <v>4799100</v>
      </c>
      <c r="QJ27" s="552">
        <f t="shared" si="108"/>
        <v>106284929.78</v>
      </c>
      <c r="QK27" s="459">
        <f>'Трансферты и кредиты'!RI27+'Трансферты и кредиты'!QN27+'Трансферты и кредиты'!QP27+'Трансферты и кредиты'!QR27</f>
        <v>105263725</v>
      </c>
      <c r="QL27" s="350">
        <f>'Трансферты и кредиты'!RJ27+'Трансферты и кредиты'!QT27+'Трансферты и кредиты'!QZ27+'Трансферты и кредиты'!QV27+'Трансферты и кредиты'!RD27+'Трансферты и кредиты'!QX27+RB27</f>
        <v>1021204.78</v>
      </c>
      <c r="QM27" s="619">
        <f>'Субвенция  на  полномочия'!B23</f>
        <v>390489260</v>
      </c>
      <c r="QN27" s="483">
        <f>'Субвенция  на  полномочия'!C23</f>
        <v>98372125</v>
      </c>
      <c r="QO27" s="803">
        <f>[1]Субвенция_факт!P24*1000</f>
        <v>17486000</v>
      </c>
      <c r="QP27" s="1386">
        <v>4371600</v>
      </c>
      <c r="QQ27" s="803">
        <f>[1]Субвенция_факт!K24*1000</f>
        <v>4094000</v>
      </c>
      <c r="QR27" s="1386">
        <v>2100000</v>
      </c>
      <c r="QS27" s="803">
        <f>[1]Субвенция_факт!AD24*1000</f>
        <v>2343100</v>
      </c>
      <c r="QT27" s="806">
        <v>585775</v>
      </c>
      <c r="QU27" s="803">
        <f>[1]Субвенция_факт!AE24*1000</f>
        <v>6000</v>
      </c>
      <c r="QV27" s="806"/>
      <c r="QW27" s="803">
        <f>[1]Субвенция_факт!E24*1000</f>
        <v>0</v>
      </c>
      <c r="QX27" s="806"/>
      <c r="QY27" s="803">
        <f>[1]Субвенция_факт!F24*1000</f>
        <v>0</v>
      </c>
      <c r="QZ27" s="946"/>
      <c r="RA27" s="171">
        <f>[1]Субвенция_факт!G24*1000</f>
        <v>0</v>
      </c>
      <c r="RB27" s="947"/>
      <c r="RC27" s="803">
        <f>[1]Субвенция_факт!H24*1000</f>
        <v>0</v>
      </c>
      <c r="RD27" s="806"/>
      <c r="RE27" s="559">
        <f t="shared" si="109"/>
        <v>3670000</v>
      </c>
      <c r="RF27" s="945">
        <f>[1]Субвенция_факт!AC24*1000</f>
        <v>1220000</v>
      </c>
      <c r="RG27" s="1168">
        <f>[1]Субвенция_факт!AB24*1000</f>
        <v>2450000</v>
      </c>
      <c r="RH27" s="552">
        <f t="shared" si="110"/>
        <v>855429.78</v>
      </c>
      <c r="RI27" s="1080">
        <v>420000</v>
      </c>
      <c r="RJ27" s="1379">
        <v>435429.78</v>
      </c>
      <c r="RK27" s="286">
        <f>'Трансферты и кредиты'!TI27+'Трансферты и кредиты'!TE27+'Трансферты и кредиты'!SA27+'Трансферты и кредиты'!SG27+RM27+'Трансферты и кредиты'!SY27</f>
        <v>0</v>
      </c>
      <c r="RL27" s="171">
        <f>'Трансферты и кредиты'!TK27+'Трансферты и кредиты'!TG27+'Трансферты и кредиты'!SD27+'Трансферты и кредиты'!SJ27+RT27+'Трансферты и кредиты'!TB27</f>
        <v>0</v>
      </c>
      <c r="RM27" s="1284">
        <f t="shared" si="111"/>
        <v>0</v>
      </c>
      <c r="RN27" s="1267">
        <f>'[1]Иные межбюджетные трансферты'!O25</f>
        <v>0</v>
      </c>
      <c r="RO27" s="1264">
        <f>'[1]Иные межбюджетные трансферты'!Q25</f>
        <v>0</v>
      </c>
      <c r="RP27" s="959">
        <f>'[1]Иные межбюджетные трансферты'!I25</f>
        <v>0</v>
      </c>
      <c r="RQ27" s="1043">
        <f>'[1]Иные межбюджетные трансферты'!K25</f>
        <v>0</v>
      </c>
      <c r="RR27" s="1414">
        <f>'[1]Иные межбюджетные трансферты'!M25</f>
        <v>0</v>
      </c>
      <c r="RS27" s="1409">
        <f>'[1]Иные межбюджетные трансферты'!S25</f>
        <v>0</v>
      </c>
      <c r="RT27" s="1094">
        <f t="shared" si="112"/>
        <v>0</v>
      </c>
      <c r="RU27" s="1086"/>
      <c r="RV27" s="1084"/>
      <c r="RW27" s="959"/>
      <c r="RX27" s="1043"/>
      <c r="RY27" s="1086"/>
      <c r="RZ27" s="1086"/>
      <c r="SA27" s="1071">
        <f t="shared" si="113"/>
        <v>0</v>
      </c>
      <c r="SB27" s="1300">
        <f>'[1]Иные межбюджетные трансферты'!U25</f>
        <v>0</v>
      </c>
      <c r="SC27" s="1301">
        <f>'[1]Иные межбюджетные трансферты'!AA25</f>
        <v>0</v>
      </c>
      <c r="SD27" s="1166">
        <f t="shared" si="114"/>
        <v>0</v>
      </c>
      <c r="SE27" s="1043"/>
      <c r="SF27" s="1043"/>
      <c r="SG27" s="1077">
        <f t="shared" si="115"/>
        <v>0</v>
      </c>
      <c r="SH27" s="1300">
        <f>'[1]Иные межбюджетные трансферты'!W25</f>
        <v>0</v>
      </c>
      <c r="SI27" s="1301">
        <f>'[1]Иные межбюджетные трансферты'!AC25</f>
        <v>0</v>
      </c>
      <c r="SJ27" s="1071">
        <f t="shared" si="116"/>
        <v>0</v>
      </c>
      <c r="SK27" s="1043"/>
      <c r="SL27" s="1043"/>
      <c r="SM27" s="1074">
        <f t="shared" si="117"/>
        <v>0</v>
      </c>
      <c r="SN27" s="1300">
        <f t="shared" si="118"/>
        <v>0</v>
      </c>
      <c r="SO27" s="1301">
        <f t="shared" si="119"/>
        <v>0</v>
      </c>
      <c r="SP27" s="1068">
        <f t="shared" si="120"/>
        <v>0</v>
      </c>
      <c r="SQ27" s="1300">
        <f t="shared" si="121"/>
        <v>0</v>
      </c>
      <c r="SR27" s="1301">
        <f t="shared" si="122"/>
        <v>0</v>
      </c>
      <c r="SS27" s="1074">
        <f t="shared" si="123"/>
        <v>0</v>
      </c>
      <c r="ST27" s="1300">
        <f>'[1]Иные межбюджетные трансферты'!Y25</f>
        <v>0</v>
      </c>
      <c r="SU27" s="1301">
        <f>'[1]Иные межбюджетные трансферты'!AE25</f>
        <v>0</v>
      </c>
      <c r="SV27" s="1074">
        <f t="shared" si="124"/>
        <v>0</v>
      </c>
      <c r="SW27" s="1300">
        <f t="shared" si="125"/>
        <v>0</v>
      </c>
      <c r="SX27" s="1301">
        <f t="shared" si="126"/>
        <v>0</v>
      </c>
      <c r="SY27" s="804">
        <f t="shared" si="127"/>
        <v>0</v>
      </c>
      <c r="SZ27" s="1168">
        <f>'[1]Иные межбюджетные трансферты'!E25</f>
        <v>0</v>
      </c>
      <c r="TA27" s="1280">
        <f>'[1]Иные межбюджетные трансферты'!G25</f>
        <v>0</v>
      </c>
      <c r="TB27" s="804">
        <f t="shared" si="128"/>
        <v>0</v>
      </c>
      <c r="TC27" s="1168"/>
      <c r="TD27" s="1280"/>
      <c r="TE27" s="960">
        <f t="shared" si="129"/>
        <v>0</v>
      </c>
      <c r="TF27" s="1043"/>
      <c r="TG27" s="1164">
        <f t="shared" si="130"/>
        <v>0</v>
      </c>
      <c r="TH27" s="972"/>
      <c r="TI27" s="545">
        <f t="shared" si="131"/>
        <v>0</v>
      </c>
      <c r="TJ27" s="954">
        <f>'[1]Иные межбюджетные трансферты'!AI25</f>
        <v>0</v>
      </c>
      <c r="TK27" s="545">
        <f t="shared" si="132"/>
        <v>0</v>
      </c>
      <c r="TL27" s="548"/>
      <c r="TM27" s="968">
        <f t="shared" si="133"/>
        <v>0</v>
      </c>
      <c r="TN27" s="546">
        <f>'Трансферты и кредиты'!TJ27-TR27</f>
        <v>0</v>
      </c>
      <c r="TO27" s="968">
        <f t="shared" si="134"/>
        <v>0</v>
      </c>
      <c r="TP27" s="546">
        <f>'Трансферты и кредиты'!TL27-TT27</f>
        <v>0</v>
      </c>
      <c r="TQ27" s="968">
        <f t="shared" si="135"/>
        <v>0</v>
      </c>
      <c r="TR27" s="954">
        <f>'[1]Иные межбюджетные трансферты'!AK25</f>
        <v>0</v>
      </c>
      <c r="TS27" s="1163">
        <f t="shared" si="136"/>
        <v>0</v>
      </c>
      <c r="TT27" s="548"/>
      <c r="TU27" s="552">
        <f>TW27+'Трансферты и кредиты'!UE27+UA27+'Трансферты и кредиты'!UI27+UC27+'Трансферты и кредиты'!UK27</f>
        <v>-36780000</v>
      </c>
      <c r="TV27" s="552">
        <f>TX27+'Трансферты и кредиты'!UF27+UB27+'Трансферты и кредиты'!UJ27+UD27+'Трансферты и кредиты'!UL27</f>
        <v>-27150000</v>
      </c>
      <c r="TW27" s="566"/>
      <c r="TX27" s="566"/>
      <c r="TY27" s="566"/>
      <c r="TZ27" s="566"/>
      <c r="UA27" s="563">
        <f t="shared" si="137"/>
        <v>0</v>
      </c>
      <c r="UB27" s="561">
        <f t="shared" si="138"/>
        <v>0</v>
      </c>
      <c r="UC27" s="567"/>
      <c r="UD27" s="556"/>
      <c r="UE27" s="566">
        <v>-29600000</v>
      </c>
      <c r="UF27" s="566">
        <v>-23050000</v>
      </c>
      <c r="UG27" s="566">
        <f>-200000-100000-250000-180000-250000-600000-100000-5500000</f>
        <v>-7180000</v>
      </c>
      <c r="UH27" s="566">
        <f>-600000-3500000</f>
        <v>-4100000</v>
      </c>
      <c r="UI27" s="563">
        <f t="shared" si="139"/>
        <v>-1680000</v>
      </c>
      <c r="UJ27" s="561">
        <f t="shared" si="140"/>
        <v>-600000</v>
      </c>
      <c r="UK27" s="556">
        <v>-5500000</v>
      </c>
      <c r="UL27" s="556">
        <v>-3500000</v>
      </c>
      <c r="UM27" s="256">
        <f>'Трансферты и кредиты'!UE27+'Трансферты и кредиты'!UG27</f>
        <v>-36780000</v>
      </c>
      <c r="UN27" s="256">
        <f>'Трансферты и кредиты'!UF27+'Трансферты и кредиты'!UH27</f>
        <v>-27150000</v>
      </c>
    </row>
    <row r="28" spans="1:560" s="347" customFormat="1" ht="25.5" customHeight="1">
      <c r="A28" s="356" t="s">
        <v>104</v>
      </c>
      <c r="B28" s="559">
        <f>D28+AI28+'Трансферты и кредиты'!QG28+'Трансферты и кредиты'!RK28</f>
        <v>453355783.93000001</v>
      </c>
      <c r="C28" s="552">
        <f>E28+'Трансферты и кредиты'!QJ28+AJ28+'Трансферты и кредиты'!RL28</f>
        <v>107188387.34999999</v>
      </c>
      <c r="D28" s="557">
        <f t="shared" si="0"/>
        <v>75127700</v>
      </c>
      <c r="E28" s="559">
        <f t="shared" si="1"/>
        <v>29861100</v>
      </c>
      <c r="F28" s="1196">
        <f>'[1]Дотация  из  ОБ_факт'!I24+'[1]Дотация  из  ОБ_факт'!Q24</f>
        <v>32300900</v>
      </c>
      <c r="G28" s="1370">
        <v>19137800</v>
      </c>
      <c r="H28" s="623">
        <f>'[1]Дотация  из  ОБ_факт'!K24</f>
        <v>26291500</v>
      </c>
      <c r="I28" s="1368">
        <v>7589100</v>
      </c>
      <c r="J28" s="624">
        <f t="shared" si="2"/>
        <v>26291500</v>
      </c>
      <c r="K28" s="631">
        <f t="shared" si="3"/>
        <v>7589100</v>
      </c>
      <c r="L28" s="965">
        <f>'[1]Дотация  из  ОБ_факт'!O24</f>
        <v>0</v>
      </c>
      <c r="M28" s="1368"/>
      <c r="N28" s="623">
        <f>'[1]Дотация  из  ОБ_факт'!U24</f>
        <v>6800000</v>
      </c>
      <c r="O28" s="1193"/>
      <c r="P28" s="859">
        <f>'[1]Дотация  из  ОБ_факт'!W24</f>
        <v>9735300</v>
      </c>
      <c r="Q28" s="1370">
        <v>3134200</v>
      </c>
      <c r="R28" s="631">
        <f t="shared" si="4"/>
        <v>9735300</v>
      </c>
      <c r="S28" s="624">
        <f t="shared" si="5"/>
        <v>3134200</v>
      </c>
      <c r="T28" s="1190">
        <f>'[1]Дотация  из  ОБ_факт'!AA24</f>
        <v>0</v>
      </c>
      <c r="U28" s="1370"/>
      <c r="V28" s="859">
        <f>'[1]Дотация  из  ОБ_факт'!AE24+'[1]Дотация  из  ОБ_факт'!AG24+'[1]Дотация  из  ОБ_факт'!AK24</f>
        <v>0</v>
      </c>
      <c r="W28" s="171">
        <f t="shared" si="6"/>
        <v>0</v>
      </c>
      <c r="X28" s="627"/>
      <c r="Y28" s="626"/>
      <c r="Z28" s="627"/>
      <c r="AA28" s="623">
        <f>'[1]Дотация  из  ОБ_факт'!AC24+'[1]Дотация  из  ОБ_факт'!AI24</f>
        <v>0</v>
      </c>
      <c r="AB28" s="173">
        <f t="shared" si="7"/>
        <v>0</v>
      </c>
      <c r="AC28" s="626"/>
      <c r="AD28" s="627"/>
      <c r="AE28" s="624">
        <f t="shared" si="8"/>
        <v>0</v>
      </c>
      <c r="AF28" s="631">
        <f t="shared" si="9"/>
        <v>0</v>
      </c>
      <c r="AG28" s="624">
        <f>'[1]Дотация  из  ОБ_факт'!AI24</f>
        <v>0</v>
      </c>
      <c r="AH28" s="807"/>
      <c r="AI28" s="619">
        <f>'Трансферты и кредиты'!IA28+LG28+MA28+'Трансферты и кредиты'!PY28+'Трансферты и кредиты'!QA28+BI28+BK28+BQ28+BS28+'Трансферты и кредиты'!KK28+'Трансферты и кредиты'!KO28+AK28+AU28+'Трансферты и кредиты'!EW28+'Трансферты и кредиты'!FO28+'Трансферты и кредиты'!CW28+'Трансферты и кредиты'!HQ28+BY28+'Трансферты и кредиты'!DY28+'Трансферты и кредиты'!EE28+'Трансферты и кредиты'!IW28+'Трансферты и кредиты'!JG28+DS28+'Трансферты и кредиты'!IK28+PW28+NW28+OG28+CO28</f>
        <v>168519248.93000001</v>
      </c>
      <c r="AJ28" s="518">
        <f>'Трансферты и кредиты'!IF28+LQ28+MI28+'Трансферты и кредиты'!PZ28+'Трансферты и кредиты'!QB28+BJ28+BL28+BR28+BT28+'Трансферты и кредиты'!KM28+'Трансферты и кредиты'!KR28+AP28+AZ28+'Трансферты и кредиты'!FF28+'Трансферты и кредиты'!FX28+'Трансферты и кредиты'!CZ28+'Трансферты и кредиты'!HV28+CG28+'Трансферты и кредиты'!EB28+'Трансферты и кредиты'!EH28+'Трансферты и кредиты'!JB28+'Трансферты и кредиты'!JL28+DV28+'Трансферты и кредиты'!IO28+DP28+PX28+ON28+OB28+CQ28</f>
        <v>19074603.870000001</v>
      </c>
      <c r="AK28" s="552">
        <f t="shared" si="10"/>
        <v>19781627</v>
      </c>
      <c r="AL28" s="459">
        <f>[1]Субсидия_факт!KQ26</f>
        <v>0</v>
      </c>
      <c r="AM28" s="481">
        <f>[1]Субсидия_факт!KW26</f>
        <v>19781627</v>
      </c>
      <c r="AN28" s="350">
        <f>[1]Субсидия_факт!LI26</f>
        <v>0</v>
      </c>
      <c r="AO28" s="546">
        <f>[1]Субсидия_факт!LO26</f>
        <v>0</v>
      </c>
      <c r="AP28" s="552">
        <f t="shared" si="11"/>
        <v>0</v>
      </c>
      <c r="AQ28" s="564"/>
      <c r="AR28" s="564"/>
      <c r="AS28" s="564"/>
      <c r="AT28" s="671"/>
      <c r="AU28" s="552">
        <f t="shared" si="12"/>
        <v>0</v>
      </c>
      <c r="AV28" s="481">
        <f>[1]Субсидия_факт!KS26</f>
        <v>0</v>
      </c>
      <c r="AW28" s="481">
        <f>[1]Субсидия_факт!KY26</f>
        <v>0</v>
      </c>
      <c r="AX28" s="350">
        <f>[1]Субсидия_факт!LK26</f>
        <v>0</v>
      </c>
      <c r="AY28" s="546">
        <f>[1]Субсидия_факт!LQ26</f>
        <v>0</v>
      </c>
      <c r="AZ28" s="552">
        <f t="shared" si="13"/>
        <v>0</v>
      </c>
      <c r="BA28" s="564"/>
      <c r="BB28" s="565"/>
      <c r="BC28" s="856"/>
      <c r="BD28" s="789"/>
      <c r="BE28" s="563">
        <f t="shared" si="141"/>
        <v>0</v>
      </c>
      <c r="BF28" s="561">
        <f t="shared" si="142"/>
        <v>0</v>
      </c>
      <c r="BG28" s="560">
        <f t="shared" si="143"/>
        <v>0</v>
      </c>
      <c r="BH28" s="561">
        <f t="shared" si="144"/>
        <v>0</v>
      </c>
      <c r="BI28" s="551">
        <f>[1]Субсидия_факт!FS26</f>
        <v>0</v>
      </c>
      <c r="BJ28" s="664"/>
      <c r="BK28" s="552">
        <f>[1]Субсидия_факт!FU26</f>
        <v>0</v>
      </c>
      <c r="BL28" s="664"/>
      <c r="BM28" s="561">
        <f t="shared" si="14"/>
        <v>0</v>
      </c>
      <c r="BN28" s="560">
        <f t="shared" si="15"/>
        <v>0</v>
      </c>
      <c r="BO28" s="630">
        <f>[1]Субсидия_факт!FW26</f>
        <v>0</v>
      </c>
      <c r="BP28" s="663"/>
      <c r="BQ28" s="552">
        <f>[1]Субсидия_факт!GA26</f>
        <v>0</v>
      </c>
      <c r="BR28" s="664"/>
      <c r="BS28" s="552">
        <f>[1]Субсидия_факт!GC26</f>
        <v>0</v>
      </c>
      <c r="BT28" s="664"/>
      <c r="BU28" s="561">
        <f t="shared" si="16"/>
        <v>0</v>
      </c>
      <c r="BV28" s="561">
        <f t="shared" si="17"/>
        <v>0</v>
      </c>
      <c r="BW28" s="716">
        <f t="shared" si="18"/>
        <v>0</v>
      </c>
      <c r="BX28" s="349"/>
      <c r="BY28" s="552">
        <f t="shared" si="19"/>
        <v>281250</v>
      </c>
      <c r="BZ28" s="558">
        <f>[1]Субсидия_факт!E26</f>
        <v>0</v>
      </c>
      <c r="CA28" s="1139">
        <f>[1]Субсидия_факт!G26</f>
        <v>0</v>
      </c>
      <c r="CB28" s="742">
        <f>[1]Субсидия_факт!I26</f>
        <v>0</v>
      </c>
      <c r="CC28" s="697">
        <f>[1]Субсидия_факт!K26</f>
        <v>0</v>
      </c>
      <c r="CD28" s="861">
        <f>[1]Субсидия_факт!M26</f>
        <v>0</v>
      </c>
      <c r="CE28" s="533">
        <f>[1]Субсидия_факт!O26</f>
        <v>0</v>
      </c>
      <c r="CF28" s="697">
        <f>[1]Субсидия_факт!Q26</f>
        <v>281250</v>
      </c>
      <c r="CG28" s="551">
        <f t="shared" si="20"/>
        <v>281250</v>
      </c>
      <c r="CH28" s="565"/>
      <c r="CI28" s="564"/>
      <c r="CJ28" s="746"/>
      <c r="CK28" s="564"/>
      <c r="CL28" s="746"/>
      <c r="CM28" s="565"/>
      <c r="CN28" s="668">
        <f t="shared" si="145"/>
        <v>281250</v>
      </c>
      <c r="CO28" s="551">
        <f t="shared" si="146"/>
        <v>0</v>
      </c>
      <c r="CP28" s="1400">
        <f>[1]Субсидия_факт!S26</f>
        <v>0</v>
      </c>
      <c r="CQ28" s="559">
        <f t="shared" si="146"/>
        <v>0</v>
      </c>
      <c r="CR28" s="668">
        <f t="shared" si="147"/>
        <v>0</v>
      </c>
      <c r="CS28" s="630">
        <f t="shared" si="148"/>
        <v>0</v>
      </c>
      <c r="CT28" s="694">
        <f t="shared" si="149"/>
        <v>0</v>
      </c>
      <c r="CU28" s="694">
        <f>[1]Субсидия_факт!U26</f>
        <v>0</v>
      </c>
      <c r="CV28" s="1429">
        <f t="shared" si="150"/>
        <v>0</v>
      </c>
      <c r="CW28" s="518">
        <f t="shared" si="21"/>
        <v>0</v>
      </c>
      <c r="CX28" s="546">
        <f>[1]Субсидия_факт!AO26</f>
        <v>0</v>
      </c>
      <c r="CY28" s="972">
        <f>[1]Субсидия_факт!AQ26</f>
        <v>0</v>
      </c>
      <c r="CZ28" s="483">
        <f t="shared" si="22"/>
        <v>0</v>
      </c>
      <c r="DA28" s="851"/>
      <c r="DB28" s="1247"/>
      <c r="DC28" s="552">
        <f t="shared" si="151"/>
        <v>0</v>
      </c>
      <c r="DD28" s="459">
        <f>[1]Субсидия_факт!W26</f>
        <v>0</v>
      </c>
      <c r="DE28" s="1014">
        <f>[1]Субсидия_факт!Y26</f>
        <v>0</v>
      </c>
      <c r="DF28" s="481">
        <f>[1]Субсидия_факт!AA26</f>
        <v>0</v>
      </c>
      <c r="DG28" s="750">
        <f>[1]Субсидия_факт!AC26</f>
        <v>0</v>
      </c>
      <c r="DH28" s="551">
        <f t="shared" si="152"/>
        <v>0</v>
      </c>
      <c r="DI28" s="491"/>
      <c r="DJ28" s="746"/>
      <c r="DK28" s="491"/>
      <c r="DL28" s="746"/>
      <c r="DM28" s="518">
        <f t="shared" si="23"/>
        <v>0</v>
      </c>
      <c r="DN28" s="546">
        <f>[1]Субсидия_факт!AU26</f>
        <v>0</v>
      </c>
      <c r="DO28" s="972">
        <f>[1]Субсидия_факт!AW26</f>
        <v>0</v>
      </c>
      <c r="DP28" s="483">
        <f t="shared" si="24"/>
        <v>0</v>
      </c>
      <c r="DQ28" s="851"/>
      <c r="DR28" s="737"/>
      <c r="DS28" s="559">
        <f t="shared" si="153"/>
        <v>0</v>
      </c>
      <c r="DT28" s="1027">
        <f>[1]Субсидия_факт!EA26</f>
        <v>0</v>
      </c>
      <c r="DU28" s="750">
        <f>[1]Субсидия_факт!EC26</f>
        <v>0</v>
      </c>
      <c r="DV28" s="552">
        <f t="shared" si="154"/>
        <v>0</v>
      </c>
      <c r="DW28" s="564"/>
      <c r="DX28" s="768"/>
      <c r="DY28" s="619">
        <f t="shared" si="27"/>
        <v>1348233</v>
      </c>
      <c r="DZ28" s="546">
        <f>[1]Субсидия_факт!DO26</f>
        <v>377507.09</v>
      </c>
      <c r="EA28" s="972">
        <f>[1]Субсидия_факт!DU26</f>
        <v>970725.91</v>
      </c>
      <c r="EB28" s="483">
        <f t="shared" si="28"/>
        <v>0</v>
      </c>
      <c r="EC28" s="789"/>
      <c r="ED28" s="737"/>
      <c r="EE28" s="483">
        <f t="shared" si="29"/>
        <v>0</v>
      </c>
      <c r="EF28" s="546">
        <f>[1]Субсидия_факт!DQ26</f>
        <v>0</v>
      </c>
      <c r="EG28" s="824">
        <f>[1]Субсидия_факт!DW26</f>
        <v>0</v>
      </c>
      <c r="EH28" s="483">
        <f t="shared" si="30"/>
        <v>0</v>
      </c>
      <c r="EI28" s="671"/>
      <c r="EJ28" s="771"/>
      <c r="EK28" s="722">
        <f t="shared" si="31"/>
        <v>0</v>
      </c>
      <c r="EL28" s="822">
        <f>'Трансферты и кредиты'!EF28-'Трансферты и кредиты'!ER28</f>
        <v>0</v>
      </c>
      <c r="EM28" s="735">
        <f>'Трансферты и кредиты'!EG28-'Трансферты и кредиты'!ES28</f>
        <v>0</v>
      </c>
      <c r="EN28" s="716">
        <f t="shared" si="32"/>
        <v>0</v>
      </c>
      <c r="EO28" s="829">
        <f>'Трансферты и кредиты'!EI28-'Трансферты и кредиты'!EU28</f>
        <v>0</v>
      </c>
      <c r="EP28" s="842">
        <f>'Трансферты и кредиты'!EJ28-'Трансферты и кредиты'!EV28</f>
        <v>0</v>
      </c>
      <c r="EQ28" s="722">
        <f t="shared" si="33"/>
        <v>0</v>
      </c>
      <c r="ER28" s="546">
        <f>[1]Субсидия_факт!DS26</f>
        <v>0</v>
      </c>
      <c r="ES28" s="972">
        <f>[1]Субсидия_факт!DY26</f>
        <v>0</v>
      </c>
      <c r="ET28" s="722">
        <f t="shared" si="34"/>
        <v>0</v>
      </c>
      <c r="EU28" s="546"/>
      <c r="EV28" s="824"/>
      <c r="EW28" s="820">
        <f t="shared" si="35"/>
        <v>24221.010000000002</v>
      </c>
      <c r="EX28" s="829">
        <f>[1]Субсидия_факт!BS26</f>
        <v>0</v>
      </c>
      <c r="EY28" s="735">
        <f>[1]Субсидия_факт!BY26</f>
        <v>0</v>
      </c>
      <c r="EZ28" s="546">
        <f>[1]Субсидия_факт!CQ26</f>
        <v>21739.13</v>
      </c>
      <c r="FA28" s="972">
        <f>[1]Субсидия_факт!CW26</f>
        <v>2481.8799999999997</v>
      </c>
      <c r="FB28" s="546">
        <f>[1]Субсидия_факт!DC26</f>
        <v>0</v>
      </c>
      <c r="FC28" s="972">
        <f>[1]Субсидия_факт!DI26</f>
        <v>0</v>
      </c>
      <c r="FD28" s="546">
        <f>[1]Субсидия_факт!EE26</f>
        <v>0</v>
      </c>
      <c r="FE28" s="824">
        <f>[1]Субсидия_факт!EK26</f>
        <v>0</v>
      </c>
      <c r="FF28" s="820">
        <f t="shared" si="36"/>
        <v>0</v>
      </c>
      <c r="FG28" s="671"/>
      <c r="FH28" s="737"/>
      <c r="FI28" s="671"/>
      <c r="FJ28" s="850"/>
      <c r="FK28" s="671"/>
      <c r="FL28" s="966"/>
      <c r="FM28" s="671"/>
      <c r="FN28" s="737"/>
      <c r="FO28" s="820">
        <f t="shared" si="37"/>
        <v>0</v>
      </c>
      <c r="FP28" s="829">
        <f>[1]Субсидия_факт!BU26</f>
        <v>0</v>
      </c>
      <c r="FQ28" s="735">
        <f>[1]Субсидия_факт!CA26</f>
        <v>0</v>
      </c>
      <c r="FR28" s="546">
        <f>[1]Субсидия_факт!CS26</f>
        <v>0</v>
      </c>
      <c r="FS28" s="824">
        <f>[1]Субсидия_факт!CY26</f>
        <v>0</v>
      </c>
      <c r="FT28" s="546">
        <f>[1]Субсидия_факт!DE26</f>
        <v>0</v>
      </c>
      <c r="FU28" s="972">
        <f>[1]Субсидия_факт!DK26</f>
        <v>0</v>
      </c>
      <c r="FV28" s="546">
        <f>[1]Субсидия_факт!EG26</f>
        <v>0</v>
      </c>
      <c r="FW28" s="824">
        <f>[1]Субсидия_факт!EM26</f>
        <v>0</v>
      </c>
      <c r="FX28" s="820">
        <f t="shared" si="38"/>
        <v>0</v>
      </c>
      <c r="FY28" s="671"/>
      <c r="FZ28" s="737"/>
      <c r="GA28" s="851"/>
      <c r="GB28" s="737"/>
      <c r="GC28" s="851"/>
      <c r="GD28" s="737"/>
      <c r="GE28" s="671"/>
      <c r="GF28" s="737"/>
      <c r="GG28" s="823">
        <f t="shared" si="39"/>
        <v>0</v>
      </c>
      <c r="GH28" s="829">
        <f>'Трансферты и кредиты'!FP28-GZ28</f>
        <v>0</v>
      </c>
      <c r="GI28" s="735">
        <f>'Трансферты и кредиты'!FQ28-HA28</f>
        <v>0</v>
      </c>
      <c r="GJ28" s="829">
        <f>'Трансферты и кредиты'!FR28-HB28</f>
        <v>0</v>
      </c>
      <c r="GK28" s="735">
        <f>'Трансферты и кредиты'!FS28-HC28</f>
        <v>0</v>
      </c>
      <c r="GL28" s="822">
        <f>'Трансферты и кредиты'!FT28-HD28</f>
        <v>0</v>
      </c>
      <c r="GM28" s="735">
        <f>'Трансферты и кредиты'!FU28-HE28</f>
        <v>0</v>
      </c>
      <c r="GN28" s="829">
        <f>'Трансферты и кредиты'!FV28-HF28</f>
        <v>0</v>
      </c>
      <c r="GO28" s="735">
        <f>'Трансферты и кредиты'!FW28-HG28</f>
        <v>0</v>
      </c>
      <c r="GP28" s="823">
        <f t="shared" si="40"/>
        <v>0</v>
      </c>
      <c r="GQ28" s="829">
        <f>'Трансферты и кредиты'!FY28-HI28</f>
        <v>0</v>
      </c>
      <c r="GR28" s="885">
        <f>'Трансферты и кредиты'!FZ28-HJ28</f>
        <v>0</v>
      </c>
      <c r="GS28" s="829">
        <f>'Трансферты и кредиты'!GA28-HK28</f>
        <v>0</v>
      </c>
      <c r="GT28" s="842">
        <f>'Трансферты и кредиты'!GB28-HL28</f>
        <v>0</v>
      </c>
      <c r="GU28" s="829">
        <f>'Трансферты и кредиты'!GC28-HM28</f>
        <v>0</v>
      </c>
      <c r="GV28" s="842">
        <f>'Трансферты и кредиты'!GD28-HN28</f>
        <v>0</v>
      </c>
      <c r="GW28" s="829">
        <f>'Трансферты и кредиты'!GE28-HO28</f>
        <v>0</v>
      </c>
      <c r="GX28" s="842">
        <f>'Трансферты и кредиты'!GF28-HP28</f>
        <v>0</v>
      </c>
      <c r="GY28" s="823">
        <f t="shared" si="41"/>
        <v>0</v>
      </c>
      <c r="GZ28" s="829">
        <f>[1]Субсидия_факт!BW26</f>
        <v>0</v>
      </c>
      <c r="HA28" s="735">
        <f>[1]Субсидия_факт!CC26</f>
        <v>0</v>
      </c>
      <c r="HB28" s="546">
        <f>[1]Субсидия_факт!CU26</f>
        <v>0</v>
      </c>
      <c r="HC28" s="824">
        <f>[1]Субсидия_факт!DA26</f>
        <v>0</v>
      </c>
      <c r="HD28" s="546">
        <f>[1]Субсидия_факт!DG26</f>
        <v>0</v>
      </c>
      <c r="HE28" s="972">
        <f>[1]Субсидия_факт!DM26</f>
        <v>0</v>
      </c>
      <c r="HF28" s="546">
        <f>[1]Субсидия_факт!EI26</f>
        <v>0</v>
      </c>
      <c r="HG28" s="824">
        <f>[1]Субсидия_факт!EO26</f>
        <v>0</v>
      </c>
      <c r="HH28" s="823">
        <f t="shared" si="42"/>
        <v>0</v>
      </c>
      <c r="HI28" s="671"/>
      <c r="HJ28" s="737"/>
      <c r="HK28" s="548"/>
      <c r="HL28" s="863"/>
      <c r="HM28" s="548"/>
      <c r="HN28" s="967"/>
      <c r="HO28" s="671"/>
      <c r="HP28" s="737"/>
      <c r="HQ28" s="483">
        <f t="shared" si="155"/>
        <v>0</v>
      </c>
      <c r="HR28" s="546">
        <f>[1]Субсидия_факт!AY26</f>
        <v>0</v>
      </c>
      <c r="HS28" s="972">
        <f>[1]Субсидия_факт!BA26</f>
        <v>0</v>
      </c>
      <c r="HT28" s="546">
        <f>[1]Субсидия_факт!BC26</f>
        <v>0</v>
      </c>
      <c r="HU28" s="972">
        <f>[1]Субсидия_факт!BE26</f>
        <v>0</v>
      </c>
      <c r="HV28" s="483">
        <f t="shared" si="156"/>
        <v>0</v>
      </c>
      <c r="HW28" s="671"/>
      <c r="HX28" s="737"/>
      <c r="HY28" s="671"/>
      <c r="HZ28" s="737"/>
      <c r="IA28" s="518">
        <f t="shared" si="43"/>
        <v>0</v>
      </c>
      <c r="IB28" s="546">
        <f>[1]Субсидия_факт!GW26</f>
        <v>0</v>
      </c>
      <c r="IC28" s="531">
        <f>[1]Субсидия_факт!GY26</f>
        <v>0</v>
      </c>
      <c r="ID28" s="533">
        <f>[1]Субсидия_факт!HG26</f>
        <v>0</v>
      </c>
      <c r="IE28" s="750">
        <f>[1]Субсидия_факт!HI26</f>
        <v>0</v>
      </c>
      <c r="IF28" s="518">
        <f t="shared" si="44"/>
        <v>0</v>
      </c>
      <c r="IG28" s="671"/>
      <c r="IH28" s="351"/>
      <c r="II28" s="491"/>
      <c r="IJ28" s="746"/>
      <c r="IK28" s="483">
        <f t="shared" si="45"/>
        <v>0</v>
      </c>
      <c r="IL28" s="548">
        <f>[1]Субсидия_факт!HE26</f>
        <v>0</v>
      </c>
      <c r="IM28" s="548">
        <f>[1]Субсидия_факт!HA26</f>
        <v>0</v>
      </c>
      <c r="IN28" s="824">
        <f>[1]Субсидия_факт!HC26</f>
        <v>0</v>
      </c>
      <c r="IO28" s="483">
        <f t="shared" si="46"/>
        <v>0</v>
      </c>
      <c r="IP28" s="671"/>
      <c r="IQ28" s="671"/>
      <c r="IR28" s="737"/>
      <c r="IS28" s="968">
        <f t="shared" si="47"/>
        <v>0</v>
      </c>
      <c r="IT28" s="968">
        <f t="shared" si="48"/>
        <v>0</v>
      </c>
      <c r="IU28" s="720">
        <f t="shared" si="49"/>
        <v>0</v>
      </c>
      <c r="IV28" s="1163">
        <f t="shared" si="50"/>
        <v>0</v>
      </c>
      <c r="IW28" s="826">
        <f t="shared" si="51"/>
        <v>0</v>
      </c>
      <c r="IX28" s="546">
        <f>[1]Субсидия_факт!NI26</f>
        <v>0</v>
      </c>
      <c r="IY28" s="972">
        <f>[1]Субсидия_факт!NO26</f>
        <v>0</v>
      </c>
      <c r="IZ28" s="972">
        <f>[1]Субсидия_факт!OA26</f>
        <v>0</v>
      </c>
      <c r="JA28" s="546">
        <f>[1]Субсидия_факт!NU26</f>
        <v>0</v>
      </c>
      <c r="JB28" s="826">
        <f t="shared" si="52"/>
        <v>0</v>
      </c>
      <c r="JC28" s="851"/>
      <c r="JD28" s="737"/>
      <c r="JE28" s="850"/>
      <c r="JF28" s="671"/>
      <c r="JG28" s="826">
        <f t="shared" si="53"/>
        <v>0</v>
      </c>
      <c r="JH28" s="546">
        <f>[1]Субсидия_факт!NK26</f>
        <v>0</v>
      </c>
      <c r="JI28" s="972">
        <f>[1]Субсидия_факт!NQ26</f>
        <v>0</v>
      </c>
      <c r="JJ28" s="972">
        <f>[1]Субсидия_факт!OC26</f>
        <v>0</v>
      </c>
      <c r="JK28" s="548">
        <f>[1]Субсидия_факт!NW26</f>
        <v>0</v>
      </c>
      <c r="JL28" s="827">
        <f t="shared" si="54"/>
        <v>0</v>
      </c>
      <c r="JM28" s="671"/>
      <c r="JN28" s="850"/>
      <c r="JO28" s="737"/>
      <c r="JP28" s="851"/>
      <c r="JQ28" s="715">
        <f t="shared" si="55"/>
        <v>0</v>
      </c>
      <c r="JR28" s="704">
        <f>'Трансферты и кредиты'!JH28-KB28</f>
        <v>0</v>
      </c>
      <c r="JS28" s="742">
        <f>'Трансферты и кредиты'!JI28-KC28</f>
        <v>0</v>
      </c>
      <c r="JT28" s="839">
        <f>'Трансферты и кредиты'!JJ28-KD28</f>
        <v>0</v>
      </c>
      <c r="JU28" s="668">
        <f>'Трансферты и кредиты'!JK28-KE28</f>
        <v>0</v>
      </c>
      <c r="JV28" s="828">
        <f t="shared" si="56"/>
        <v>0</v>
      </c>
      <c r="JW28" s="822">
        <f>'Трансферты и кредиты'!JM28-KG28</f>
        <v>0</v>
      </c>
      <c r="JX28" s="735">
        <f>'Трансферты и кредиты'!JN28-KH28</f>
        <v>0</v>
      </c>
      <c r="JY28" s="842">
        <f>'Трансферты и кредиты'!JO28-KI28</f>
        <v>0</v>
      </c>
      <c r="JZ28" s="829">
        <f>'Трансферты и кредиты'!JP28-KJ28</f>
        <v>0</v>
      </c>
      <c r="KA28" s="853">
        <f t="shared" si="57"/>
        <v>0</v>
      </c>
      <c r="KB28" s="546">
        <f>[1]Субсидия_факт!NM26</f>
        <v>0</v>
      </c>
      <c r="KC28" s="972">
        <f>[1]Субсидия_факт!NS26</f>
        <v>0</v>
      </c>
      <c r="KD28" s="972">
        <f>[1]Субсидия_факт!OE26</f>
        <v>0</v>
      </c>
      <c r="KE28" s="546">
        <f>[1]Субсидия_факт!NY26</f>
        <v>0</v>
      </c>
      <c r="KF28" s="828">
        <f t="shared" si="58"/>
        <v>0</v>
      </c>
      <c r="KG28" s="851"/>
      <c r="KH28" s="737"/>
      <c r="KI28" s="863"/>
      <c r="KJ28" s="548"/>
      <c r="KK28" s="559">
        <f>SUM('Трансферты и кредиты'!KL28:KL28)</f>
        <v>0</v>
      </c>
      <c r="KL28" s="351"/>
      <c r="KM28" s="559">
        <f>SUM('Трансферты и кредиты'!KN28:KN28)</f>
        <v>0</v>
      </c>
      <c r="KN28" s="491"/>
      <c r="KO28" s="559">
        <f t="shared" si="59"/>
        <v>0</v>
      </c>
      <c r="KP28" s="481">
        <f>[1]Субсидия_факт!HY26</f>
        <v>0</v>
      </c>
      <c r="KQ28" s="750">
        <f>[1]Субсидия_факт!IC26</f>
        <v>0</v>
      </c>
      <c r="KR28" s="552">
        <f t="shared" si="60"/>
        <v>0</v>
      </c>
      <c r="KS28" s="564"/>
      <c r="KT28" s="848"/>
      <c r="KU28" s="630">
        <f t="shared" si="61"/>
        <v>0</v>
      </c>
      <c r="KV28" s="1103">
        <f>'Трансферты и кредиты'!KP28-LB28</f>
        <v>0</v>
      </c>
      <c r="KW28" s="742">
        <f>'Трансферты и кредиты'!KQ28-LC28</f>
        <v>0</v>
      </c>
      <c r="KX28" s="630">
        <f t="shared" si="62"/>
        <v>0</v>
      </c>
      <c r="KY28" s="505">
        <f>'Трансферты и кредиты'!KS28-LE28</f>
        <v>0</v>
      </c>
      <c r="KZ28" s="742">
        <f>'Трансферты и кредиты'!KT28-LF28</f>
        <v>0</v>
      </c>
      <c r="LA28" s="694">
        <f t="shared" si="63"/>
        <v>0</v>
      </c>
      <c r="LB28" s="481">
        <f>[1]Субсидия_факт!IA26</f>
        <v>0</v>
      </c>
      <c r="LC28" s="750">
        <f>[1]Субсидия_факт!IE26</f>
        <v>0</v>
      </c>
      <c r="LD28" s="630">
        <f t="shared" si="64"/>
        <v>0</v>
      </c>
      <c r="LE28" s="505"/>
      <c r="LF28" s="775"/>
      <c r="LG28" s="518">
        <f t="shared" si="65"/>
        <v>74647287</v>
      </c>
      <c r="LH28" s="350">
        <f>[1]Субсидия_факт!CK26</f>
        <v>0</v>
      </c>
      <c r="LI28" s="350">
        <f>[1]Субсидия_факт!EW26</f>
        <v>0</v>
      </c>
      <c r="LJ28" s="861">
        <f>[1]Субсидия_факт!EY26</f>
        <v>0</v>
      </c>
      <c r="LK28" s="558">
        <f>[1]Субсидия_факт!FG26</f>
        <v>74647287</v>
      </c>
      <c r="LL28" s="533">
        <f>[1]Субсидия_факт!FY26</f>
        <v>0</v>
      </c>
      <c r="LM28" s="558">
        <f>[1]Субсидия_факт!JE26</f>
        <v>0</v>
      </c>
      <c r="LN28" s="350">
        <f>[1]Субсидия_факт!KI26</f>
        <v>0</v>
      </c>
      <c r="LO28" s="459">
        <f>[1]Субсидия_факт!JW26</f>
        <v>0</v>
      </c>
      <c r="LP28" s="750">
        <f>[1]Субсидия_факт!KC26</f>
        <v>0</v>
      </c>
      <c r="LQ28" s="483">
        <f t="shared" si="66"/>
        <v>0</v>
      </c>
      <c r="LR28" s="491"/>
      <c r="LS28" s="491"/>
      <c r="LT28" s="746"/>
      <c r="LU28" s="491"/>
      <c r="LV28" s="491"/>
      <c r="LW28" s="491"/>
      <c r="LX28" s="351"/>
      <c r="LY28" s="351"/>
      <c r="LZ28" s="768"/>
      <c r="MA28" s="559">
        <f t="shared" si="67"/>
        <v>0</v>
      </c>
      <c r="MB28" s="481">
        <f>[1]Субсидия_факт!CM26</f>
        <v>0</v>
      </c>
      <c r="MC28" s="350">
        <f>[1]Субсидия_факт!FK26</f>
        <v>0</v>
      </c>
      <c r="MD28" s="505">
        <f>[1]Субсидия_факт!IO26</f>
        <v>0</v>
      </c>
      <c r="ME28" s="531">
        <f>[1]Субсидия_факт!JG26</f>
        <v>0</v>
      </c>
      <c r="MF28" s="533">
        <f>[1]Субсидия_факт!KK26</f>
        <v>0</v>
      </c>
      <c r="MG28" s="533">
        <f>[1]Субсидия_факт!JY26</f>
        <v>0</v>
      </c>
      <c r="MH28" s="866">
        <f>[1]Субсидия_факт!KE26</f>
        <v>0</v>
      </c>
      <c r="MI28" s="552">
        <f t="shared" si="157"/>
        <v>0</v>
      </c>
      <c r="MJ28" s="564"/>
      <c r="MK28" s="565"/>
      <c r="ML28" s="351"/>
      <c r="MM28" s="565"/>
      <c r="MN28" s="564"/>
      <c r="MO28" s="564"/>
      <c r="MP28" s="848"/>
      <c r="MQ28" s="561">
        <f t="shared" si="158"/>
        <v>0</v>
      </c>
      <c r="MR28" s="704">
        <f t="shared" si="70"/>
        <v>0</v>
      </c>
      <c r="MS28" s="481">
        <f t="shared" si="71"/>
        <v>0</v>
      </c>
      <c r="MT28" s="481">
        <f t="shared" si="72"/>
        <v>0</v>
      </c>
      <c r="MU28" s="350">
        <f t="shared" si="73"/>
        <v>0</v>
      </c>
      <c r="MV28" s="459">
        <f t="shared" si="74"/>
        <v>0</v>
      </c>
      <c r="MW28" s="350">
        <f t="shared" si="75"/>
        <v>0</v>
      </c>
      <c r="MX28" s="750">
        <f t="shared" si="76"/>
        <v>0</v>
      </c>
      <c r="MY28" s="560">
        <f t="shared" si="77"/>
        <v>0</v>
      </c>
      <c r="MZ28" s="668">
        <f t="shared" si="78"/>
        <v>0</v>
      </c>
      <c r="NA28" s="531">
        <f t="shared" si="79"/>
        <v>0</v>
      </c>
      <c r="NB28" s="350">
        <f t="shared" si="80"/>
        <v>0</v>
      </c>
      <c r="NC28" s="459">
        <f t="shared" si="81"/>
        <v>0</v>
      </c>
      <c r="ND28" s="350">
        <f t="shared" si="82"/>
        <v>0</v>
      </c>
      <c r="NE28" s="350">
        <f t="shared" si="83"/>
        <v>0</v>
      </c>
      <c r="NF28" s="861">
        <f t="shared" si="84"/>
        <v>0</v>
      </c>
      <c r="NG28" s="563">
        <f t="shared" si="85"/>
        <v>0</v>
      </c>
      <c r="NH28" s="481">
        <f>[1]Субсидия_факт!CO26</f>
        <v>0</v>
      </c>
      <c r="NI28" s="350">
        <f>[1]Субсидия_факт!FM26</f>
        <v>0</v>
      </c>
      <c r="NJ28" s="505">
        <f>[1]Субсидия_факт!IQ26</f>
        <v>0</v>
      </c>
      <c r="NK28" s="459">
        <f>[1]Субсидия_факт!JI26</f>
        <v>0</v>
      </c>
      <c r="NL28" s="350">
        <f>[1]Субсидия_факт!KM26</f>
        <v>0</v>
      </c>
      <c r="NM28" s="350">
        <f>[1]Субсидия_факт!KA26</f>
        <v>0</v>
      </c>
      <c r="NN28" s="866">
        <f>[1]Субсидия_факт!KG26</f>
        <v>0</v>
      </c>
      <c r="NO28" s="561">
        <f t="shared" si="86"/>
        <v>0</v>
      </c>
      <c r="NP28" s="565"/>
      <c r="NQ28" s="564"/>
      <c r="NR28" s="491"/>
      <c r="NS28" s="564"/>
      <c r="NT28" s="564"/>
      <c r="NU28" s="565"/>
      <c r="NV28" s="869"/>
      <c r="NW28" s="559">
        <f t="shared" si="87"/>
        <v>41029737</v>
      </c>
      <c r="NX28" s="533">
        <f>[1]Субсидия_факт!IS26</f>
        <v>0</v>
      </c>
      <c r="NY28" s="861">
        <f>[1]Субсидия_факт!IU26</f>
        <v>0</v>
      </c>
      <c r="NZ28" s="533">
        <f>[1]Субсидия_факт!JK26</f>
        <v>17220181</v>
      </c>
      <c r="OA28" s="861">
        <f>[1]Субсидия_факт!JQ26</f>
        <v>23809556</v>
      </c>
      <c r="OB28" s="552">
        <f t="shared" si="88"/>
        <v>0</v>
      </c>
      <c r="OC28" s="491"/>
      <c r="OD28" s="746"/>
      <c r="OE28" s="491"/>
      <c r="OF28" s="869"/>
      <c r="OG28" s="552">
        <f t="shared" si="89"/>
        <v>0</v>
      </c>
      <c r="OH28" s="531">
        <f>[1]Субсидия_факт!IG26</f>
        <v>0</v>
      </c>
      <c r="OI28" s="1014">
        <f>[1]Субсидия_факт!IK26</f>
        <v>0</v>
      </c>
      <c r="OJ28" s="1217">
        <f>[1]Субсидия_факт!IW26</f>
        <v>0</v>
      </c>
      <c r="OK28" s="742">
        <f>[1]Субсидия_факт!JA26</f>
        <v>0</v>
      </c>
      <c r="OL28" s="533">
        <f>[1]Субсидия_факт!JM26</f>
        <v>0</v>
      </c>
      <c r="OM28" s="750">
        <f>[1]Субсидия_факт!JS26</f>
        <v>0</v>
      </c>
      <c r="ON28" s="552">
        <f t="shared" si="90"/>
        <v>0</v>
      </c>
      <c r="OO28" s="564"/>
      <c r="OP28" s="845"/>
      <c r="OQ28" s="491"/>
      <c r="OR28" s="746"/>
      <c r="OS28" s="564"/>
      <c r="OT28" s="746"/>
      <c r="OU28" s="630">
        <f t="shared" si="91"/>
        <v>0</v>
      </c>
      <c r="OV28" s="481">
        <f t="shared" si="92"/>
        <v>0</v>
      </c>
      <c r="OW28" s="750">
        <f t="shared" si="93"/>
        <v>0</v>
      </c>
      <c r="OX28" s="459">
        <f t="shared" si="94"/>
        <v>0</v>
      </c>
      <c r="OY28" s="750">
        <f t="shared" si="95"/>
        <v>0</v>
      </c>
      <c r="OZ28" s="459">
        <f t="shared" si="96"/>
        <v>0</v>
      </c>
      <c r="PA28" s="750">
        <f t="shared" si="97"/>
        <v>0</v>
      </c>
      <c r="PB28" s="694">
        <f t="shared" si="98"/>
        <v>0</v>
      </c>
      <c r="PC28" s="481">
        <f t="shared" si="99"/>
        <v>0</v>
      </c>
      <c r="PD28" s="750">
        <f t="shared" si="100"/>
        <v>0</v>
      </c>
      <c r="PE28" s="459">
        <f t="shared" si="101"/>
        <v>0</v>
      </c>
      <c r="PF28" s="750">
        <f t="shared" si="102"/>
        <v>0</v>
      </c>
      <c r="PG28" s="459">
        <f t="shared" si="103"/>
        <v>0</v>
      </c>
      <c r="PH28" s="750">
        <f t="shared" si="104"/>
        <v>0</v>
      </c>
      <c r="PI28" s="630">
        <f t="shared" si="105"/>
        <v>0</v>
      </c>
      <c r="PJ28" s="459">
        <f>[1]Субсидия_факт!II26</f>
        <v>0</v>
      </c>
      <c r="PK28" s="1014">
        <f>[1]Субсидия_факт!IM26</f>
        <v>0</v>
      </c>
      <c r="PL28" s="668">
        <f>[1]Субсидия_факт!IY26</f>
        <v>0</v>
      </c>
      <c r="PM28" s="742">
        <f>[1]Субсидия_факт!JC26</f>
        <v>0</v>
      </c>
      <c r="PN28" s="350">
        <f>[1]Субсидия_факт!JO26</f>
        <v>0</v>
      </c>
      <c r="PO28" s="750">
        <f>[1]Субсидия_факт!JU26</f>
        <v>0</v>
      </c>
      <c r="PP28" s="630">
        <f t="shared" si="106"/>
        <v>0</v>
      </c>
      <c r="PQ28" s="565"/>
      <c r="PR28" s="742"/>
      <c r="PS28" s="491"/>
      <c r="PT28" s="746"/>
      <c r="PU28" s="564"/>
      <c r="PV28" s="839"/>
      <c r="PW28" s="518">
        <f>[1]Субсидия_факт!OQ26</f>
        <v>15437331.34</v>
      </c>
      <c r="PX28" s="1423">
        <f t="shared" si="159"/>
        <v>15437331.34</v>
      </c>
      <c r="PY28" s="557">
        <f>'Прочая  субсидия_МР  и  ГО'!B24</f>
        <v>15242846.179999998</v>
      </c>
      <c r="PZ28" s="552">
        <f>'Прочая  субсидия_МР  и  ГО'!C24</f>
        <v>3356022.5300000003</v>
      </c>
      <c r="QA28" s="557">
        <f>'Прочая  субсидия_БП'!B24</f>
        <v>726716.40000000014</v>
      </c>
      <c r="QB28" s="559">
        <f>'Прочая  субсидия_БП'!C24</f>
        <v>0</v>
      </c>
      <c r="QC28" s="625">
        <f>'Прочая  субсидия_БП'!D24</f>
        <v>726716.40000000014</v>
      </c>
      <c r="QD28" s="624">
        <f>'Прочая  субсидия_БП'!E24</f>
        <v>0</v>
      </c>
      <c r="QE28" s="631">
        <f>'Прочая  субсидия_БП'!F24</f>
        <v>0</v>
      </c>
      <c r="QF28" s="624">
        <f>'Прочая  субсидия_БП'!G24</f>
        <v>0</v>
      </c>
      <c r="QG28" s="518">
        <f t="shared" si="107"/>
        <v>209708835</v>
      </c>
      <c r="QH28" s="481">
        <f>'Трансферты и кредиты'!RF28+'Трансферты и кредиты'!QM28+'Трансферты и кредиты'!QO28+'Трансферты и кредиты'!QQ28</f>
        <v>206391570</v>
      </c>
      <c r="QI28" s="350">
        <f>'Трансферты и кредиты'!RG28+'Трансферты и кредиты'!QS28+'Трансферты и кредиты'!QY28+'Трансферты и кредиты'!QU28+'Трансферты и кредиты'!RC28+'Трансферты и кредиты'!QW28+RA28</f>
        <v>3317265</v>
      </c>
      <c r="QJ28" s="552">
        <f t="shared" si="108"/>
        <v>58252683.479999997</v>
      </c>
      <c r="QK28" s="459">
        <f>'Трансферты и кредиты'!RI28+'Трансферты и кредиты'!QN28+'Трансферты и кредиты'!QP28+'Трансферты и кредиты'!QR28</f>
        <v>57851550</v>
      </c>
      <c r="QL28" s="350">
        <f>'Трансферты и кредиты'!RJ28+'Трансферты и кредиты'!QT28+'Трансферты и кредиты'!QZ28+'Трансферты и кредиты'!QV28+'Трансферты и кредиты'!RD28+'Трансферты и кредиты'!QX28+RB28</f>
        <v>401133.48</v>
      </c>
      <c r="QM28" s="619">
        <f>'Субвенция  на  полномочия'!B24</f>
        <v>196339270</v>
      </c>
      <c r="QN28" s="483">
        <f>'Субвенция  на  полномочия'!C24</f>
        <v>54711550</v>
      </c>
      <c r="QO28" s="803">
        <f>[1]Субвенция_факт!P25*1000</f>
        <v>7643000</v>
      </c>
      <c r="QP28" s="1386">
        <v>2050000</v>
      </c>
      <c r="QQ28" s="803">
        <f>[1]Субвенция_факт!K25*1000</f>
        <v>1745000</v>
      </c>
      <c r="QR28" s="1386">
        <v>850000</v>
      </c>
      <c r="QS28" s="803">
        <f>[1]Субвенция_факт!AD25*1000</f>
        <v>1305400</v>
      </c>
      <c r="QT28" s="806">
        <v>233494.52000000002</v>
      </c>
      <c r="QU28" s="803">
        <f>[1]Субвенция_факт!AE25*1000</f>
        <v>0</v>
      </c>
      <c r="QV28" s="806"/>
      <c r="QW28" s="803">
        <f>[1]Субвенция_факт!E25*1000</f>
        <v>0</v>
      </c>
      <c r="QX28" s="806"/>
      <c r="QY28" s="803">
        <f>[1]Субвенция_факт!F25*1000</f>
        <v>0</v>
      </c>
      <c r="QZ28" s="946"/>
      <c r="RA28" s="171">
        <f>[1]Субвенция_факт!G25*1000</f>
        <v>611865</v>
      </c>
      <c r="RB28" s="947"/>
      <c r="RC28" s="803">
        <f>[1]Субвенция_факт!H25*1000</f>
        <v>0</v>
      </c>
      <c r="RD28" s="806"/>
      <c r="RE28" s="559">
        <f t="shared" si="109"/>
        <v>2064300</v>
      </c>
      <c r="RF28" s="945">
        <f>[1]Субвенция_факт!AC25*1000</f>
        <v>664300</v>
      </c>
      <c r="RG28" s="1168">
        <f>[1]Субвенция_факт!AB25*1000</f>
        <v>1400000</v>
      </c>
      <c r="RH28" s="552">
        <f t="shared" si="110"/>
        <v>407638.95999999996</v>
      </c>
      <c r="RI28" s="1080">
        <v>240000</v>
      </c>
      <c r="RJ28" s="1379">
        <v>167638.96</v>
      </c>
      <c r="RK28" s="286">
        <f>'Трансферты и кредиты'!TI28+'Трансферты и кредиты'!TE28+'Трансферты и кредиты'!SA28+'Трансферты и кредиты'!SG28+RM28+'Трансферты и кредиты'!SY28</f>
        <v>0</v>
      </c>
      <c r="RL28" s="171">
        <f>'Трансферты и кредиты'!TK28+'Трансферты и кредиты'!TG28+'Трансферты и кредиты'!SD28+'Трансферты и кредиты'!SJ28+RT28+'Трансферты и кредиты'!TB28</f>
        <v>0</v>
      </c>
      <c r="RM28" s="1284">
        <f t="shared" si="111"/>
        <v>0</v>
      </c>
      <c r="RN28" s="1267">
        <f>'[1]Иные межбюджетные трансферты'!O26</f>
        <v>0</v>
      </c>
      <c r="RO28" s="1264">
        <f>'[1]Иные межбюджетные трансферты'!Q26</f>
        <v>0</v>
      </c>
      <c r="RP28" s="959">
        <f>'[1]Иные межбюджетные трансферты'!I26</f>
        <v>0</v>
      </c>
      <c r="RQ28" s="1043">
        <f>'[1]Иные межбюджетные трансферты'!K26</f>
        <v>0</v>
      </c>
      <c r="RR28" s="1414">
        <f>'[1]Иные межбюджетные трансферты'!M26</f>
        <v>0</v>
      </c>
      <c r="RS28" s="1409">
        <f>'[1]Иные межбюджетные трансферты'!S26</f>
        <v>0</v>
      </c>
      <c r="RT28" s="1094">
        <f t="shared" si="112"/>
        <v>0</v>
      </c>
      <c r="RU28" s="1086"/>
      <c r="RV28" s="1084"/>
      <c r="RW28" s="959"/>
      <c r="RX28" s="1043"/>
      <c r="RY28" s="1086"/>
      <c r="RZ28" s="1086"/>
      <c r="SA28" s="1071">
        <f t="shared" si="113"/>
        <v>0</v>
      </c>
      <c r="SB28" s="1300">
        <f>'[1]Иные межбюджетные трансферты'!U26</f>
        <v>0</v>
      </c>
      <c r="SC28" s="1301">
        <f>'[1]Иные межбюджетные трансферты'!AA26</f>
        <v>0</v>
      </c>
      <c r="SD28" s="1166">
        <f t="shared" si="114"/>
        <v>0</v>
      </c>
      <c r="SE28" s="1043"/>
      <c r="SF28" s="1043"/>
      <c r="SG28" s="1077">
        <f t="shared" si="115"/>
        <v>0</v>
      </c>
      <c r="SH28" s="1300">
        <f>'[1]Иные межбюджетные трансферты'!W26</f>
        <v>0</v>
      </c>
      <c r="SI28" s="1301">
        <f>'[1]Иные межбюджетные трансферты'!AC26</f>
        <v>0</v>
      </c>
      <c r="SJ28" s="1071">
        <f t="shared" si="116"/>
        <v>0</v>
      </c>
      <c r="SK28" s="1043"/>
      <c r="SL28" s="1043"/>
      <c r="SM28" s="1074">
        <f t="shared" si="117"/>
        <v>0</v>
      </c>
      <c r="SN28" s="1300">
        <f t="shared" si="118"/>
        <v>0</v>
      </c>
      <c r="SO28" s="1301">
        <f t="shared" si="119"/>
        <v>0</v>
      </c>
      <c r="SP28" s="1068">
        <f t="shared" si="120"/>
        <v>0</v>
      </c>
      <c r="SQ28" s="1300">
        <f t="shared" si="121"/>
        <v>0</v>
      </c>
      <c r="SR28" s="1301">
        <f t="shared" si="122"/>
        <v>0</v>
      </c>
      <c r="SS28" s="1074">
        <f t="shared" si="123"/>
        <v>0</v>
      </c>
      <c r="ST28" s="1300">
        <f>'[1]Иные межбюджетные трансферты'!Y26</f>
        <v>0</v>
      </c>
      <c r="SU28" s="1301">
        <f>'[1]Иные межбюджетные трансферты'!AE26</f>
        <v>0</v>
      </c>
      <c r="SV28" s="1074">
        <f t="shared" si="124"/>
        <v>0</v>
      </c>
      <c r="SW28" s="1300">
        <f t="shared" si="125"/>
        <v>0</v>
      </c>
      <c r="SX28" s="1301">
        <f t="shared" si="126"/>
        <v>0</v>
      </c>
      <c r="SY28" s="804">
        <f t="shared" si="127"/>
        <v>0</v>
      </c>
      <c r="SZ28" s="1168">
        <f>'[1]Иные межбюджетные трансферты'!E26</f>
        <v>0</v>
      </c>
      <c r="TA28" s="1280">
        <f>'[1]Иные межбюджетные трансферты'!G26</f>
        <v>0</v>
      </c>
      <c r="TB28" s="804">
        <f t="shared" si="128"/>
        <v>0</v>
      </c>
      <c r="TC28" s="1168"/>
      <c r="TD28" s="1280"/>
      <c r="TE28" s="960">
        <f t="shared" si="129"/>
        <v>0</v>
      </c>
      <c r="TF28" s="1043"/>
      <c r="TG28" s="1164">
        <f t="shared" si="130"/>
        <v>0</v>
      </c>
      <c r="TH28" s="972"/>
      <c r="TI28" s="545">
        <f t="shared" si="131"/>
        <v>0</v>
      </c>
      <c r="TJ28" s="954">
        <f>'[1]Иные межбюджетные трансферты'!AI26</f>
        <v>0</v>
      </c>
      <c r="TK28" s="545">
        <f t="shared" si="132"/>
        <v>0</v>
      </c>
      <c r="TL28" s="548"/>
      <c r="TM28" s="968">
        <f t="shared" si="133"/>
        <v>0</v>
      </c>
      <c r="TN28" s="546">
        <f>'Трансферты и кредиты'!TJ28-TR28</f>
        <v>0</v>
      </c>
      <c r="TO28" s="968">
        <f t="shared" si="134"/>
        <v>0</v>
      </c>
      <c r="TP28" s="546">
        <f>'Трансферты и кредиты'!TL28-TT28</f>
        <v>0</v>
      </c>
      <c r="TQ28" s="968">
        <f t="shared" si="135"/>
        <v>0</v>
      </c>
      <c r="TR28" s="954">
        <f>'[1]Иные межбюджетные трансферты'!AK26</f>
        <v>0</v>
      </c>
      <c r="TS28" s="1163">
        <f t="shared" si="136"/>
        <v>0</v>
      </c>
      <c r="TT28" s="548"/>
      <c r="TU28" s="552">
        <f>TW28+'Трансферты и кредиты'!UE28+UA28+'Трансферты и кредиты'!UI28+UC28+'Трансферты и кредиты'!UK28</f>
        <v>-31204900</v>
      </c>
      <c r="TV28" s="552">
        <f>TX28+'Трансферты и кредиты'!UF28+UB28+'Трансферты и кредиты'!UJ28+UD28+'Трансферты и кредиты'!UL28</f>
        <v>-15104900</v>
      </c>
      <c r="TW28" s="566"/>
      <c r="TX28" s="566"/>
      <c r="TY28" s="566"/>
      <c r="TZ28" s="566"/>
      <c r="UA28" s="563">
        <f t="shared" si="137"/>
        <v>0</v>
      </c>
      <c r="UB28" s="561">
        <f t="shared" si="138"/>
        <v>0</v>
      </c>
      <c r="UC28" s="567"/>
      <c r="UD28" s="556"/>
      <c r="UE28" s="566">
        <v>-30750000</v>
      </c>
      <c r="UF28" s="566">
        <v>-14750000</v>
      </c>
      <c r="UG28" s="566">
        <f>-354900-100000</f>
        <v>-454900</v>
      </c>
      <c r="UH28" s="566">
        <v>-354900</v>
      </c>
      <c r="UI28" s="563">
        <f t="shared" si="139"/>
        <v>-454900</v>
      </c>
      <c r="UJ28" s="561">
        <f t="shared" si="140"/>
        <v>-354900</v>
      </c>
      <c r="UK28" s="556"/>
      <c r="UL28" s="556"/>
      <c r="UM28" s="256">
        <f>'Трансферты и кредиты'!UE28+'Трансферты и кредиты'!UG28</f>
        <v>-31204900</v>
      </c>
      <c r="UN28" s="256">
        <f>'Трансферты и кредиты'!UF28+'Трансферты и кредиты'!UH28</f>
        <v>-15104900</v>
      </c>
    </row>
    <row r="29" spans="1:560" s="347" customFormat="1" ht="25.5" customHeight="1" thickBot="1">
      <c r="A29" s="358" t="s">
        <v>105</v>
      </c>
      <c r="B29" s="570">
        <f>D29+AI29+'Трансферты и кредиты'!QG29+'Трансферты и кредиты'!RK29</f>
        <v>477671077.36000001</v>
      </c>
      <c r="C29" s="569">
        <f>E29+'Трансферты и кредиты'!QJ29+AJ29+'Трансферты и кредиты'!RL29</f>
        <v>154581312.33000001</v>
      </c>
      <c r="D29" s="568">
        <f t="shared" si="0"/>
        <v>100709900</v>
      </c>
      <c r="E29" s="1002">
        <f t="shared" si="1"/>
        <v>44552000</v>
      </c>
      <c r="F29" s="1372">
        <f>'[1]Дотация  из  ОБ_факт'!I25+'[1]Дотация  из  ОБ_факт'!Q25</f>
        <v>48506100</v>
      </c>
      <c r="G29" s="1384">
        <v>31476000</v>
      </c>
      <c r="H29" s="1373">
        <f>'[1]Дотация  из  ОБ_факт'!K25</f>
        <v>36631700</v>
      </c>
      <c r="I29" s="1368">
        <v>9165000</v>
      </c>
      <c r="J29" s="1004">
        <f t="shared" si="2"/>
        <v>36191400</v>
      </c>
      <c r="K29" s="1005">
        <f t="shared" si="3"/>
        <v>9055000</v>
      </c>
      <c r="L29" s="1374">
        <f>'[1]Дотация  из  ОБ_факт'!O25</f>
        <v>440300</v>
      </c>
      <c r="M29" s="1368">
        <v>110000</v>
      </c>
      <c r="N29" s="1373">
        <f>'[1]Дотация  из  ОБ_факт'!U25</f>
        <v>0</v>
      </c>
      <c r="O29" s="1375"/>
      <c r="P29" s="1376">
        <f>'[1]Дотация  из  ОБ_факт'!W25</f>
        <v>15572100</v>
      </c>
      <c r="Q29" s="1384">
        <v>3911000</v>
      </c>
      <c r="R29" s="1183">
        <f t="shared" si="4"/>
        <v>14785700</v>
      </c>
      <c r="S29" s="1182">
        <f t="shared" si="5"/>
        <v>3714000</v>
      </c>
      <c r="T29" s="1191">
        <f>'[1]Дотация  из  ОБ_факт'!AA25</f>
        <v>786400</v>
      </c>
      <c r="U29" s="1370">
        <v>197000</v>
      </c>
      <c r="V29" s="1188">
        <f>'[1]Дотация  из  ОБ_факт'!AE25+'[1]Дотация  из  ОБ_факт'!AG25+'[1]Дотация  из  ОБ_факт'!AK25</f>
        <v>0</v>
      </c>
      <c r="W29" s="473">
        <f t="shared" si="6"/>
        <v>0</v>
      </c>
      <c r="X29" s="1184"/>
      <c r="Y29" s="1185"/>
      <c r="Z29" s="1184"/>
      <c r="AA29" s="1186">
        <f>'[1]Дотация  из  ОБ_факт'!AC25+'[1]Дотация  из  ОБ_факт'!AI25</f>
        <v>0</v>
      </c>
      <c r="AB29" s="174">
        <f t="shared" si="7"/>
        <v>0</v>
      </c>
      <c r="AC29" s="1185"/>
      <c r="AD29" s="1184"/>
      <c r="AE29" s="1182">
        <f t="shared" si="8"/>
        <v>0</v>
      </c>
      <c r="AF29" s="1183">
        <f t="shared" si="9"/>
        <v>0</v>
      </c>
      <c r="AG29" s="1182">
        <f>'[1]Дотация  из  ОБ_факт'!AI25</f>
        <v>0</v>
      </c>
      <c r="AH29" s="1180"/>
      <c r="AI29" s="619">
        <f>'Трансферты и кредиты'!IA29+LG29+MA29+'Трансферты и кредиты'!PY29+'Трансферты и кредиты'!QA29+BI29+BK29+BQ29+BS29+'Трансферты и кредиты'!KK29+'Трансферты и кредиты'!KO29+AK29+AU29+'Трансферты и кредиты'!EW29+'Трансферты и кредиты'!FO29+'Трансферты и кредиты'!CW29+'Трансферты и кредиты'!HQ29+BY29+'Трансферты и кредиты'!DY29+'Трансферты и кредиты'!EE29+'Трансферты и кредиты'!IW29+'Трансферты и кредиты'!JG29+DS29+'Трансферты и кредиты'!IK29+PW29+NW29+OG29+CO29</f>
        <v>59197415.359999999</v>
      </c>
      <c r="AJ29" s="518">
        <f>'Трансферты и кредиты'!IF29+LQ29+MI29+'Трансферты и кредиты'!PZ29+'Трансферты и кредиты'!QB29+BJ29+BL29+BR29+BT29+'Трансферты и кредиты'!KM29+'Трансферты и кредиты'!KR29+AP29+AZ29+'Трансферты и кредиты'!FF29+'Трансферты и кредиты'!FX29+'Трансферты и кредиты'!CZ29+'Трансферты и кредиты'!HV29+CG29+'Трансферты и кредиты'!EB29+'Трансферты и кредиты'!EH29+'Трансферты и кредиты'!JB29+'Трансферты и кредиты'!JL29+DV29+'Трансферты и кредиты'!IO29+DP29+PX29+ON29+OB29+CQ29</f>
        <v>25282930.16</v>
      </c>
      <c r="AK29" s="569">
        <f t="shared" si="10"/>
        <v>31088992</v>
      </c>
      <c r="AL29" s="460">
        <f>[1]Субсидия_факт!KQ27</f>
        <v>0</v>
      </c>
      <c r="AM29" s="482">
        <f>[1]Субсидия_факт!KW27</f>
        <v>31088992</v>
      </c>
      <c r="AN29" s="352">
        <f>[1]Субсидия_факт!LI27</f>
        <v>0</v>
      </c>
      <c r="AO29" s="546">
        <f>[1]Субсидия_факт!LO27</f>
        <v>0</v>
      </c>
      <c r="AP29" s="569">
        <f t="shared" si="11"/>
        <v>0</v>
      </c>
      <c r="AQ29" s="575"/>
      <c r="AR29" s="575"/>
      <c r="AS29" s="575"/>
      <c r="AT29" s="932"/>
      <c r="AU29" s="569">
        <f t="shared" si="12"/>
        <v>0</v>
      </c>
      <c r="AV29" s="482">
        <f>[1]Субсидия_факт!KS27</f>
        <v>0</v>
      </c>
      <c r="AW29" s="482">
        <f>[1]Субсидия_факт!KY27</f>
        <v>0</v>
      </c>
      <c r="AX29" s="352">
        <f>[1]Субсидия_факт!LK27</f>
        <v>0</v>
      </c>
      <c r="AY29" s="546">
        <f>[1]Субсидия_факт!LQ27</f>
        <v>0</v>
      </c>
      <c r="AZ29" s="569">
        <f t="shared" si="13"/>
        <v>0</v>
      </c>
      <c r="BA29" s="575"/>
      <c r="BB29" s="576"/>
      <c r="BC29" s="1098"/>
      <c r="BD29" s="985"/>
      <c r="BE29" s="573">
        <f t="shared" si="141"/>
        <v>0</v>
      </c>
      <c r="BF29" s="572">
        <f t="shared" si="142"/>
        <v>0</v>
      </c>
      <c r="BG29" s="571">
        <f t="shared" si="143"/>
        <v>0</v>
      </c>
      <c r="BH29" s="572">
        <f t="shared" si="144"/>
        <v>0</v>
      </c>
      <c r="BI29" s="1208">
        <f>[1]Субсидия_факт!FS27</f>
        <v>0</v>
      </c>
      <c r="BJ29" s="1035"/>
      <c r="BK29" s="569">
        <f>[1]Субсидия_факт!FU27</f>
        <v>0</v>
      </c>
      <c r="BL29" s="1035"/>
      <c r="BM29" s="572">
        <f t="shared" si="14"/>
        <v>0</v>
      </c>
      <c r="BN29" s="571">
        <f t="shared" si="15"/>
        <v>0</v>
      </c>
      <c r="BO29" s="1105">
        <f>[1]Субсидия_факт!FW27</f>
        <v>0</v>
      </c>
      <c r="BP29" s="1206"/>
      <c r="BQ29" s="569">
        <f>[1]Субсидия_факт!GA27</f>
        <v>0</v>
      </c>
      <c r="BR29" s="1035"/>
      <c r="BS29" s="569">
        <f>[1]Субсидия_факт!GC27</f>
        <v>0</v>
      </c>
      <c r="BT29" s="1035"/>
      <c r="BU29" s="572">
        <f t="shared" si="16"/>
        <v>0</v>
      </c>
      <c r="BV29" s="1023">
        <f t="shared" si="17"/>
        <v>0</v>
      </c>
      <c r="BW29" s="716">
        <f t="shared" si="18"/>
        <v>0</v>
      </c>
      <c r="BX29" s="1205"/>
      <c r="BY29" s="569">
        <f t="shared" si="19"/>
        <v>281250</v>
      </c>
      <c r="BZ29" s="1210">
        <f>[1]Субсидия_факт!E27</f>
        <v>0</v>
      </c>
      <c r="CA29" s="1262">
        <f>[1]Субсидия_факт!G27</f>
        <v>0</v>
      </c>
      <c r="CB29" s="743">
        <f>[1]Субсидия_факт!I27</f>
        <v>0</v>
      </c>
      <c r="CC29" s="1162">
        <f>[1]Субсидия_факт!K27</f>
        <v>0</v>
      </c>
      <c r="CD29" s="862">
        <f>[1]Субсидия_факт!M27</f>
        <v>0</v>
      </c>
      <c r="CE29" s="534">
        <f>[1]Субсидия_факт!O27</f>
        <v>0</v>
      </c>
      <c r="CF29" s="1162">
        <f>[1]Субсидия_факт!Q27</f>
        <v>281250</v>
      </c>
      <c r="CG29" s="1208">
        <f t="shared" si="20"/>
        <v>281250</v>
      </c>
      <c r="CH29" s="576"/>
      <c r="CI29" s="575"/>
      <c r="CJ29" s="748"/>
      <c r="CK29" s="575"/>
      <c r="CL29" s="748"/>
      <c r="CM29" s="576"/>
      <c r="CN29" s="669">
        <f t="shared" si="145"/>
        <v>281250</v>
      </c>
      <c r="CO29" s="1208">
        <f t="shared" si="146"/>
        <v>0</v>
      </c>
      <c r="CP29" s="1401">
        <f>[1]Субсидия_факт!S27</f>
        <v>0</v>
      </c>
      <c r="CQ29" s="570">
        <f t="shared" si="146"/>
        <v>0</v>
      </c>
      <c r="CR29" s="669">
        <f t="shared" si="147"/>
        <v>0</v>
      </c>
      <c r="CS29" s="1105">
        <f t="shared" si="148"/>
        <v>0</v>
      </c>
      <c r="CT29" s="1202">
        <f t="shared" si="149"/>
        <v>0</v>
      </c>
      <c r="CU29" s="1202">
        <f>[1]Субсидия_факт!U27</f>
        <v>0</v>
      </c>
      <c r="CV29" s="1430">
        <f t="shared" si="150"/>
        <v>0</v>
      </c>
      <c r="CW29" s="973">
        <f t="shared" si="21"/>
        <v>0</v>
      </c>
      <c r="CX29" s="546">
        <f>[1]Субсидия_факт!AO27</f>
        <v>0</v>
      </c>
      <c r="CY29" s="972">
        <f>[1]Субсидия_факт!AQ27</f>
        <v>0</v>
      </c>
      <c r="CZ29" s="976">
        <f t="shared" si="22"/>
        <v>0</v>
      </c>
      <c r="DA29" s="986"/>
      <c r="DB29" s="1326"/>
      <c r="DC29" s="569">
        <f t="shared" si="151"/>
        <v>0</v>
      </c>
      <c r="DD29" s="460">
        <f>[1]Субсидия_факт!W27</f>
        <v>0</v>
      </c>
      <c r="DE29" s="1138">
        <f>[1]Субсидия_факт!Y27</f>
        <v>0</v>
      </c>
      <c r="DF29" s="482">
        <f>[1]Субсидия_факт!AA27</f>
        <v>0</v>
      </c>
      <c r="DG29" s="751">
        <f>[1]Субсидия_факт!AC27</f>
        <v>0</v>
      </c>
      <c r="DH29" s="1208">
        <f t="shared" si="152"/>
        <v>0</v>
      </c>
      <c r="DI29" s="1321"/>
      <c r="DJ29" s="748"/>
      <c r="DK29" s="1321"/>
      <c r="DL29" s="748"/>
      <c r="DM29" s="973">
        <f t="shared" si="23"/>
        <v>0</v>
      </c>
      <c r="DN29" s="546">
        <f>[1]Субсидия_факт!AU27</f>
        <v>0</v>
      </c>
      <c r="DO29" s="972">
        <f>[1]Субсидия_факт!AW27</f>
        <v>0</v>
      </c>
      <c r="DP29" s="976">
        <f t="shared" si="24"/>
        <v>0</v>
      </c>
      <c r="DQ29" s="986"/>
      <c r="DR29" s="744"/>
      <c r="DS29" s="570">
        <f t="shared" si="153"/>
        <v>0</v>
      </c>
      <c r="DT29" s="1027">
        <f>[1]Субсидия_факт!EA27</f>
        <v>0</v>
      </c>
      <c r="DU29" s="750">
        <f>[1]Субсидия_факт!EC27</f>
        <v>0</v>
      </c>
      <c r="DV29" s="569">
        <f t="shared" si="154"/>
        <v>0</v>
      </c>
      <c r="DW29" s="575"/>
      <c r="DX29" s="769"/>
      <c r="DY29" s="984">
        <f t="shared" si="27"/>
        <v>0</v>
      </c>
      <c r="DZ29" s="546">
        <f>[1]Субсидия_факт!DO27</f>
        <v>0</v>
      </c>
      <c r="EA29" s="972">
        <f>[1]Субсидия_факт!DU27</f>
        <v>0</v>
      </c>
      <c r="EB29" s="976">
        <f t="shared" si="28"/>
        <v>0</v>
      </c>
      <c r="EC29" s="985"/>
      <c r="ED29" s="744"/>
      <c r="EE29" s="976">
        <f t="shared" si="29"/>
        <v>1700000</v>
      </c>
      <c r="EF29" s="546">
        <f>[1]Субсидия_факт!DQ27</f>
        <v>476002.34</v>
      </c>
      <c r="EG29" s="824">
        <f>[1]Субсидия_факт!DW27</f>
        <v>1223997.6599999999</v>
      </c>
      <c r="EH29" s="976">
        <f t="shared" si="30"/>
        <v>0</v>
      </c>
      <c r="EI29" s="932"/>
      <c r="EJ29" s="821"/>
      <c r="EK29" s="977">
        <f t="shared" si="31"/>
        <v>1700000</v>
      </c>
      <c r="EL29" s="978">
        <f>'Трансферты и кредиты'!EF29-'Трансферты и кредиты'!ER29</f>
        <v>476002.34</v>
      </c>
      <c r="EM29" s="979">
        <f>'Трансферты и кредиты'!EG29-'Трансферты и кредиты'!ES29</f>
        <v>1223997.6599999999</v>
      </c>
      <c r="EN29" s="980">
        <f t="shared" si="32"/>
        <v>0</v>
      </c>
      <c r="EO29" s="981">
        <f>'Трансферты и кредиты'!EI29-'Трансферты и кредиты'!EU29</f>
        <v>0</v>
      </c>
      <c r="EP29" s="982">
        <f>'Трансферты и кредиты'!EJ29-'Трансферты и кредиты'!EV29</f>
        <v>0</v>
      </c>
      <c r="EQ29" s="977">
        <f t="shared" si="33"/>
        <v>0</v>
      </c>
      <c r="ER29" s="546">
        <f>[1]Субсидия_факт!DS27</f>
        <v>0</v>
      </c>
      <c r="ES29" s="972">
        <f>[1]Субсидия_факт!DY27</f>
        <v>0</v>
      </c>
      <c r="ET29" s="977">
        <f t="shared" si="34"/>
        <v>0</v>
      </c>
      <c r="EU29" s="974"/>
      <c r="EV29" s="983"/>
      <c r="EW29" s="820">
        <f t="shared" si="35"/>
        <v>40368.36</v>
      </c>
      <c r="EX29" s="829">
        <f>[1]Субсидия_факт!BS27</f>
        <v>0</v>
      </c>
      <c r="EY29" s="735">
        <f>[1]Субсидия_факт!BY27</f>
        <v>0</v>
      </c>
      <c r="EZ29" s="546">
        <f>[1]Субсидия_факт!CQ27</f>
        <v>36231.89</v>
      </c>
      <c r="FA29" s="972">
        <f>[1]Субсидия_факт!CW27</f>
        <v>4136.47</v>
      </c>
      <c r="FB29" s="546">
        <f>[1]Субсидия_факт!DC27</f>
        <v>0</v>
      </c>
      <c r="FC29" s="972">
        <f>[1]Субсидия_факт!DI27</f>
        <v>0</v>
      </c>
      <c r="FD29" s="546">
        <f>[1]Субсидия_факт!EE27</f>
        <v>0</v>
      </c>
      <c r="FE29" s="824">
        <f>[1]Субсидия_факт!EK27</f>
        <v>0</v>
      </c>
      <c r="FF29" s="820">
        <f t="shared" si="36"/>
        <v>0</v>
      </c>
      <c r="FG29" s="932"/>
      <c r="FH29" s="744"/>
      <c r="FI29" s="932"/>
      <c r="FJ29" s="841"/>
      <c r="FK29" s="932"/>
      <c r="FL29" s="987"/>
      <c r="FM29" s="932"/>
      <c r="FN29" s="744"/>
      <c r="FO29" s="820">
        <f t="shared" si="37"/>
        <v>0</v>
      </c>
      <c r="FP29" s="829">
        <f>[1]Субсидия_факт!BU27</f>
        <v>0</v>
      </c>
      <c r="FQ29" s="735">
        <f>[1]Субсидия_факт!CA27</f>
        <v>0</v>
      </c>
      <c r="FR29" s="546">
        <f>[1]Субсидия_факт!CS27</f>
        <v>0</v>
      </c>
      <c r="FS29" s="824">
        <f>[1]Субсидия_факт!CY27</f>
        <v>0</v>
      </c>
      <c r="FT29" s="546">
        <f>[1]Субсидия_факт!DE27</f>
        <v>0</v>
      </c>
      <c r="FU29" s="972">
        <f>[1]Субсидия_факт!DK27</f>
        <v>0</v>
      </c>
      <c r="FV29" s="546">
        <f>[1]Субсидия_факт!EG27</f>
        <v>0</v>
      </c>
      <c r="FW29" s="824">
        <f>[1]Субсидия_факт!EM27</f>
        <v>0</v>
      </c>
      <c r="FX29" s="820">
        <f t="shared" si="38"/>
        <v>0</v>
      </c>
      <c r="FY29" s="932"/>
      <c r="FZ29" s="744"/>
      <c r="GA29" s="986"/>
      <c r="GB29" s="744"/>
      <c r="GC29" s="986"/>
      <c r="GD29" s="744"/>
      <c r="GE29" s="932"/>
      <c r="GF29" s="744"/>
      <c r="GG29" s="823">
        <f t="shared" si="39"/>
        <v>0</v>
      </c>
      <c r="GH29" s="981">
        <f>'Трансферты и кредиты'!FP29-GZ29</f>
        <v>0</v>
      </c>
      <c r="GI29" s="979">
        <f>'Трансферты и кредиты'!FQ29-HA29</f>
        <v>0</v>
      </c>
      <c r="GJ29" s="981">
        <f>'Трансферты и кредиты'!FR29-HB29</f>
        <v>0</v>
      </c>
      <c r="GK29" s="979">
        <f>'Трансферты и кредиты'!FS29-HC29</f>
        <v>0</v>
      </c>
      <c r="GL29" s="978">
        <f>'Трансферты и кредиты'!FT29-HD29</f>
        <v>0</v>
      </c>
      <c r="GM29" s="979">
        <f>'Трансферты и кредиты'!FU29-HE29</f>
        <v>0</v>
      </c>
      <c r="GN29" s="981">
        <f>'Трансферты и кредиты'!FV29-HF29</f>
        <v>0</v>
      </c>
      <c r="GO29" s="979">
        <f>'Трансферты и кредиты'!FW29-HG29</f>
        <v>0</v>
      </c>
      <c r="GP29" s="823">
        <f t="shared" si="40"/>
        <v>0</v>
      </c>
      <c r="GQ29" s="1259">
        <f>'Трансферты и кредиты'!FY29-HI29</f>
        <v>0</v>
      </c>
      <c r="GR29" s="1260">
        <f>'Трансферты и кредиты'!FZ29-HJ29</f>
        <v>0</v>
      </c>
      <c r="GS29" s="981">
        <f>'Трансферты и кредиты'!GA29-HK29</f>
        <v>0</v>
      </c>
      <c r="GT29" s="982">
        <f>'Трансферты и кредиты'!GB29-HL29</f>
        <v>0</v>
      </c>
      <c r="GU29" s="981">
        <f>'Трансферты и кредиты'!GC29-HM29</f>
        <v>0</v>
      </c>
      <c r="GV29" s="982">
        <f>'Трансферты и кредиты'!GD29-HN29</f>
        <v>0</v>
      </c>
      <c r="GW29" s="981">
        <f>'Трансферты и кредиты'!GE29-HO29</f>
        <v>0</v>
      </c>
      <c r="GX29" s="982">
        <f>'Трансферты и кредиты'!GF29-HP29</f>
        <v>0</v>
      </c>
      <c r="GY29" s="823">
        <f t="shared" si="41"/>
        <v>0</v>
      </c>
      <c r="GZ29" s="829">
        <f>[1]Субсидия_факт!BW27</f>
        <v>0</v>
      </c>
      <c r="HA29" s="735">
        <f>[1]Субсидия_факт!CC27</f>
        <v>0</v>
      </c>
      <c r="HB29" s="546">
        <f>[1]Субсидия_факт!CU27</f>
        <v>0</v>
      </c>
      <c r="HC29" s="824">
        <f>[1]Субсидия_факт!DA27</f>
        <v>0</v>
      </c>
      <c r="HD29" s="546">
        <f>[1]Субсидия_факт!DG27</f>
        <v>0</v>
      </c>
      <c r="HE29" s="972">
        <f>[1]Субсидия_факт!DM27</f>
        <v>0</v>
      </c>
      <c r="HF29" s="546">
        <f>[1]Субсидия_факт!EI27</f>
        <v>0</v>
      </c>
      <c r="HG29" s="824">
        <f>[1]Субсидия_факт!EO27</f>
        <v>0</v>
      </c>
      <c r="HH29" s="823">
        <f t="shared" si="42"/>
        <v>0</v>
      </c>
      <c r="HI29" s="932"/>
      <c r="HJ29" s="744"/>
      <c r="HK29" s="989"/>
      <c r="HL29" s="988"/>
      <c r="HM29" s="989"/>
      <c r="HN29" s="990"/>
      <c r="HO29" s="932"/>
      <c r="HP29" s="744"/>
      <c r="HQ29" s="483">
        <f t="shared" si="155"/>
        <v>0</v>
      </c>
      <c r="HR29" s="974">
        <v>0</v>
      </c>
      <c r="HS29" s="975">
        <v>0</v>
      </c>
      <c r="HT29" s="546">
        <f>[1]Субсидия_факт!BC27</f>
        <v>0</v>
      </c>
      <c r="HU29" s="972">
        <f>[1]Субсидия_факт!BE27</f>
        <v>0</v>
      </c>
      <c r="HV29" s="483">
        <f t="shared" si="156"/>
        <v>0</v>
      </c>
      <c r="HW29" s="932"/>
      <c r="HX29" s="744"/>
      <c r="HY29" s="932"/>
      <c r="HZ29" s="744"/>
      <c r="IA29" s="973">
        <f t="shared" si="43"/>
        <v>0</v>
      </c>
      <c r="IB29" s="546">
        <f>[1]Субсидия_факт!GW27</f>
        <v>0</v>
      </c>
      <c r="IC29" s="532">
        <f>[1]Субсидия_факт!GY27</f>
        <v>0</v>
      </c>
      <c r="ID29" s="534">
        <f>[1]Субсидия_факт!HG27</f>
        <v>0</v>
      </c>
      <c r="IE29" s="751">
        <f>[1]Субсидия_факт!HI27</f>
        <v>0</v>
      </c>
      <c r="IF29" s="973">
        <f t="shared" si="44"/>
        <v>0</v>
      </c>
      <c r="IG29" s="932"/>
      <c r="IH29" s="1036"/>
      <c r="II29" s="1037"/>
      <c r="IJ29" s="878"/>
      <c r="IK29" s="483">
        <f t="shared" si="45"/>
        <v>0</v>
      </c>
      <c r="IL29" s="548">
        <f>[1]Субсидия_факт!HE27</f>
        <v>0</v>
      </c>
      <c r="IM29" s="548">
        <f>[1]Субсидия_факт!HA27</f>
        <v>0</v>
      </c>
      <c r="IN29" s="824">
        <f>[1]Субсидия_факт!HC27</f>
        <v>0</v>
      </c>
      <c r="IO29" s="483">
        <f t="shared" si="46"/>
        <v>0</v>
      </c>
      <c r="IP29" s="932"/>
      <c r="IQ29" s="932"/>
      <c r="IR29" s="744"/>
      <c r="IS29" s="968">
        <f t="shared" si="47"/>
        <v>0</v>
      </c>
      <c r="IT29" s="968">
        <f t="shared" si="48"/>
        <v>0</v>
      </c>
      <c r="IU29" s="720">
        <f t="shared" si="49"/>
        <v>0</v>
      </c>
      <c r="IV29" s="1163">
        <f t="shared" si="50"/>
        <v>0</v>
      </c>
      <c r="IW29" s="992">
        <f t="shared" si="51"/>
        <v>0</v>
      </c>
      <c r="IX29" s="546">
        <f>[1]Субсидия_факт!NI27</f>
        <v>0</v>
      </c>
      <c r="IY29" s="972">
        <f>[1]Субсидия_факт!NO27</f>
        <v>0</v>
      </c>
      <c r="IZ29" s="972">
        <f>[1]Субсидия_факт!OA27</f>
        <v>0</v>
      </c>
      <c r="JA29" s="546">
        <f>[1]Субсидия_факт!NU27</f>
        <v>0</v>
      </c>
      <c r="JB29" s="992">
        <f t="shared" si="52"/>
        <v>0</v>
      </c>
      <c r="JC29" s="986"/>
      <c r="JD29" s="744"/>
      <c r="JE29" s="841"/>
      <c r="JF29" s="932"/>
      <c r="JG29" s="992">
        <f t="shared" si="53"/>
        <v>0</v>
      </c>
      <c r="JH29" s="546">
        <f>[1]Субсидия_факт!NK27</f>
        <v>0</v>
      </c>
      <c r="JI29" s="972">
        <f>[1]Субсидия_факт!NQ27</f>
        <v>0</v>
      </c>
      <c r="JJ29" s="972">
        <f>[1]Субсидия_факт!OC27</f>
        <v>0</v>
      </c>
      <c r="JK29" s="548">
        <f>[1]Субсидия_факт!NW27</f>
        <v>0</v>
      </c>
      <c r="JL29" s="993">
        <f t="shared" si="54"/>
        <v>0</v>
      </c>
      <c r="JM29" s="932"/>
      <c r="JN29" s="841"/>
      <c r="JO29" s="744"/>
      <c r="JP29" s="986"/>
      <c r="JQ29" s="994">
        <f t="shared" si="55"/>
        <v>0</v>
      </c>
      <c r="JR29" s="995">
        <f>'Трансферты и кредиты'!JH29-KB29</f>
        <v>0</v>
      </c>
      <c r="JS29" s="996">
        <f>'Трансферты и кредиты'!JI29-KC29</f>
        <v>0</v>
      </c>
      <c r="JT29" s="997">
        <f>'Трансферты и кредиты'!JJ29-KD29</f>
        <v>0</v>
      </c>
      <c r="JU29" s="998">
        <f>'Трансферты и кредиты'!JK29-KE29</f>
        <v>0</v>
      </c>
      <c r="JV29" s="999">
        <f t="shared" si="56"/>
        <v>0</v>
      </c>
      <c r="JW29" s="978">
        <f>'Трансферты и кредиты'!JM29-KG29</f>
        <v>0</v>
      </c>
      <c r="JX29" s="979">
        <f>'Трансферты и кредиты'!JN29-KH29</f>
        <v>0</v>
      </c>
      <c r="JY29" s="982">
        <f>'Трансферты и кредиты'!JO29-KI29</f>
        <v>0</v>
      </c>
      <c r="JZ29" s="981">
        <f>'Трансферты и кредиты'!JP29-KJ29</f>
        <v>0</v>
      </c>
      <c r="KA29" s="1000">
        <f t="shared" si="57"/>
        <v>0</v>
      </c>
      <c r="KB29" s="546">
        <f>[1]Субсидия_факт!NM27</f>
        <v>0</v>
      </c>
      <c r="KC29" s="972">
        <f>[1]Субсидия_факт!NS27</f>
        <v>0</v>
      </c>
      <c r="KD29" s="972">
        <f>[1]Субсидия_факт!OE27</f>
        <v>0</v>
      </c>
      <c r="KE29" s="546">
        <f>[1]Субсидия_факт!NY27</f>
        <v>0</v>
      </c>
      <c r="KF29" s="999">
        <f t="shared" si="58"/>
        <v>0</v>
      </c>
      <c r="KG29" s="986"/>
      <c r="KH29" s="744"/>
      <c r="KI29" s="988"/>
      <c r="KJ29" s="989"/>
      <c r="KK29" s="1002">
        <f>SUM('Трансферты и кредиты'!KL29:KL29)</f>
        <v>0</v>
      </c>
      <c r="KL29" s="1036"/>
      <c r="KM29" s="1002">
        <f>SUM('Трансферты и кредиты'!KN29:KN29)</f>
        <v>0</v>
      </c>
      <c r="KN29" s="1037"/>
      <c r="KO29" s="570">
        <f t="shared" si="59"/>
        <v>0</v>
      </c>
      <c r="KP29" s="482">
        <f>[1]Субсидия_факт!HY27</f>
        <v>0</v>
      </c>
      <c r="KQ29" s="751">
        <f>[1]Субсидия_факт!IC27</f>
        <v>0</v>
      </c>
      <c r="KR29" s="569">
        <f t="shared" si="60"/>
        <v>0</v>
      </c>
      <c r="KS29" s="1036"/>
      <c r="KT29" s="1038"/>
      <c r="KU29" s="1105">
        <f t="shared" si="61"/>
        <v>0</v>
      </c>
      <c r="KV29" s="1104">
        <f>'Трансферты и кредиты'!KP29-LB29</f>
        <v>0</v>
      </c>
      <c r="KW29" s="743">
        <f>'Трансферты и кредиты'!KQ29-LC29</f>
        <v>0</v>
      </c>
      <c r="KX29" s="1105">
        <f t="shared" si="62"/>
        <v>0</v>
      </c>
      <c r="KY29" s="1101">
        <f>'Трансферты и кредиты'!KS29-LE29</f>
        <v>0</v>
      </c>
      <c r="KZ29" s="743">
        <f>'Трансферты и кредиты'!KT29-LF29</f>
        <v>0</v>
      </c>
      <c r="LA29" s="1202">
        <f t="shared" si="63"/>
        <v>0</v>
      </c>
      <c r="LB29" s="482">
        <f>[1]Субсидия_факт!IA27</f>
        <v>0</v>
      </c>
      <c r="LC29" s="751">
        <f>[1]Субсидия_факт!IE27</f>
        <v>0</v>
      </c>
      <c r="LD29" s="1105">
        <f t="shared" si="64"/>
        <v>0</v>
      </c>
      <c r="LE29" s="1039"/>
      <c r="LF29" s="1040"/>
      <c r="LG29" s="973">
        <f t="shared" si="65"/>
        <v>0</v>
      </c>
      <c r="LH29" s="352">
        <f>[1]Субсидия_факт!CK27</f>
        <v>0</v>
      </c>
      <c r="LI29" s="352">
        <f>[1]Субсидия_факт!EW27</f>
        <v>0</v>
      </c>
      <c r="LJ29" s="862">
        <f>[1]Субсидия_факт!EY27</f>
        <v>0</v>
      </c>
      <c r="LK29" s="1210">
        <f>[1]Субсидия_факт!FG27</f>
        <v>0</v>
      </c>
      <c r="LL29" s="534">
        <f>[1]Субсидия_факт!FY27</f>
        <v>0</v>
      </c>
      <c r="LM29" s="1210">
        <f>[1]Субсидия_факт!JE27</f>
        <v>0</v>
      </c>
      <c r="LN29" s="352">
        <f>[1]Субсидия_факт!KI27</f>
        <v>0</v>
      </c>
      <c r="LO29" s="460">
        <f>[1]Субсидия_факт!JW27</f>
        <v>0</v>
      </c>
      <c r="LP29" s="751">
        <f>[1]Субсидия_факт!KC27</f>
        <v>0</v>
      </c>
      <c r="LQ29" s="976">
        <f t="shared" si="66"/>
        <v>0</v>
      </c>
      <c r="LR29" s="1037"/>
      <c r="LS29" s="1037"/>
      <c r="LT29" s="878"/>
      <c r="LU29" s="1037"/>
      <c r="LV29" s="1037"/>
      <c r="LW29" s="1037"/>
      <c r="LX29" s="1036"/>
      <c r="LY29" s="1036"/>
      <c r="LZ29" s="1100"/>
      <c r="MA29" s="1002">
        <f t="shared" si="67"/>
        <v>0</v>
      </c>
      <c r="MB29" s="482">
        <f>[1]Субсидия_факт!CM27</f>
        <v>0</v>
      </c>
      <c r="MC29" s="352">
        <f>[1]Субсидия_факт!FK27</f>
        <v>0</v>
      </c>
      <c r="MD29" s="1101">
        <f>[1]Субсидия_факт!IO27</f>
        <v>0</v>
      </c>
      <c r="ME29" s="532">
        <f>[1]Субсидия_факт!JG27</f>
        <v>0</v>
      </c>
      <c r="MF29" s="534">
        <f>[1]Субсидия_факт!KK27</f>
        <v>0</v>
      </c>
      <c r="MG29" s="534">
        <f>[1]Субсидия_факт!JY27</f>
        <v>0</v>
      </c>
      <c r="MH29" s="1030">
        <f>[1]Субсидия_факт!KE27</f>
        <v>0</v>
      </c>
      <c r="MI29" s="569">
        <f t="shared" si="157"/>
        <v>0</v>
      </c>
      <c r="MJ29" s="575"/>
      <c r="MK29" s="576"/>
      <c r="ML29" s="1036"/>
      <c r="MM29" s="576"/>
      <c r="MN29" s="575"/>
      <c r="MO29" s="575"/>
      <c r="MP29" s="849"/>
      <c r="MQ29" s="572">
        <f t="shared" si="158"/>
        <v>0</v>
      </c>
      <c r="MR29" s="705">
        <f t="shared" si="70"/>
        <v>0</v>
      </c>
      <c r="MS29" s="482">
        <f t="shared" si="71"/>
        <v>0</v>
      </c>
      <c r="MT29" s="482">
        <f t="shared" si="72"/>
        <v>0</v>
      </c>
      <c r="MU29" s="352">
        <f t="shared" si="73"/>
        <v>0</v>
      </c>
      <c r="MV29" s="460">
        <f t="shared" si="74"/>
        <v>0</v>
      </c>
      <c r="MW29" s="352">
        <f t="shared" si="75"/>
        <v>0</v>
      </c>
      <c r="MX29" s="751">
        <f t="shared" si="76"/>
        <v>0</v>
      </c>
      <c r="MY29" s="571">
        <f t="shared" si="77"/>
        <v>0</v>
      </c>
      <c r="MZ29" s="669">
        <f t="shared" si="78"/>
        <v>0</v>
      </c>
      <c r="NA29" s="532">
        <f t="shared" si="79"/>
        <v>0</v>
      </c>
      <c r="NB29" s="352">
        <f t="shared" si="80"/>
        <v>0</v>
      </c>
      <c r="NC29" s="460">
        <f t="shared" si="81"/>
        <v>0</v>
      </c>
      <c r="ND29" s="352">
        <f t="shared" si="82"/>
        <v>0</v>
      </c>
      <c r="NE29" s="352">
        <f t="shared" si="83"/>
        <v>0</v>
      </c>
      <c r="NF29" s="862">
        <f t="shared" si="84"/>
        <v>0</v>
      </c>
      <c r="NG29" s="573">
        <f t="shared" si="85"/>
        <v>0</v>
      </c>
      <c r="NH29" s="482">
        <f>[1]Субсидия_факт!CO27</f>
        <v>0</v>
      </c>
      <c r="NI29" s="352">
        <f>[1]Субсидия_факт!FM27</f>
        <v>0</v>
      </c>
      <c r="NJ29" s="1101">
        <f>[1]Субсидия_факт!IQ27</f>
        <v>0</v>
      </c>
      <c r="NK29" s="460">
        <f>[1]Субсидия_факт!JI27</f>
        <v>0</v>
      </c>
      <c r="NL29" s="352">
        <f>[1]Субсидия_факт!KM27</f>
        <v>0</v>
      </c>
      <c r="NM29" s="352">
        <f>[1]Субсидия_факт!KA27</f>
        <v>0</v>
      </c>
      <c r="NN29" s="1030">
        <f>[1]Субсидия_факт!KG27</f>
        <v>0</v>
      </c>
      <c r="NO29" s="572">
        <f t="shared" si="86"/>
        <v>0</v>
      </c>
      <c r="NP29" s="576"/>
      <c r="NQ29" s="575"/>
      <c r="NR29" s="1037"/>
      <c r="NS29" s="575"/>
      <c r="NT29" s="575"/>
      <c r="NU29" s="576"/>
      <c r="NV29" s="1347"/>
      <c r="NW29" s="570">
        <f t="shared" si="87"/>
        <v>0</v>
      </c>
      <c r="NX29" s="534">
        <f>[1]Субсидия_факт!IS27</f>
        <v>0</v>
      </c>
      <c r="NY29" s="862">
        <f>[1]Субсидия_факт!IU27</f>
        <v>0</v>
      </c>
      <c r="NZ29" s="534">
        <f>[1]Субсидия_факт!JK27</f>
        <v>0</v>
      </c>
      <c r="OA29" s="862">
        <f>[1]Субсидия_факт!JQ27</f>
        <v>0</v>
      </c>
      <c r="OB29" s="569">
        <f t="shared" si="88"/>
        <v>0</v>
      </c>
      <c r="OC29" s="1037"/>
      <c r="OD29" s="878"/>
      <c r="OE29" s="1037"/>
      <c r="OF29" s="1041"/>
      <c r="OG29" s="569">
        <f t="shared" si="89"/>
        <v>0</v>
      </c>
      <c r="OH29" s="532">
        <f>[1]Субсидия_факт!IG27</f>
        <v>0</v>
      </c>
      <c r="OI29" s="1138">
        <f>[1]Субсидия_факт!IK27</f>
        <v>0</v>
      </c>
      <c r="OJ29" s="1218">
        <f>[1]Субсидия_факт!IW27</f>
        <v>0</v>
      </c>
      <c r="OK29" s="743">
        <f>[1]Субсидия_факт!JA27</f>
        <v>0</v>
      </c>
      <c r="OL29" s="534">
        <f>[1]Субсидия_факт!JM27</f>
        <v>0</v>
      </c>
      <c r="OM29" s="751">
        <f>[1]Субсидия_факт!JS27</f>
        <v>0</v>
      </c>
      <c r="ON29" s="569">
        <f t="shared" si="90"/>
        <v>0</v>
      </c>
      <c r="OO29" s="575"/>
      <c r="OP29" s="846"/>
      <c r="OQ29" s="1037"/>
      <c r="OR29" s="878"/>
      <c r="OS29" s="575"/>
      <c r="OT29" s="748"/>
      <c r="OU29" s="1105">
        <f t="shared" si="91"/>
        <v>0</v>
      </c>
      <c r="OV29" s="482">
        <f t="shared" si="92"/>
        <v>0</v>
      </c>
      <c r="OW29" s="751">
        <f t="shared" si="93"/>
        <v>0</v>
      </c>
      <c r="OX29" s="460">
        <f t="shared" si="94"/>
        <v>0</v>
      </c>
      <c r="OY29" s="751">
        <f t="shared" si="95"/>
        <v>0</v>
      </c>
      <c r="OZ29" s="460">
        <f t="shared" si="96"/>
        <v>0</v>
      </c>
      <c r="PA29" s="751">
        <f t="shared" si="97"/>
        <v>0</v>
      </c>
      <c r="PB29" s="1202">
        <f t="shared" si="98"/>
        <v>0</v>
      </c>
      <c r="PC29" s="482">
        <f t="shared" si="99"/>
        <v>0</v>
      </c>
      <c r="PD29" s="751">
        <f t="shared" si="100"/>
        <v>0</v>
      </c>
      <c r="PE29" s="460">
        <f t="shared" si="101"/>
        <v>0</v>
      </c>
      <c r="PF29" s="751">
        <f t="shared" si="102"/>
        <v>0</v>
      </c>
      <c r="PG29" s="460">
        <f t="shared" si="103"/>
        <v>0</v>
      </c>
      <c r="PH29" s="751">
        <f t="shared" si="104"/>
        <v>0</v>
      </c>
      <c r="PI29" s="1105">
        <f t="shared" si="105"/>
        <v>0</v>
      </c>
      <c r="PJ29" s="460">
        <f>[1]Субсидия_факт!II27</f>
        <v>0</v>
      </c>
      <c r="PK29" s="1138">
        <f>[1]Субсидия_факт!IM27</f>
        <v>0</v>
      </c>
      <c r="PL29" s="669">
        <f>[1]Субсидия_факт!IY27</f>
        <v>0</v>
      </c>
      <c r="PM29" s="743">
        <f>[1]Субсидия_факт!JC27</f>
        <v>0</v>
      </c>
      <c r="PN29" s="352">
        <f>[1]Субсидия_факт!JO27</f>
        <v>0</v>
      </c>
      <c r="PO29" s="751">
        <f>[1]Субсидия_факт!JU27</f>
        <v>0</v>
      </c>
      <c r="PP29" s="1105">
        <f t="shared" si="106"/>
        <v>0</v>
      </c>
      <c r="PQ29" s="576"/>
      <c r="PR29" s="743"/>
      <c r="PS29" s="1037"/>
      <c r="PT29" s="878"/>
      <c r="PU29" s="575"/>
      <c r="PV29" s="1315"/>
      <c r="PW29" s="518">
        <f>[1]Субсидия_факт!OQ27</f>
        <v>21338448.109999999</v>
      </c>
      <c r="PX29" s="1424">
        <f t="shared" si="159"/>
        <v>21338448.109999999</v>
      </c>
      <c r="PY29" s="1001">
        <f>'Прочая  субсидия_МР  и  ГО'!B25</f>
        <v>4254071.33</v>
      </c>
      <c r="PZ29" s="951">
        <f>'Прочая  субсидия_МР  и  ГО'!C25</f>
        <v>3663232.05</v>
      </c>
      <c r="QA29" s="1001">
        <f>'Прочая  субсидия_БП'!B25</f>
        <v>494285.55999999994</v>
      </c>
      <c r="QB29" s="1002">
        <f>'Прочая  субсидия_БП'!C25</f>
        <v>0</v>
      </c>
      <c r="QC29" s="1003">
        <f>'Прочая  субсидия_БП'!D25</f>
        <v>359671.58999999997</v>
      </c>
      <c r="QD29" s="1004">
        <f>'Прочая  субсидия_БП'!E25</f>
        <v>0</v>
      </c>
      <c r="QE29" s="1005">
        <f>'Прочая  субсидия_БП'!F25</f>
        <v>134613.97</v>
      </c>
      <c r="QF29" s="1004">
        <f>'Прочая  субсидия_БП'!G25</f>
        <v>0</v>
      </c>
      <c r="QG29" s="973">
        <f t="shared" si="107"/>
        <v>317763762</v>
      </c>
      <c r="QH29" s="1006">
        <f>'Трансферты и кредиты'!RF29+'Трансферты и кредиты'!QM29+'Трансферты и кредиты'!QO29+'Трансферты и кредиты'!QQ29</f>
        <v>312688110</v>
      </c>
      <c r="QI29" s="1007">
        <f>'Трансферты и кредиты'!RG29+'Трансферты и кредиты'!QS29+'Трансферты и кредиты'!QY29+'Трансферты и кредиты'!QU29+'Трансферты и кредиты'!RC29+'Трансферты и кредиты'!QW29+RA29</f>
        <v>5075652</v>
      </c>
      <c r="QJ29" s="951">
        <f t="shared" si="108"/>
        <v>84746382.170000002</v>
      </c>
      <c r="QK29" s="1008">
        <f>'Трансферты и кредиты'!RI29+'Трансферты и кредиты'!QN29+'Трансферты и кредиты'!QP29+'Трансферты и кредиты'!QR29</f>
        <v>84032264.040000007</v>
      </c>
      <c r="QL29" s="1007">
        <f>'Трансферты и кредиты'!RJ29+'Трансферты и кредиты'!QT29+'Трансферты и кредиты'!QZ29+'Трансферты и кредиты'!QV29+'Трансферты и кредиты'!RD29+'Трансферты и кредиты'!QX29+RB29</f>
        <v>714118.12999999989</v>
      </c>
      <c r="QM29" s="619">
        <f>'Субвенция  на  полномочия'!B25</f>
        <v>301060110</v>
      </c>
      <c r="QN29" s="483">
        <f>'Субвенция  на  полномочия'!C25</f>
        <v>80187264.040000007</v>
      </c>
      <c r="QO29" s="949">
        <f>[1]Субвенция_факт!P26*1000</f>
        <v>8874000</v>
      </c>
      <c r="QP29" s="1387">
        <v>2300000</v>
      </c>
      <c r="QQ29" s="949">
        <f>[1]Субвенция_факт!K26*1000</f>
        <v>1634000</v>
      </c>
      <c r="QR29" s="1387">
        <v>1165000</v>
      </c>
      <c r="QS29" s="949">
        <f>[1]Субвенция_факт!AD26*1000</f>
        <v>1820600</v>
      </c>
      <c r="QT29" s="950">
        <v>334947.21999999997</v>
      </c>
      <c r="QU29" s="949">
        <f>[1]Субвенция_факт!AE26*1000</f>
        <v>2000</v>
      </c>
      <c r="QV29" s="950"/>
      <c r="QW29" s="949">
        <f>[1]Субвенция_факт!E26*1000</f>
        <v>1203052</v>
      </c>
      <c r="QX29" s="950"/>
      <c r="QY29" s="949">
        <f>[1]Субвенция_факт!F26*1000</f>
        <v>0</v>
      </c>
      <c r="QZ29" s="1169"/>
      <c r="RA29" s="473">
        <f>[1]Субвенция_факт!G26*1000</f>
        <v>0</v>
      </c>
      <c r="RB29" s="1170"/>
      <c r="RC29" s="949">
        <f>[1]Субвенция_факт!H26*1000</f>
        <v>0</v>
      </c>
      <c r="RD29" s="950"/>
      <c r="RE29" s="1002">
        <f t="shared" si="109"/>
        <v>3170000</v>
      </c>
      <c r="RF29" s="1171">
        <f>[1]Субвенция_факт!AC26*1000</f>
        <v>1120000</v>
      </c>
      <c r="RG29" s="1172">
        <f>[1]Субвенция_факт!AB26*1000</f>
        <v>2050000</v>
      </c>
      <c r="RH29" s="951">
        <f t="shared" si="110"/>
        <v>759170.90999999992</v>
      </c>
      <c r="RI29" s="1080">
        <v>380000</v>
      </c>
      <c r="RJ29" s="1379">
        <v>379170.91</v>
      </c>
      <c r="RK29" s="287">
        <f>'Трансферты и кредиты'!TI29+'Трансферты и кредиты'!TE29+'Трансферты и кредиты'!SA29+'Трансферты и кредиты'!SG29+RM29+'Трансферты и кредиты'!SY29</f>
        <v>0</v>
      </c>
      <c r="RL29" s="473">
        <f>'Трансферты и кредиты'!TK29+'Трансферты и кредиты'!TG29+'Трансферты и кредиты'!SD29+'Трансферты и кредиты'!SJ29+RT29+'Трансферты и кредиты'!TB29</f>
        <v>0</v>
      </c>
      <c r="RM29" s="1285">
        <f t="shared" si="111"/>
        <v>0</v>
      </c>
      <c r="RN29" s="1268">
        <f>'[1]Иные межбюджетные трансферты'!O27</f>
        <v>0</v>
      </c>
      <c r="RO29" s="1265">
        <f>'[1]Иные межбюджетные трансферты'!Q27</f>
        <v>0</v>
      </c>
      <c r="RP29" s="1412">
        <f>'[1]Иные межбюджетные трансферты'!I27</f>
        <v>0</v>
      </c>
      <c r="RQ29" s="1090">
        <f>'[1]Иные межбюджетные трансферты'!K27</f>
        <v>0</v>
      </c>
      <c r="RR29" s="1415">
        <f>'[1]Иные межбюджетные трансферты'!M27</f>
        <v>0</v>
      </c>
      <c r="RS29" s="1410">
        <f>'[1]Иные межбюджетные трансферты'!S27</f>
        <v>0</v>
      </c>
      <c r="RT29" s="1095">
        <f t="shared" si="112"/>
        <v>0</v>
      </c>
      <c r="RU29" s="1087"/>
      <c r="RV29" s="1085"/>
      <c r="RW29" s="1412"/>
      <c r="RX29" s="1090"/>
      <c r="RY29" s="1087"/>
      <c r="RZ29" s="1087"/>
      <c r="SA29" s="1072">
        <f t="shared" si="113"/>
        <v>0</v>
      </c>
      <c r="SB29" s="1302">
        <f>'[1]Иные межбюджетные трансферты'!U27</f>
        <v>0</v>
      </c>
      <c r="SC29" s="1303">
        <f>'[1]Иные межбюджетные трансферты'!AA27</f>
        <v>0</v>
      </c>
      <c r="SD29" s="1167">
        <f t="shared" si="114"/>
        <v>0</v>
      </c>
      <c r="SE29" s="1090"/>
      <c r="SF29" s="1090"/>
      <c r="SG29" s="1078">
        <f t="shared" si="115"/>
        <v>0</v>
      </c>
      <c r="SH29" s="1302">
        <f>'[1]Иные межбюджетные трансферты'!W27</f>
        <v>0</v>
      </c>
      <c r="SI29" s="1303">
        <f>'[1]Иные межбюджетные трансферты'!AC27</f>
        <v>0</v>
      </c>
      <c r="SJ29" s="1072">
        <f t="shared" si="116"/>
        <v>0</v>
      </c>
      <c r="SK29" s="1090"/>
      <c r="SL29" s="1090"/>
      <c r="SM29" s="1075">
        <f t="shared" si="117"/>
        <v>0</v>
      </c>
      <c r="SN29" s="1302">
        <f t="shared" si="118"/>
        <v>0</v>
      </c>
      <c r="SO29" s="1303">
        <f t="shared" si="119"/>
        <v>0</v>
      </c>
      <c r="SP29" s="1069">
        <f t="shared" si="120"/>
        <v>0</v>
      </c>
      <c r="SQ29" s="1302">
        <f t="shared" si="121"/>
        <v>0</v>
      </c>
      <c r="SR29" s="1303">
        <f t="shared" si="122"/>
        <v>0</v>
      </c>
      <c r="SS29" s="1075">
        <f t="shared" si="123"/>
        <v>0</v>
      </c>
      <c r="ST29" s="1302">
        <f>'[1]Иные межбюджетные трансферты'!Y27</f>
        <v>0</v>
      </c>
      <c r="SU29" s="1303">
        <f>'[1]Иные межбюджетные трансферты'!AE27</f>
        <v>0</v>
      </c>
      <c r="SV29" s="1075">
        <f t="shared" si="124"/>
        <v>0</v>
      </c>
      <c r="SW29" s="1302">
        <f t="shared" si="125"/>
        <v>0</v>
      </c>
      <c r="SX29" s="1303">
        <f t="shared" si="126"/>
        <v>0</v>
      </c>
      <c r="SY29" s="804">
        <f t="shared" si="127"/>
        <v>0</v>
      </c>
      <c r="SZ29" s="1168">
        <f>'[1]Иные межбюджетные трансферты'!E27</f>
        <v>0</v>
      </c>
      <c r="TA29" s="1280">
        <f>'[1]Иные межбюджетные трансферты'!G27</f>
        <v>0</v>
      </c>
      <c r="TB29" s="804">
        <f t="shared" si="128"/>
        <v>0</v>
      </c>
      <c r="TC29" s="1172"/>
      <c r="TD29" s="1281"/>
      <c r="TE29" s="960">
        <f t="shared" si="129"/>
        <v>0</v>
      </c>
      <c r="TF29" s="1090"/>
      <c r="TG29" s="1164">
        <f t="shared" si="130"/>
        <v>0</v>
      </c>
      <c r="TH29" s="972"/>
      <c r="TI29" s="545">
        <f t="shared" si="131"/>
        <v>0</v>
      </c>
      <c r="TJ29" s="955">
        <f>'[1]Иные межбюджетные трансферты'!AI27</f>
        <v>0</v>
      </c>
      <c r="TK29" s="545">
        <f t="shared" si="132"/>
        <v>0</v>
      </c>
      <c r="TL29" s="548"/>
      <c r="TM29" s="968">
        <f t="shared" si="133"/>
        <v>0</v>
      </c>
      <c r="TN29" s="546">
        <f>'Трансферты и кредиты'!TJ29-TR29</f>
        <v>0</v>
      </c>
      <c r="TO29" s="968">
        <f t="shared" si="134"/>
        <v>0</v>
      </c>
      <c r="TP29" s="546">
        <f>'Трансферты и кредиты'!TL29-TT29</f>
        <v>0</v>
      </c>
      <c r="TQ29" s="968">
        <f t="shared" si="135"/>
        <v>0</v>
      </c>
      <c r="TR29" s="955">
        <f>'[1]Иные межбюджетные трансферты'!AK27</f>
        <v>0</v>
      </c>
      <c r="TS29" s="1163">
        <f t="shared" si="136"/>
        <v>0</v>
      </c>
      <c r="TT29" s="548"/>
      <c r="TU29" s="552">
        <f>TW29+'Трансферты и кредиты'!UE29+UA29+'Трансферты и кредиты'!UI29+UC29+'Трансферты и кредиты'!UK29</f>
        <v>-53800000</v>
      </c>
      <c r="TV29" s="552">
        <f>TX29+'Трансферты и кредиты'!UF29+UB29+'Трансферты и кредиты'!UJ29+UD29+'Трансферты и кредиты'!UL29</f>
        <v>-25800000</v>
      </c>
      <c r="TW29" s="577"/>
      <c r="TX29" s="577"/>
      <c r="TY29" s="577"/>
      <c r="TZ29" s="577"/>
      <c r="UA29" s="573">
        <f t="shared" si="137"/>
        <v>0</v>
      </c>
      <c r="UB29" s="572">
        <f t="shared" si="138"/>
        <v>0</v>
      </c>
      <c r="UC29" s="578"/>
      <c r="UD29" s="574"/>
      <c r="UE29" s="577">
        <v>-53800000</v>
      </c>
      <c r="UF29" s="577">
        <v>-25800000</v>
      </c>
      <c r="UG29" s="577"/>
      <c r="UH29" s="577"/>
      <c r="UI29" s="573">
        <f t="shared" si="139"/>
        <v>0</v>
      </c>
      <c r="UJ29" s="572">
        <f t="shared" si="140"/>
        <v>0</v>
      </c>
      <c r="UK29" s="574"/>
      <c r="UL29" s="574"/>
      <c r="UM29" s="256">
        <f>'Трансферты и кредиты'!UE29+'Трансферты и кредиты'!UG29</f>
        <v>-53800000</v>
      </c>
      <c r="UN29" s="256">
        <f>'Трансферты и кредиты'!UF29+'Трансферты и кредиты'!UH29</f>
        <v>-25800000</v>
      </c>
    </row>
    <row r="30" spans="1:560" s="347" customFormat="1" ht="25.5" customHeight="1" thickBot="1">
      <c r="A30" s="359" t="s">
        <v>113</v>
      </c>
      <c r="B30" s="633">
        <f t="shared" ref="B30:AG30" si="160">SUM(B12:B29)</f>
        <v>9128873033.5400009</v>
      </c>
      <c r="C30" s="353">
        <f t="shared" si="160"/>
        <v>2566887338.8699999</v>
      </c>
      <c r="D30" s="606">
        <f t="shared" si="160"/>
        <v>1734391300</v>
      </c>
      <c r="E30" s="461">
        <f t="shared" si="160"/>
        <v>659925016</v>
      </c>
      <c r="F30" s="1377">
        <f t="shared" si="160"/>
        <v>550785200</v>
      </c>
      <c r="G30" s="1011">
        <f t="shared" si="160"/>
        <v>307682357.32999998</v>
      </c>
      <c r="H30" s="1011">
        <f t="shared" si="160"/>
        <v>625732000</v>
      </c>
      <c r="I30" s="1378">
        <f t="shared" si="160"/>
        <v>238687741.97000003</v>
      </c>
      <c r="J30" s="634">
        <f t="shared" si="160"/>
        <v>493785300</v>
      </c>
      <c r="K30" s="1010">
        <f t="shared" si="160"/>
        <v>134446592.97</v>
      </c>
      <c r="L30" s="634">
        <f t="shared" si="160"/>
        <v>131946700</v>
      </c>
      <c r="M30" s="634">
        <f t="shared" si="160"/>
        <v>104241149</v>
      </c>
      <c r="N30" s="1011">
        <f t="shared" si="160"/>
        <v>190000000</v>
      </c>
      <c r="O30" s="1369">
        <f t="shared" si="160"/>
        <v>21500000</v>
      </c>
      <c r="P30" s="1378">
        <f t="shared" si="160"/>
        <v>367874100</v>
      </c>
      <c r="Q30" s="1011">
        <f t="shared" si="160"/>
        <v>92054916.700000003</v>
      </c>
      <c r="R30" s="1176">
        <f t="shared" si="160"/>
        <v>337129900</v>
      </c>
      <c r="S30" s="1175">
        <f t="shared" si="160"/>
        <v>82477808.400000006</v>
      </c>
      <c r="T30" s="1176">
        <f t="shared" si="160"/>
        <v>30744200</v>
      </c>
      <c r="U30" s="634">
        <f t="shared" si="160"/>
        <v>9577108.3000000007</v>
      </c>
      <c r="V30" s="1369">
        <f t="shared" si="160"/>
        <v>0</v>
      </c>
      <c r="W30" s="1173">
        <f t="shared" si="160"/>
        <v>0</v>
      </c>
      <c r="X30" s="1177">
        <f t="shared" si="160"/>
        <v>0</v>
      </c>
      <c r="Y30" s="1178">
        <f t="shared" si="160"/>
        <v>0</v>
      </c>
      <c r="Z30" s="1177">
        <f t="shared" si="160"/>
        <v>0</v>
      </c>
      <c r="AA30" s="1173">
        <f t="shared" si="160"/>
        <v>0</v>
      </c>
      <c r="AB30" s="1174">
        <f t="shared" si="160"/>
        <v>0</v>
      </c>
      <c r="AC30" s="1178">
        <f t="shared" si="160"/>
        <v>0</v>
      </c>
      <c r="AD30" s="1177">
        <f t="shared" si="160"/>
        <v>0</v>
      </c>
      <c r="AE30" s="1175">
        <f t="shared" si="160"/>
        <v>0</v>
      </c>
      <c r="AF30" s="1176">
        <f t="shared" si="160"/>
        <v>0</v>
      </c>
      <c r="AG30" s="1175">
        <f t="shared" si="160"/>
        <v>0</v>
      </c>
      <c r="AH30" s="1181">
        <f t="shared" ref="AH30:AJ30" si="161">SUM(AH12:AH29)</f>
        <v>0</v>
      </c>
      <c r="AI30" s="490">
        <f t="shared" si="161"/>
        <v>1848149709.54</v>
      </c>
      <c r="AJ30" s="490">
        <f t="shared" si="161"/>
        <v>452767192.30000001</v>
      </c>
      <c r="AK30" s="461">
        <f>SUM(AK12:AK29)</f>
        <v>407869032.72000003</v>
      </c>
      <c r="AL30" s="608">
        <f t="shared" ref="AL30:BE30" si="162">SUM(AL12:AL29)</f>
        <v>0</v>
      </c>
      <c r="AM30" s="489">
        <f t="shared" si="162"/>
        <v>407869032.72000003</v>
      </c>
      <c r="AN30" s="489">
        <f t="shared" si="162"/>
        <v>0</v>
      </c>
      <c r="AO30" s="484">
        <f>SUM(AO12:AO29)</f>
        <v>0</v>
      </c>
      <c r="AP30" s="461">
        <f>SUM(AP12:AP29)</f>
        <v>0</v>
      </c>
      <c r="AQ30" s="489">
        <f t="shared" si="162"/>
        <v>0</v>
      </c>
      <c r="AR30" s="489">
        <f t="shared" si="162"/>
        <v>0</v>
      </c>
      <c r="AS30" s="489">
        <f t="shared" ref="AS30" si="163">SUM(AS12:AS29)</f>
        <v>0</v>
      </c>
      <c r="AT30" s="484">
        <f>SUM(AT12:AT29)</f>
        <v>0</v>
      </c>
      <c r="AU30" s="537">
        <f>SUM(AU12:AU29)</f>
        <v>80413187.039999992</v>
      </c>
      <c r="AV30" s="608">
        <f t="shared" si="162"/>
        <v>0</v>
      </c>
      <c r="AW30" s="484">
        <f t="shared" si="162"/>
        <v>80413187.039999992</v>
      </c>
      <c r="AX30" s="484">
        <f t="shared" ref="AX30" si="164">SUM(AX12:AX29)</f>
        <v>0</v>
      </c>
      <c r="AY30" s="484">
        <f>SUM(AY12:AY29)</f>
        <v>0</v>
      </c>
      <c r="AZ30" s="461">
        <f>SUM(AZ12:AZ29)</f>
        <v>0</v>
      </c>
      <c r="BA30" s="489">
        <f t="shared" si="162"/>
        <v>0</v>
      </c>
      <c r="BB30" s="609">
        <f t="shared" si="162"/>
        <v>0</v>
      </c>
      <c r="BC30" s="489">
        <f t="shared" si="162"/>
        <v>0</v>
      </c>
      <c r="BD30" s="484">
        <f>SUM(BD12:BD29)</f>
        <v>0</v>
      </c>
      <c r="BE30" s="612">
        <f t="shared" si="162"/>
        <v>0</v>
      </c>
      <c r="BF30" s="610">
        <f t="shared" ref="BF30:CE30" si="165">SUM(BF12:BF29)</f>
        <v>0</v>
      </c>
      <c r="BG30" s="854">
        <f t="shared" si="165"/>
        <v>80413187.039999992</v>
      </c>
      <c r="BH30" s="610">
        <f t="shared" si="165"/>
        <v>0</v>
      </c>
      <c r="BI30" s="537">
        <f t="shared" si="165"/>
        <v>0</v>
      </c>
      <c r="BJ30" s="353">
        <f t="shared" si="165"/>
        <v>0</v>
      </c>
      <c r="BK30" s="353">
        <f t="shared" si="165"/>
        <v>0</v>
      </c>
      <c r="BL30" s="537">
        <f t="shared" si="165"/>
        <v>0</v>
      </c>
      <c r="BM30" s="610">
        <f t="shared" si="165"/>
        <v>0</v>
      </c>
      <c r="BN30" s="635">
        <f t="shared" si="165"/>
        <v>0</v>
      </c>
      <c r="BO30" s="610">
        <f t="shared" si="165"/>
        <v>0</v>
      </c>
      <c r="BP30" s="635">
        <f t="shared" si="165"/>
        <v>0</v>
      </c>
      <c r="BQ30" s="353">
        <f t="shared" si="165"/>
        <v>0</v>
      </c>
      <c r="BR30" s="537">
        <f t="shared" si="165"/>
        <v>0</v>
      </c>
      <c r="BS30" s="353">
        <f t="shared" si="165"/>
        <v>0</v>
      </c>
      <c r="BT30" s="537">
        <f t="shared" si="165"/>
        <v>0</v>
      </c>
      <c r="BU30" s="610">
        <f t="shared" si="165"/>
        <v>0</v>
      </c>
      <c r="BV30" s="611">
        <f t="shared" si="165"/>
        <v>0</v>
      </c>
      <c r="BW30" s="654">
        <f t="shared" si="165"/>
        <v>0</v>
      </c>
      <c r="BX30" s="611">
        <f t="shared" si="165"/>
        <v>0</v>
      </c>
      <c r="BY30" s="353">
        <f t="shared" si="165"/>
        <v>1378125</v>
      </c>
      <c r="BZ30" s="615">
        <f t="shared" si="165"/>
        <v>0</v>
      </c>
      <c r="CA30" s="608">
        <f t="shared" si="165"/>
        <v>0</v>
      </c>
      <c r="CB30" s="739">
        <f t="shared" si="165"/>
        <v>0</v>
      </c>
      <c r="CC30" s="489">
        <f t="shared" si="165"/>
        <v>0</v>
      </c>
      <c r="CD30" s="840">
        <f t="shared" si="165"/>
        <v>0</v>
      </c>
      <c r="CE30" s="613">
        <f t="shared" si="165"/>
        <v>0</v>
      </c>
      <c r="CF30" s="614">
        <f t="shared" ref="CF30:DB30" si="166">SUM(CF12:CF29)</f>
        <v>1378125</v>
      </c>
      <c r="CG30" s="353">
        <f t="shared" si="166"/>
        <v>1378125</v>
      </c>
      <c r="CH30" s="706">
        <f t="shared" si="166"/>
        <v>0</v>
      </c>
      <c r="CI30" s="489">
        <f t="shared" si="166"/>
        <v>0</v>
      </c>
      <c r="CJ30" s="739">
        <f t="shared" si="166"/>
        <v>0</v>
      </c>
      <c r="CK30" s="489">
        <f t="shared" si="166"/>
        <v>0</v>
      </c>
      <c r="CL30" s="739">
        <f t="shared" si="166"/>
        <v>0</v>
      </c>
      <c r="CM30" s="706">
        <f t="shared" si="166"/>
        <v>0</v>
      </c>
      <c r="CN30" s="615">
        <f t="shared" si="166"/>
        <v>1378125</v>
      </c>
      <c r="CO30" s="353">
        <f t="shared" ref="CO30:CR30" si="167">SUM(CO12:CO29)</f>
        <v>421875</v>
      </c>
      <c r="CP30" s="615">
        <f t="shared" si="167"/>
        <v>421875</v>
      </c>
      <c r="CQ30" s="353">
        <f t="shared" ref="CQ30" si="168">SUM(CQ12:CQ29)</f>
        <v>421875</v>
      </c>
      <c r="CR30" s="615">
        <f t="shared" si="167"/>
        <v>421875</v>
      </c>
      <c r="CS30" s="638">
        <f t="shared" ref="CS30:CV30" si="169">SUM(CS12:CS29)</f>
        <v>0</v>
      </c>
      <c r="CT30" s="638">
        <f t="shared" si="169"/>
        <v>0</v>
      </c>
      <c r="CU30" s="638">
        <f t="shared" si="169"/>
        <v>421875</v>
      </c>
      <c r="CV30" s="638">
        <f t="shared" si="169"/>
        <v>421875</v>
      </c>
      <c r="CW30" s="490">
        <f t="shared" si="166"/>
        <v>0</v>
      </c>
      <c r="CX30" s="484">
        <f t="shared" si="166"/>
        <v>0</v>
      </c>
      <c r="CY30" s="868">
        <f t="shared" si="166"/>
        <v>0</v>
      </c>
      <c r="CZ30" s="461">
        <f t="shared" si="166"/>
        <v>0</v>
      </c>
      <c r="DA30" s="651">
        <f t="shared" si="166"/>
        <v>0</v>
      </c>
      <c r="DB30" s="736">
        <f t="shared" si="166"/>
        <v>0</v>
      </c>
      <c r="DC30" s="606">
        <f t="shared" ref="DC30:DL30" si="170">SUM(DC12:DC29)</f>
        <v>0</v>
      </c>
      <c r="DD30" s="608">
        <f t="shared" si="170"/>
        <v>0</v>
      </c>
      <c r="DE30" s="739">
        <f t="shared" si="170"/>
        <v>0</v>
      </c>
      <c r="DF30" s="608">
        <f t="shared" si="170"/>
        <v>0</v>
      </c>
      <c r="DG30" s="739">
        <f t="shared" si="170"/>
        <v>0</v>
      </c>
      <c r="DH30" s="606">
        <f t="shared" si="170"/>
        <v>0</v>
      </c>
      <c r="DI30" s="608">
        <f t="shared" si="170"/>
        <v>0</v>
      </c>
      <c r="DJ30" s="739">
        <f t="shared" si="170"/>
        <v>0</v>
      </c>
      <c r="DK30" s="608">
        <f t="shared" si="170"/>
        <v>0</v>
      </c>
      <c r="DL30" s="739">
        <f t="shared" si="170"/>
        <v>0</v>
      </c>
      <c r="DM30" s="490">
        <f t="shared" ref="DM30:DR30" si="171">SUM(DM12:DM29)</f>
        <v>0</v>
      </c>
      <c r="DN30" s="484">
        <f t="shared" si="171"/>
        <v>0</v>
      </c>
      <c r="DO30" s="868">
        <f t="shared" si="171"/>
        <v>0</v>
      </c>
      <c r="DP30" s="461">
        <f t="shared" si="171"/>
        <v>0</v>
      </c>
      <c r="DQ30" s="651">
        <f t="shared" si="171"/>
        <v>0</v>
      </c>
      <c r="DR30" s="736">
        <f t="shared" si="171"/>
        <v>0</v>
      </c>
      <c r="DS30" s="606">
        <f t="shared" ref="DS30:DX30" si="172">SUM(DS12:DS29)</f>
        <v>0</v>
      </c>
      <c r="DT30" s="615">
        <f t="shared" si="172"/>
        <v>0</v>
      </c>
      <c r="DU30" s="739">
        <f t="shared" si="172"/>
        <v>0</v>
      </c>
      <c r="DV30" s="353">
        <f t="shared" si="172"/>
        <v>0</v>
      </c>
      <c r="DW30" s="613">
        <f t="shared" si="172"/>
        <v>0</v>
      </c>
      <c r="DX30" s="770">
        <f t="shared" si="172"/>
        <v>0</v>
      </c>
      <c r="DY30" s="653">
        <f t="shared" ref="DY30:EW30" si="173">SUM(DY12:DY29)</f>
        <v>13434866</v>
      </c>
      <c r="DZ30" s="710">
        <f t="shared" si="173"/>
        <v>3761780.93</v>
      </c>
      <c r="EA30" s="736">
        <f t="shared" si="173"/>
        <v>9673085.0700000003</v>
      </c>
      <c r="EB30" s="461">
        <f t="shared" si="173"/>
        <v>0</v>
      </c>
      <c r="EC30" s="857">
        <f t="shared" si="173"/>
        <v>0</v>
      </c>
      <c r="ED30" s="736">
        <f t="shared" si="173"/>
        <v>0</v>
      </c>
      <c r="EE30" s="461">
        <f t="shared" si="173"/>
        <v>12743934</v>
      </c>
      <c r="EF30" s="710">
        <f t="shared" si="173"/>
        <v>3568319.07</v>
      </c>
      <c r="EG30" s="736">
        <f t="shared" si="173"/>
        <v>9175614.9299999997</v>
      </c>
      <c r="EH30" s="461">
        <f t="shared" si="173"/>
        <v>0</v>
      </c>
      <c r="EI30" s="710">
        <f t="shared" si="173"/>
        <v>0</v>
      </c>
      <c r="EJ30" s="870">
        <f t="shared" si="173"/>
        <v>0</v>
      </c>
      <c r="EK30" s="639">
        <f t="shared" si="173"/>
        <v>11393934</v>
      </c>
      <c r="EL30" s="1009">
        <f t="shared" si="173"/>
        <v>3190317.1700000004</v>
      </c>
      <c r="EM30" s="736">
        <f t="shared" si="173"/>
        <v>8203616.8300000001</v>
      </c>
      <c r="EN30" s="718">
        <f t="shared" si="173"/>
        <v>0</v>
      </c>
      <c r="EO30" s="710">
        <f t="shared" si="173"/>
        <v>0</v>
      </c>
      <c r="EP30" s="868">
        <f t="shared" si="173"/>
        <v>0</v>
      </c>
      <c r="EQ30" s="639">
        <f t="shared" si="173"/>
        <v>1350000</v>
      </c>
      <c r="ER30" s="1009">
        <f t="shared" si="173"/>
        <v>378001.9</v>
      </c>
      <c r="ES30" s="736">
        <f t="shared" si="173"/>
        <v>971998.1</v>
      </c>
      <c r="ET30" s="639">
        <f t="shared" si="173"/>
        <v>0</v>
      </c>
      <c r="EU30" s="857">
        <f t="shared" si="173"/>
        <v>0</v>
      </c>
      <c r="EV30" s="736">
        <f t="shared" si="173"/>
        <v>0</v>
      </c>
      <c r="EW30" s="655">
        <f t="shared" si="173"/>
        <v>2115624.8899999997</v>
      </c>
      <c r="EX30" s="484">
        <f>SUM(EX12:EX29)</f>
        <v>0</v>
      </c>
      <c r="EY30" s="736">
        <f>SUM(EY12:EY29)</f>
        <v>0</v>
      </c>
      <c r="EZ30" s="710">
        <f t="shared" ref="EZ30:FV30" si="174">SUM(EZ12:EZ29)</f>
        <v>1579710.1499999997</v>
      </c>
      <c r="FA30" s="868">
        <f t="shared" si="174"/>
        <v>180350.22000000003</v>
      </c>
      <c r="FB30" s="710">
        <f t="shared" si="174"/>
        <v>161290.32</v>
      </c>
      <c r="FC30" s="868">
        <f t="shared" si="174"/>
        <v>194274.19999999998</v>
      </c>
      <c r="FD30" s="857">
        <f t="shared" si="174"/>
        <v>0</v>
      </c>
      <c r="FE30" s="736">
        <f t="shared" si="174"/>
        <v>0</v>
      </c>
      <c r="FF30" s="655">
        <f t="shared" si="174"/>
        <v>0</v>
      </c>
      <c r="FG30" s="484">
        <f>SUM(FG12:FG29)</f>
        <v>0</v>
      </c>
      <c r="FH30" s="736">
        <f>SUM(FH12:FH29)</f>
        <v>0</v>
      </c>
      <c r="FI30" s="484">
        <f t="shared" si="174"/>
        <v>0</v>
      </c>
      <c r="FJ30" s="868">
        <f t="shared" si="174"/>
        <v>0</v>
      </c>
      <c r="FK30" s="484">
        <f t="shared" si="174"/>
        <v>0</v>
      </c>
      <c r="FL30" s="868">
        <f t="shared" si="174"/>
        <v>0</v>
      </c>
      <c r="FM30" s="484">
        <f t="shared" si="174"/>
        <v>0</v>
      </c>
      <c r="FN30" s="736">
        <f t="shared" si="174"/>
        <v>0</v>
      </c>
      <c r="FO30" s="461">
        <f t="shared" si="174"/>
        <v>61952403.710000001</v>
      </c>
      <c r="FP30" s="484">
        <f>SUM(FP12:FP29)</f>
        <v>17291200</v>
      </c>
      <c r="FQ30" s="736">
        <f>SUM(FQ12:FQ29)</f>
        <v>44458800</v>
      </c>
      <c r="FR30" s="710">
        <f t="shared" si="174"/>
        <v>105072.45000000001</v>
      </c>
      <c r="FS30" s="736">
        <f t="shared" si="174"/>
        <v>11995.779999999999</v>
      </c>
      <c r="FT30" s="710">
        <f t="shared" si="174"/>
        <v>38709.68</v>
      </c>
      <c r="FU30" s="868">
        <f t="shared" si="174"/>
        <v>46625.8</v>
      </c>
      <c r="FV30" s="641">
        <f t="shared" si="174"/>
        <v>0</v>
      </c>
      <c r="FW30" s="736">
        <f t="shared" ref="FW30:HB30" si="175">SUM(FW12:FW29)</f>
        <v>0</v>
      </c>
      <c r="FX30" s="655">
        <f t="shared" si="175"/>
        <v>0</v>
      </c>
      <c r="FY30" s="484">
        <f t="shared" ref="FY30:FZ30" si="176">SUM(FY12:FY29)</f>
        <v>0</v>
      </c>
      <c r="FZ30" s="736">
        <f t="shared" si="176"/>
        <v>0</v>
      </c>
      <c r="GA30" s="651">
        <f t="shared" si="175"/>
        <v>0</v>
      </c>
      <c r="GB30" s="736">
        <f t="shared" si="175"/>
        <v>0</v>
      </c>
      <c r="GC30" s="651">
        <f t="shared" si="175"/>
        <v>0</v>
      </c>
      <c r="GD30" s="736">
        <f t="shared" si="175"/>
        <v>0</v>
      </c>
      <c r="GE30" s="484">
        <f t="shared" si="175"/>
        <v>0</v>
      </c>
      <c r="GF30" s="736">
        <f t="shared" si="175"/>
        <v>0</v>
      </c>
      <c r="GG30" s="639">
        <f t="shared" si="175"/>
        <v>61792667.739999995</v>
      </c>
      <c r="GH30" s="710">
        <f t="shared" ref="GH30:GI30" si="177">SUM(GH12:GH29)</f>
        <v>17291200</v>
      </c>
      <c r="GI30" s="736">
        <f t="shared" si="177"/>
        <v>44458800</v>
      </c>
      <c r="GJ30" s="710">
        <f t="shared" si="175"/>
        <v>0</v>
      </c>
      <c r="GK30" s="736">
        <f t="shared" si="175"/>
        <v>0</v>
      </c>
      <c r="GL30" s="1009">
        <f t="shared" si="175"/>
        <v>19354.84</v>
      </c>
      <c r="GM30" s="736">
        <f t="shared" si="175"/>
        <v>23312.9</v>
      </c>
      <c r="GN30" s="710">
        <f t="shared" si="175"/>
        <v>0</v>
      </c>
      <c r="GO30" s="736">
        <f t="shared" si="175"/>
        <v>0</v>
      </c>
      <c r="GP30" s="639">
        <f t="shared" si="175"/>
        <v>0</v>
      </c>
      <c r="GQ30" s="484">
        <f>SUM(GQ12:GQ29)</f>
        <v>0</v>
      </c>
      <c r="GR30" s="736">
        <f>SUM(GR12:GR29)</f>
        <v>0</v>
      </c>
      <c r="GS30" s="710">
        <f t="shared" si="175"/>
        <v>0</v>
      </c>
      <c r="GT30" s="868">
        <f t="shared" si="175"/>
        <v>0</v>
      </c>
      <c r="GU30" s="710">
        <f t="shared" si="175"/>
        <v>0</v>
      </c>
      <c r="GV30" s="868">
        <f t="shared" si="175"/>
        <v>0</v>
      </c>
      <c r="GW30" s="710">
        <f t="shared" si="175"/>
        <v>0</v>
      </c>
      <c r="GX30" s="868">
        <f t="shared" si="175"/>
        <v>0</v>
      </c>
      <c r="GY30" s="639">
        <f t="shared" si="175"/>
        <v>159735.97</v>
      </c>
      <c r="GZ30" s="484">
        <f>SUM(GZ12:GZ29)</f>
        <v>0</v>
      </c>
      <c r="HA30" s="736">
        <f>SUM(HA12:HA29)</f>
        <v>0</v>
      </c>
      <c r="HB30" s="710">
        <f t="shared" si="175"/>
        <v>105072.45000000001</v>
      </c>
      <c r="HC30" s="736">
        <f t="shared" ref="HC30:HQ30" si="178">SUM(HC12:HC29)</f>
        <v>11995.779999999999</v>
      </c>
      <c r="HD30" s="710">
        <f t="shared" si="178"/>
        <v>19354.84</v>
      </c>
      <c r="HE30" s="868">
        <f t="shared" si="178"/>
        <v>23312.9</v>
      </c>
      <c r="HF30" s="641">
        <f t="shared" si="178"/>
        <v>0</v>
      </c>
      <c r="HG30" s="736">
        <f t="shared" si="178"/>
        <v>0</v>
      </c>
      <c r="HH30" s="1015">
        <f t="shared" si="178"/>
        <v>0</v>
      </c>
      <c r="HI30" s="484">
        <f>SUM(HI12:HI29)</f>
        <v>0</v>
      </c>
      <c r="HJ30" s="736">
        <f>SUM(HJ12:HJ29)</f>
        <v>0</v>
      </c>
      <c r="HK30" s="710">
        <f t="shared" si="178"/>
        <v>0</v>
      </c>
      <c r="HL30" s="868">
        <f t="shared" si="178"/>
        <v>0</v>
      </c>
      <c r="HM30" s="710">
        <f t="shared" si="178"/>
        <v>0</v>
      </c>
      <c r="HN30" s="868">
        <f t="shared" si="178"/>
        <v>0</v>
      </c>
      <c r="HO30" s="484">
        <f t="shared" si="178"/>
        <v>0</v>
      </c>
      <c r="HP30" s="736">
        <f t="shared" si="178"/>
        <v>0</v>
      </c>
      <c r="HQ30" s="461">
        <f t="shared" si="178"/>
        <v>217157100</v>
      </c>
      <c r="HR30" s="484">
        <f t="shared" ref="HR30:IV30" si="179">SUM(HR12:HR29)</f>
        <v>60804000</v>
      </c>
      <c r="HS30" s="868">
        <f t="shared" si="179"/>
        <v>156353100</v>
      </c>
      <c r="HT30" s="484">
        <f t="shared" ref="HT30:HV30" si="180">SUM(HT12:HT29)</f>
        <v>0</v>
      </c>
      <c r="HU30" s="868">
        <f t="shared" si="180"/>
        <v>0</v>
      </c>
      <c r="HV30" s="461">
        <f t="shared" si="180"/>
        <v>0</v>
      </c>
      <c r="HW30" s="484">
        <f t="shared" si="179"/>
        <v>0</v>
      </c>
      <c r="HX30" s="736">
        <f t="shared" si="179"/>
        <v>0</v>
      </c>
      <c r="HY30" s="484">
        <f t="shared" ref="HY30:HZ30" si="181">SUM(HY12:HY29)</f>
        <v>0</v>
      </c>
      <c r="HZ30" s="736">
        <f t="shared" si="181"/>
        <v>0</v>
      </c>
      <c r="IA30" s="490">
        <f t="shared" si="179"/>
        <v>0</v>
      </c>
      <c r="IB30" s="641">
        <f t="shared" si="179"/>
        <v>0</v>
      </c>
      <c r="IC30" s="484">
        <f>SUM(IC12:IC29)</f>
        <v>0</v>
      </c>
      <c r="ID30" s="489">
        <f t="shared" si="179"/>
        <v>0</v>
      </c>
      <c r="IE30" s="739">
        <f t="shared" si="179"/>
        <v>0</v>
      </c>
      <c r="IF30" s="490">
        <f t="shared" si="179"/>
        <v>0</v>
      </c>
      <c r="IG30" s="857">
        <f t="shared" si="179"/>
        <v>0</v>
      </c>
      <c r="IH30" s="484">
        <f>SUM(IH12:IH29)</f>
        <v>0</v>
      </c>
      <c r="II30" s="641">
        <f t="shared" si="179"/>
        <v>0</v>
      </c>
      <c r="IJ30" s="736">
        <f t="shared" si="179"/>
        <v>0</v>
      </c>
      <c r="IK30" s="461">
        <f t="shared" si="179"/>
        <v>0</v>
      </c>
      <c r="IL30" s="484">
        <f t="shared" si="179"/>
        <v>0</v>
      </c>
      <c r="IM30" s="484">
        <f t="shared" si="179"/>
        <v>0</v>
      </c>
      <c r="IN30" s="736">
        <f t="shared" si="179"/>
        <v>0</v>
      </c>
      <c r="IO30" s="461">
        <f t="shared" si="179"/>
        <v>0</v>
      </c>
      <c r="IP30" s="710">
        <f t="shared" si="179"/>
        <v>0</v>
      </c>
      <c r="IQ30" s="710">
        <f t="shared" si="179"/>
        <v>0</v>
      </c>
      <c r="IR30" s="736">
        <f t="shared" si="179"/>
        <v>0</v>
      </c>
      <c r="IS30" s="639">
        <f t="shared" si="179"/>
        <v>0</v>
      </c>
      <c r="IT30" s="639">
        <f t="shared" si="179"/>
        <v>0</v>
      </c>
      <c r="IU30" s="717">
        <f t="shared" si="179"/>
        <v>0</v>
      </c>
      <c r="IV30" s="639">
        <f t="shared" si="179"/>
        <v>0</v>
      </c>
      <c r="IW30" s="461">
        <f t="shared" ref="IW30:JP30" si="182">SUM(IW12:IW29)</f>
        <v>0</v>
      </c>
      <c r="IX30" s="1009">
        <f t="shared" si="182"/>
        <v>0</v>
      </c>
      <c r="IY30" s="736">
        <f t="shared" si="182"/>
        <v>0</v>
      </c>
      <c r="IZ30" s="868">
        <f t="shared" si="182"/>
        <v>0</v>
      </c>
      <c r="JA30" s="710">
        <f t="shared" si="182"/>
        <v>0</v>
      </c>
      <c r="JB30" s="461">
        <f t="shared" si="182"/>
        <v>0</v>
      </c>
      <c r="JC30" s="1009">
        <f t="shared" si="182"/>
        <v>0</v>
      </c>
      <c r="JD30" s="736">
        <f t="shared" si="182"/>
        <v>0</v>
      </c>
      <c r="JE30" s="868">
        <f t="shared" si="182"/>
        <v>0</v>
      </c>
      <c r="JF30" s="710">
        <f t="shared" si="182"/>
        <v>0</v>
      </c>
      <c r="JG30" s="461">
        <f t="shared" si="182"/>
        <v>0</v>
      </c>
      <c r="JH30" s="710">
        <f t="shared" si="182"/>
        <v>0</v>
      </c>
      <c r="JI30" s="870">
        <f t="shared" si="182"/>
        <v>0</v>
      </c>
      <c r="JJ30" s="868">
        <f t="shared" si="182"/>
        <v>0</v>
      </c>
      <c r="JK30" s="710">
        <f t="shared" si="182"/>
        <v>0</v>
      </c>
      <c r="JL30" s="653">
        <f t="shared" si="182"/>
        <v>0</v>
      </c>
      <c r="JM30" s="710">
        <f t="shared" si="182"/>
        <v>0</v>
      </c>
      <c r="JN30" s="868">
        <f t="shared" si="182"/>
        <v>0</v>
      </c>
      <c r="JO30" s="736">
        <f t="shared" si="182"/>
        <v>0</v>
      </c>
      <c r="JP30" s="1009">
        <f t="shared" si="182"/>
        <v>0</v>
      </c>
      <c r="JQ30" s="634">
        <f t="shared" ref="JQ30:KV30" si="183">SUM(JQ12:JQ29)</f>
        <v>0</v>
      </c>
      <c r="JR30" s="1009">
        <f t="shared" si="183"/>
        <v>0</v>
      </c>
      <c r="JS30" s="736">
        <f t="shared" si="183"/>
        <v>0</v>
      </c>
      <c r="JT30" s="868">
        <f t="shared" si="183"/>
        <v>0</v>
      </c>
      <c r="JU30" s="710">
        <f t="shared" si="183"/>
        <v>0</v>
      </c>
      <c r="JV30" s="634">
        <f t="shared" si="183"/>
        <v>0</v>
      </c>
      <c r="JW30" s="1009">
        <f t="shared" si="183"/>
        <v>0</v>
      </c>
      <c r="JX30" s="736">
        <f t="shared" si="183"/>
        <v>0</v>
      </c>
      <c r="JY30" s="868">
        <f t="shared" si="183"/>
        <v>0</v>
      </c>
      <c r="JZ30" s="710">
        <f t="shared" si="183"/>
        <v>0</v>
      </c>
      <c r="KA30" s="1010">
        <f t="shared" si="183"/>
        <v>0</v>
      </c>
      <c r="KB30" s="710">
        <f t="shared" si="183"/>
        <v>0</v>
      </c>
      <c r="KC30" s="868">
        <f t="shared" si="183"/>
        <v>0</v>
      </c>
      <c r="KD30" s="736">
        <f t="shared" si="183"/>
        <v>0</v>
      </c>
      <c r="KE30" s="1009">
        <f t="shared" si="183"/>
        <v>0</v>
      </c>
      <c r="KF30" s="634">
        <f t="shared" si="183"/>
        <v>0</v>
      </c>
      <c r="KG30" s="1009">
        <f t="shared" si="183"/>
        <v>0</v>
      </c>
      <c r="KH30" s="736">
        <f t="shared" si="183"/>
        <v>0</v>
      </c>
      <c r="KI30" s="868">
        <f t="shared" si="183"/>
        <v>0</v>
      </c>
      <c r="KJ30" s="710">
        <f t="shared" si="183"/>
        <v>0</v>
      </c>
      <c r="KK30" s="490">
        <f t="shared" si="183"/>
        <v>0</v>
      </c>
      <c r="KL30" s="484">
        <f t="shared" si="183"/>
        <v>0</v>
      </c>
      <c r="KM30" s="490">
        <f t="shared" si="183"/>
        <v>0</v>
      </c>
      <c r="KN30" s="484">
        <f t="shared" si="183"/>
        <v>0</v>
      </c>
      <c r="KO30" s="606">
        <f t="shared" si="183"/>
        <v>0</v>
      </c>
      <c r="KP30" s="608">
        <f t="shared" si="183"/>
        <v>0</v>
      </c>
      <c r="KQ30" s="739">
        <f t="shared" si="183"/>
        <v>0</v>
      </c>
      <c r="KR30" s="353">
        <f t="shared" si="183"/>
        <v>0</v>
      </c>
      <c r="KS30" s="484">
        <f t="shared" si="183"/>
        <v>0</v>
      </c>
      <c r="KT30" s="868">
        <f t="shared" si="183"/>
        <v>0</v>
      </c>
      <c r="KU30" s="699">
        <f t="shared" si="183"/>
        <v>0</v>
      </c>
      <c r="KV30" s="489">
        <f t="shared" si="183"/>
        <v>0</v>
      </c>
      <c r="KW30" s="868">
        <f t="shared" ref="KW30:QT30" si="184">SUM(KW12:KW29)</f>
        <v>0</v>
      </c>
      <c r="KX30" s="699">
        <f t="shared" si="184"/>
        <v>0</v>
      </c>
      <c r="KY30" s="484">
        <f t="shared" si="184"/>
        <v>0</v>
      </c>
      <c r="KZ30" s="868">
        <f t="shared" si="184"/>
        <v>0</v>
      </c>
      <c r="LA30" s="699">
        <f t="shared" si="184"/>
        <v>0</v>
      </c>
      <c r="LB30" s="608">
        <f t="shared" si="184"/>
        <v>0</v>
      </c>
      <c r="LC30" s="739">
        <f t="shared" si="184"/>
        <v>0</v>
      </c>
      <c r="LD30" s="638">
        <f t="shared" si="184"/>
        <v>0</v>
      </c>
      <c r="LE30" s="484">
        <f t="shared" si="184"/>
        <v>0</v>
      </c>
      <c r="LF30" s="870">
        <f t="shared" si="184"/>
        <v>0</v>
      </c>
      <c r="LG30" s="490">
        <f>SUM(LG12:LG29)</f>
        <v>203397185</v>
      </c>
      <c r="LH30" s="489">
        <f>SUM(LH12:LH29)</f>
        <v>0</v>
      </c>
      <c r="LI30" s="489">
        <f>SUM(LI12:LI29)</f>
        <v>0</v>
      </c>
      <c r="LJ30" s="840">
        <f>SUM(LJ12:LJ29)</f>
        <v>0</v>
      </c>
      <c r="LK30" s="489">
        <f>SUM(LK12:LK29)</f>
        <v>203397185</v>
      </c>
      <c r="LL30" s="489">
        <f t="shared" ref="LL30" si="185">SUM(LL12:LL29)</f>
        <v>0</v>
      </c>
      <c r="LM30" s="608">
        <f t="shared" ref="LM30:LU30" si="186">SUM(LM12:LM29)</f>
        <v>0</v>
      </c>
      <c r="LN30" s="489">
        <f t="shared" si="186"/>
        <v>0</v>
      </c>
      <c r="LO30" s="609">
        <f t="shared" si="186"/>
        <v>0</v>
      </c>
      <c r="LP30" s="739">
        <f t="shared" si="186"/>
        <v>0</v>
      </c>
      <c r="LQ30" s="461">
        <f t="shared" si="186"/>
        <v>0</v>
      </c>
      <c r="LR30" s="484">
        <f t="shared" si="186"/>
        <v>0</v>
      </c>
      <c r="LS30" s="641">
        <f t="shared" si="186"/>
        <v>0</v>
      </c>
      <c r="LT30" s="736">
        <f t="shared" si="186"/>
        <v>0</v>
      </c>
      <c r="LU30" s="484">
        <f t="shared" si="186"/>
        <v>0</v>
      </c>
      <c r="LV30" s="484">
        <f t="shared" ref="LV30" si="187">SUM(LV12:LV29)</f>
        <v>0</v>
      </c>
      <c r="LW30" s="484">
        <f t="shared" ref="LW30:MD30" si="188">SUM(LW12:LW29)</f>
        <v>0</v>
      </c>
      <c r="LX30" s="484">
        <f t="shared" si="188"/>
        <v>0</v>
      </c>
      <c r="LY30" s="484">
        <f t="shared" si="188"/>
        <v>0</v>
      </c>
      <c r="LZ30" s="870">
        <f t="shared" si="188"/>
        <v>0</v>
      </c>
      <c r="MA30" s="461">
        <f t="shared" si="188"/>
        <v>88386939.620000005</v>
      </c>
      <c r="MB30" s="608">
        <f t="shared" si="188"/>
        <v>88386939.620000005</v>
      </c>
      <c r="MC30" s="613">
        <f t="shared" si="188"/>
        <v>0</v>
      </c>
      <c r="MD30" s="489">
        <f t="shared" si="188"/>
        <v>0</v>
      </c>
      <c r="ME30" s="609">
        <f t="shared" ref="ME30:ML30" si="189">SUM(ME12:ME29)</f>
        <v>0</v>
      </c>
      <c r="MF30" s="489">
        <f t="shared" si="189"/>
        <v>0</v>
      </c>
      <c r="MG30" s="489">
        <f t="shared" si="189"/>
        <v>0</v>
      </c>
      <c r="MH30" s="770">
        <f t="shared" si="189"/>
        <v>0</v>
      </c>
      <c r="MI30" s="353">
        <f t="shared" si="189"/>
        <v>2475949.64</v>
      </c>
      <c r="MJ30" s="489">
        <f t="shared" si="189"/>
        <v>2475949.64</v>
      </c>
      <c r="MK30" s="609">
        <f t="shared" si="189"/>
        <v>0</v>
      </c>
      <c r="ML30" s="484">
        <f t="shared" si="189"/>
        <v>0</v>
      </c>
      <c r="MM30" s="609">
        <f t="shared" ref="MM30:MS30" si="190">SUM(MM12:MM29)</f>
        <v>0</v>
      </c>
      <c r="MN30" s="489">
        <f t="shared" si="190"/>
        <v>0</v>
      </c>
      <c r="MO30" s="489">
        <f t="shared" si="190"/>
        <v>0</v>
      </c>
      <c r="MP30" s="840">
        <f t="shared" si="190"/>
        <v>0</v>
      </c>
      <c r="MQ30" s="610">
        <f t="shared" si="190"/>
        <v>88386939.620000005</v>
      </c>
      <c r="MR30" s="644">
        <f t="shared" si="190"/>
        <v>88386939.620000005</v>
      </c>
      <c r="MS30" s="608">
        <f t="shared" si="190"/>
        <v>0</v>
      </c>
      <c r="MT30" s="608">
        <f t="shared" ref="MT30" si="191">SUM(MT12:MT29)</f>
        <v>0</v>
      </c>
      <c r="MU30" s="489">
        <f t="shared" ref="MU30:NK30" si="192">SUM(MU12:MU29)</f>
        <v>0</v>
      </c>
      <c r="MV30" s="609">
        <f t="shared" si="192"/>
        <v>0</v>
      </c>
      <c r="MW30" s="489">
        <f t="shared" si="192"/>
        <v>0</v>
      </c>
      <c r="MX30" s="739">
        <f t="shared" si="192"/>
        <v>0</v>
      </c>
      <c r="MY30" s="635">
        <f t="shared" si="192"/>
        <v>2475949.64</v>
      </c>
      <c r="MZ30" s="486">
        <f t="shared" si="192"/>
        <v>2475949.64</v>
      </c>
      <c r="NA30" s="609">
        <f t="shared" si="192"/>
        <v>0</v>
      </c>
      <c r="NB30" s="489">
        <f t="shared" ref="NB30" si="193">SUM(NB12:NB29)</f>
        <v>0</v>
      </c>
      <c r="NC30" s="609">
        <f t="shared" si="192"/>
        <v>0</v>
      </c>
      <c r="ND30" s="489">
        <f t="shared" si="192"/>
        <v>0</v>
      </c>
      <c r="NE30" s="489">
        <f t="shared" si="192"/>
        <v>0</v>
      </c>
      <c r="NF30" s="840">
        <f t="shared" si="192"/>
        <v>0</v>
      </c>
      <c r="NG30" s="610">
        <f t="shared" si="192"/>
        <v>0</v>
      </c>
      <c r="NH30" s="644">
        <f t="shared" si="192"/>
        <v>0</v>
      </c>
      <c r="NI30" s="489">
        <f t="shared" si="192"/>
        <v>0</v>
      </c>
      <c r="NJ30" s="489">
        <f t="shared" si="192"/>
        <v>0</v>
      </c>
      <c r="NK30" s="609">
        <f t="shared" si="192"/>
        <v>0</v>
      </c>
      <c r="NL30" s="489">
        <f t="shared" ref="NL30:NQ30" si="194">SUM(NL12:NL29)</f>
        <v>0</v>
      </c>
      <c r="NM30" s="489">
        <f t="shared" si="194"/>
        <v>0</v>
      </c>
      <c r="NN30" s="840">
        <f t="shared" si="194"/>
        <v>0</v>
      </c>
      <c r="NO30" s="610">
        <f t="shared" si="194"/>
        <v>0</v>
      </c>
      <c r="NP30" s="609">
        <f t="shared" si="194"/>
        <v>0</v>
      </c>
      <c r="NQ30" s="489">
        <f t="shared" si="194"/>
        <v>0</v>
      </c>
      <c r="NR30" s="641">
        <f t="shared" ref="NR30" si="195">SUM(NR12:NR29)</f>
        <v>0</v>
      </c>
      <c r="NS30" s="489">
        <f>SUM(NS12:NS29)</f>
        <v>0</v>
      </c>
      <c r="NT30" s="489">
        <f>SUM(NT12:NT29)</f>
        <v>0</v>
      </c>
      <c r="NU30" s="609">
        <f>SUM(NU12:NU29)</f>
        <v>0</v>
      </c>
      <c r="NV30" s="739">
        <f>SUM(NV12:NV29)</f>
        <v>0</v>
      </c>
      <c r="NW30" s="606">
        <f t="shared" si="184"/>
        <v>62487920</v>
      </c>
      <c r="NX30" s="489">
        <f>SUM(NX12:NX29)</f>
        <v>0</v>
      </c>
      <c r="NY30" s="840">
        <f>SUM(NY12:NY29)</f>
        <v>0</v>
      </c>
      <c r="NZ30" s="489">
        <f>SUM(NZ12:NZ29)</f>
        <v>26226220</v>
      </c>
      <c r="OA30" s="840">
        <f>SUM(OA12:OA29)</f>
        <v>36261700</v>
      </c>
      <c r="OB30" s="606">
        <f t="shared" ref="OB30" si="196">SUM(OB12:OB29)</f>
        <v>0</v>
      </c>
      <c r="OC30" s="641">
        <f>SUM(OC12:OC29)</f>
        <v>0</v>
      </c>
      <c r="OD30" s="736">
        <f>SUM(OD12:OD29)</f>
        <v>0</v>
      </c>
      <c r="OE30" s="641">
        <f>SUM(OE12:OE29)</f>
        <v>0</v>
      </c>
      <c r="OF30" s="736">
        <f>SUM(OF12:OF29)</f>
        <v>0</v>
      </c>
      <c r="OG30" s="606">
        <f t="shared" ref="OG30" si="197">SUM(OG12:OG29)</f>
        <v>0</v>
      </c>
      <c r="OH30" s="706">
        <f>SUM(OH12:OH29)</f>
        <v>0</v>
      </c>
      <c r="OI30" s="739">
        <f>SUM(OI12:OI29)</f>
        <v>0</v>
      </c>
      <c r="OJ30" s="609">
        <f t="shared" ref="OJ30:OK30" si="198">SUM(OJ12:OJ29)</f>
        <v>0</v>
      </c>
      <c r="OK30" s="739">
        <f t="shared" si="198"/>
        <v>0</v>
      </c>
      <c r="OL30" s="489">
        <f>SUM(OL12:OL29)</f>
        <v>0</v>
      </c>
      <c r="OM30" s="739">
        <f>SUM(OM12:OM29)</f>
        <v>0</v>
      </c>
      <c r="ON30" s="606">
        <f t="shared" ref="ON30" si="199">SUM(ON12:ON29)</f>
        <v>0</v>
      </c>
      <c r="OO30" s="489">
        <f>SUM(OO12:OO29)</f>
        <v>0</v>
      </c>
      <c r="OP30" s="770">
        <f>SUM(OP12:OP29)</f>
        <v>0</v>
      </c>
      <c r="OQ30" s="641">
        <f t="shared" ref="OQ30:OR30" si="200">SUM(OQ12:OQ29)</f>
        <v>0</v>
      </c>
      <c r="OR30" s="736">
        <f t="shared" si="200"/>
        <v>0</v>
      </c>
      <c r="OS30" s="489">
        <f>SUM(OS12:OS29)</f>
        <v>0</v>
      </c>
      <c r="OT30" s="739">
        <f>SUM(OT12:OT29)</f>
        <v>0</v>
      </c>
      <c r="OU30" s="699">
        <f t="shared" ref="OU30:PP30" si="201">SUM(OU12:OU29)</f>
        <v>0</v>
      </c>
      <c r="OV30" s="608">
        <f t="shared" ref="OV30:PA30" si="202">SUM(OV12:OV29)</f>
        <v>0</v>
      </c>
      <c r="OW30" s="739">
        <f t="shared" si="202"/>
        <v>0</v>
      </c>
      <c r="OX30" s="609">
        <f t="shared" si="202"/>
        <v>0</v>
      </c>
      <c r="OY30" s="739">
        <f t="shared" si="202"/>
        <v>0</v>
      </c>
      <c r="OZ30" s="609">
        <f t="shared" si="202"/>
        <v>0</v>
      </c>
      <c r="PA30" s="739">
        <f t="shared" si="202"/>
        <v>0</v>
      </c>
      <c r="PB30" s="699">
        <f t="shared" si="201"/>
        <v>0</v>
      </c>
      <c r="PC30" s="608">
        <f t="shared" ref="PC30:PH30" si="203">SUM(PC12:PC29)</f>
        <v>0</v>
      </c>
      <c r="PD30" s="739">
        <f t="shared" si="203"/>
        <v>0</v>
      </c>
      <c r="PE30" s="609">
        <f t="shared" si="203"/>
        <v>0</v>
      </c>
      <c r="PF30" s="739">
        <f t="shared" si="203"/>
        <v>0</v>
      </c>
      <c r="PG30" s="609">
        <f t="shared" si="203"/>
        <v>0</v>
      </c>
      <c r="PH30" s="739">
        <f t="shared" si="203"/>
        <v>0</v>
      </c>
      <c r="PI30" s="638">
        <f t="shared" si="201"/>
        <v>0</v>
      </c>
      <c r="PJ30" s="706">
        <f t="shared" ref="PJ30:PO30" si="204">SUM(PJ12:PJ29)</f>
        <v>0</v>
      </c>
      <c r="PK30" s="766">
        <f t="shared" si="204"/>
        <v>0</v>
      </c>
      <c r="PL30" s="613">
        <f t="shared" si="204"/>
        <v>0</v>
      </c>
      <c r="PM30" s="739">
        <f t="shared" si="204"/>
        <v>0</v>
      </c>
      <c r="PN30" s="486">
        <f t="shared" si="204"/>
        <v>0</v>
      </c>
      <c r="PO30" s="739">
        <f t="shared" si="204"/>
        <v>0</v>
      </c>
      <c r="PP30" s="638">
        <f t="shared" si="201"/>
        <v>0</v>
      </c>
      <c r="PQ30" s="609">
        <f t="shared" ref="PQ30:PV30" si="205">SUM(PQ12:PQ29)</f>
        <v>0</v>
      </c>
      <c r="PR30" s="739">
        <f t="shared" si="205"/>
        <v>0</v>
      </c>
      <c r="PS30" s="641">
        <f t="shared" si="205"/>
        <v>0</v>
      </c>
      <c r="PT30" s="736">
        <f t="shared" si="205"/>
        <v>0</v>
      </c>
      <c r="PU30" s="489">
        <f t="shared" si="205"/>
        <v>0</v>
      </c>
      <c r="PV30" s="840">
        <f t="shared" si="205"/>
        <v>0</v>
      </c>
      <c r="PW30" s="490">
        <f t="shared" si="184"/>
        <v>300000000</v>
      </c>
      <c r="PX30" s="353">
        <f t="shared" si="184"/>
        <v>300000000</v>
      </c>
      <c r="PY30" s="490">
        <f t="shared" si="184"/>
        <v>234020195.87999997</v>
      </c>
      <c r="PZ30" s="461">
        <f t="shared" si="184"/>
        <v>92750240.439999998</v>
      </c>
      <c r="QA30" s="490">
        <f t="shared" si="184"/>
        <v>162371320.68000004</v>
      </c>
      <c r="QB30" s="461">
        <f t="shared" si="184"/>
        <v>55741002.219999999</v>
      </c>
      <c r="QC30" s="1012">
        <f t="shared" si="184"/>
        <v>78584226.860000014</v>
      </c>
      <c r="QD30" s="634">
        <f t="shared" si="184"/>
        <v>4464277.24</v>
      </c>
      <c r="QE30" s="1013">
        <f t="shared" si="184"/>
        <v>83787093.820000008</v>
      </c>
      <c r="QF30" s="634">
        <f t="shared" si="184"/>
        <v>51276724.979999997</v>
      </c>
      <c r="QG30" s="461">
        <f t="shared" si="184"/>
        <v>5546332024</v>
      </c>
      <c r="QH30" s="641">
        <f t="shared" si="184"/>
        <v>5466345570</v>
      </c>
      <c r="QI30" s="484">
        <f t="shared" si="184"/>
        <v>79986454</v>
      </c>
      <c r="QJ30" s="461">
        <f t="shared" si="184"/>
        <v>1454195130.5700002</v>
      </c>
      <c r="QK30" s="651">
        <f t="shared" si="184"/>
        <v>1434139165.1599998</v>
      </c>
      <c r="QL30" s="484">
        <f t="shared" si="184"/>
        <v>20055965.41</v>
      </c>
      <c r="QM30" s="490">
        <f t="shared" si="184"/>
        <v>5202780370</v>
      </c>
      <c r="QN30" s="461">
        <f t="shared" si="184"/>
        <v>1355671265.1599998</v>
      </c>
      <c r="QO30" s="490">
        <f t="shared" si="184"/>
        <v>205433000</v>
      </c>
      <c r="QP30" s="461">
        <f t="shared" si="184"/>
        <v>52936900</v>
      </c>
      <c r="QQ30" s="490">
        <f t="shared" si="184"/>
        <v>40814000</v>
      </c>
      <c r="QR30" s="461">
        <f t="shared" si="184"/>
        <v>19240000</v>
      </c>
      <c r="QS30" s="461">
        <f t="shared" si="184"/>
        <v>27363200</v>
      </c>
      <c r="QT30" s="461">
        <f t="shared" si="184"/>
        <v>5375659.1799999988</v>
      </c>
      <c r="QU30" s="653">
        <f t="shared" ref="QU30:SF30" si="206">SUM(QU12:QU29)</f>
        <v>52200</v>
      </c>
      <c r="QV30" s="461">
        <f t="shared" si="206"/>
        <v>0</v>
      </c>
      <c r="QW30" s="653">
        <f t="shared" si="206"/>
        <v>15639676.000000002</v>
      </c>
      <c r="QX30" s="461">
        <f t="shared" si="206"/>
        <v>7150896</v>
      </c>
      <c r="QY30" s="653">
        <f t="shared" si="206"/>
        <v>1223918</v>
      </c>
      <c r="QZ30" s="461">
        <f t="shared" si="206"/>
        <v>0</v>
      </c>
      <c r="RA30" s="606">
        <f t="shared" si="206"/>
        <v>2447460</v>
      </c>
      <c r="RB30" s="461">
        <f t="shared" si="206"/>
        <v>0</v>
      </c>
      <c r="RC30" s="655">
        <f t="shared" si="206"/>
        <v>0</v>
      </c>
      <c r="RD30" s="461">
        <f t="shared" si="206"/>
        <v>0</v>
      </c>
      <c r="RE30" s="490">
        <f t="shared" si="206"/>
        <v>50578200</v>
      </c>
      <c r="RF30" s="484">
        <f t="shared" si="206"/>
        <v>17318200</v>
      </c>
      <c r="RG30" s="651">
        <f t="shared" si="206"/>
        <v>33260000</v>
      </c>
      <c r="RH30" s="461">
        <f t="shared" si="206"/>
        <v>13820410.23</v>
      </c>
      <c r="RI30" s="461">
        <f t="shared" si="206"/>
        <v>6291000</v>
      </c>
      <c r="RJ30" s="461">
        <f t="shared" si="206"/>
        <v>7529410.2300000014</v>
      </c>
      <c r="RK30" s="579">
        <f t="shared" si="206"/>
        <v>0</v>
      </c>
      <c r="RL30" s="580">
        <f t="shared" si="206"/>
        <v>0</v>
      </c>
      <c r="RM30" s="579">
        <f t="shared" si="206"/>
        <v>0</v>
      </c>
      <c r="RN30" s="607">
        <f t="shared" si="206"/>
        <v>0</v>
      </c>
      <c r="RO30" s="1051">
        <f t="shared" si="206"/>
        <v>0</v>
      </c>
      <c r="RP30" s="607">
        <f t="shared" ref="RP30:RQ30" si="207">SUM(RP12:RP29)</f>
        <v>0</v>
      </c>
      <c r="RQ30" s="1044">
        <f t="shared" si="207"/>
        <v>0</v>
      </c>
      <c r="RR30" s="586">
        <f t="shared" ref="RR30" si="208">SUM(RR12:RR29)</f>
        <v>0</v>
      </c>
      <c r="RS30" s="607">
        <f t="shared" si="206"/>
        <v>0</v>
      </c>
      <c r="RT30" s="579">
        <f t="shared" si="206"/>
        <v>0</v>
      </c>
      <c r="RU30" s="586">
        <f t="shared" si="206"/>
        <v>0</v>
      </c>
      <c r="RV30" s="1088">
        <f t="shared" si="206"/>
        <v>0</v>
      </c>
      <c r="RW30" s="607">
        <f t="shared" si="206"/>
        <v>0</v>
      </c>
      <c r="RX30" s="1044">
        <f t="shared" si="206"/>
        <v>0</v>
      </c>
      <c r="RY30" s="586">
        <f t="shared" ref="RY30" si="209">SUM(RY12:RY29)</f>
        <v>0</v>
      </c>
      <c r="RZ30" s="586">
        <f t="shared" si="206"/>
        <v>0</v>
      </c>
      <c r="SA30" s="580">
        <f t="shared" si="206"/>
        <v>0</v>
      </c>
      <c r="SB30" s="766">
        <f t="shared" si="206"/>
        <v>0</v>
      </c>
      <c r="SC30" s="739">
        <f t="shared" si="206"/>
        <v>0</v>
      </c>
      <c r="SD30" s="580">
        <f t="shared" si="206"/>
        <v>0</v>
      </c>
      <c r="SE30" s="739">
        <f t="shared" si="206"/>
        <v>0</v>
      </c>
      <c r="SF30" s="739">
        <f t="shared" si="206"/>
        <v>0</v>
      </c>
      <c r="SG30" s="580">
        <f t="shared" ref="SG30:TL30" si="210">SUM(SG12:SG29)</f>
        <v>0</v>
      </c>
      <c r="SH30" s="766">
        <f t="shared" si="210"/>
        <v>0</v>
      </c>
      <c r="SI30" s="739">
        <f t="shared" si="210"/>
        <v>0</v>
      </c>
      <c r="SJ30" s="580">
        <f t="shared" si="210"/>
        <v>0</v>
      </c>
      <c r="SK30" s="739">
        <f t="shared" si="210"/>
        <v>0</v>
      </c>
      <c r="SL30" s="739">
        <f t="shared" si="210"/>
        <v>0</v>
      </c>
      <c r="SM30" s="583">
        <f t="shared" si="210"/>
        <v>0</v>
      </c>
      <c r="SN30" s="766">
        <f t="shared" si="210"/>
        <v>0</v>
      </c>
      <c r="SO30" s="739">
        <f t="shared" si="210"/>
        <v>0</v>
      </c>
      <c r="SP30" s="583">
        <f t="shared" si="210"/>
        <v>0</v>
      </c>
      <c r="SQ30" s="766">
        <f t="shared" si="210"/>
        <v>0</v>
      </c>
      <c r="SR30" s="739">
        <f t="shared" si="210"/>
        <v>0</v>
      </c>
      <c r="SS30" s="961">
        <f t="shared" si="210"/>
        <v>0</v>
      </c>
      <c r="ST30" s="766">
        <f t="shared" si="210"/>
        <v>0</v>
      </c>
      <c r="SU30" s="739">
        <f t="shared" si="210"/>
        <v>0</v>
      </c>
      <c r="SV30" s="583">
        <f t="shared" si="210"/>
        <v>0</v>
      </c>
      <c r="SW30" s="766">
        <f t="shared" si="210"/>
        <v>0</v>
      </c>
      <c r="SX30" s="739">
        <f t="shared" si="210"/>
        <v>0</v>
      </c>
      <c r="SY30" s="584">
        <f t="shared" si="210"/>
        <v>0</v>
      </c>
      <c r="SZ30" s="585">
        <f t="shared" si="210"/>
        <v>0</v>
      </c>
      <c r="TA30" s="1282">
        <f t="shared" si="210"/>
        <v>0</v>
      </c>
      <c r="TB30" s="584">
        <f t="shared" si="210"/>
        <v>0</v>
      </c>
      <c r="TC30" s="585">
        <f t="shared" si="210"/>
        <v>0</v>
      </c>
      <c r="TD30" s="1282">
        <f t="shared" si="210"/>
        <v>0</v>
      </c>
      <c r="TE30" s="584">
        <f t="shared" si="210"/>
        <v>0</v>
      </c>
      <c r="TF30" s="1044">
        <f t="shared" si="210"/>
        <v>0</v>
      </c>
      <c r="TG30" s="584">
        <f t="shared" si="210"/>
        <v>0</v>
      </c>
      <c r="TH30" s="1048">
        <f t="shared" si="210"/>
        <v>0</v>
      </c>
      <c r="TI30" s="584">
        <f t="shared" si="210"/>
        <v>0</v>
      </c>
      <c r="TJ30" s="586">
        <f t="shared" si="210"/>
        <v>0</v>
      </c>
      <c r="TK30" s="584">
        <f t="shared" si="210"/>
        <v>0</v>
      </c>
      <c r="TL30" s="585">
        <f t="shared" si="210"/>
        <v>0</v>
      </c>
      <c r="TM30" s="1061">
        <f t="shared" ref="TM30:UL30" si="211">SUM(TM12:TM29)</f>
        <v>0</v>
      </c>
      <c r="TN30" s="585">
        <f t="shared" si="211"/>
        <v>0</v>
      </c>
      <c r="TO30" s="1061">
        <f t="shared" si="211"/>
        <v>0</v>
      </c>
      <c r="TP30" s="585">
        <f t="shared" si="211"/>
        <v>0</v>
      </c>
      <c r="TQ30" s="1061">
        <f t="shared" si="211"/>
        <v>0</v>
      </c>
      <c r="TR30" s="586">
        <f t="shared" si="211"/>
        <v>0</v>
      </c>
      <c r="TS30" s="1061">
        <f t="shared" si="211"/>
        <v>0</v>
      </c>
      <c r="TT30" s="585">
        <f t="shared" si="211"/>
        <v>0</v>
      </c>
      <c r="TU30" s="588">
        <f t="shared" si="211"/>
        <v>-569797900</v>
      </c>
      <c r="TV30" s="584">
        <f t="shared" si="211"/>
        <v>-290778600</v>
      </c>
      <c r="TW30" s="581">
        <f t="shared" si="211"/>
        <v>0</v>
      </c>
      <c r="TX30" s="581">
        <f t="shared" si="211"/>
        <v>0</v>
      </c>
      <c r="TY30" s="581">
        <f t="shared" si="211"/>
        <v>5500000</v>
      </c>
      <c r="TZ30" s="581">
        <f t="shared" si="211"/>
        <v>0</v>
      </c>
      <c r="UA30" s="589">
        <f t="shared" si="211"/>
        <v>0</v>
      </c>
      <c r="UB30" s="583">
        <f t="shared" si="211"/>
        <v>0</v>
      </c>
      <c r="UC30" s="590">
        <f t="shared" si="211"/>
        <v>5500000</v>
      </c>
      <c r="UD30" s="590">
        <f t="shared" si="211"/>
        <v>0</v>
      </c>
      <c r="UE30" s="581">
        <f t="shared" si="211"/>
        <v>-472433000</v>
      </c>
      <c r="UF30" s="581">
        <f t="shared" si="211"/>
        <v>-222291300</v>
      </c>
      <c r="UG30" s="581">
        <f t="shared" si="211"/>
        <v>-102864900</v>
      </c>
      <c r="UH30" s="581">
        <f t="shared" si="211"/>
        <v>-68487300</v>
      </c>
      <c r="UI30" s="590">
        <f t="shared" si="211"/>
        <v>-25114900</v>
      </c>
      <c r="UJ30" s="590">
        <f t="shared" si="211"/>
        <v>-16837300</v>
      </c>
      <c r="UK30" s="590">
        <f t="shared" si="211"/>
        <v>-77750000</v>
      </c>
      <c r="UL30" s="590">
        <f t="shared" si="211"/>
        <v>-51650000</v>
      </c>
      <c r="UM30" s="256">
        <f>'Трансферты и кредиты'!UE30+'Трансферты и кредиты'!UG30</f>
        <v>-575297900</v>
      </c>
      <c r="UN30" s="256">
        <f>'Трансферты и кредиты'!UF30+'Трансферты и кредиты'!UH30</f>
        <v>-290778600</v>
      </c>
    </row>
    <row r="31" spans="1:560" s="347" customFormat="1" ht="25.5" customHeight="1">
      <c r="A31" s="360"/>
      <c r="B31" s="553"/>
      <c r="C31" s="485"/>
      <c r="D31" s="518"/>
      <c r="E31" s="483"/>
      <c r="F31" s="808"/>
      <c r="G31" s="809"/>
      <c r="H31" s="810"/>
      <c r="I31" s="809"/>
      <c r="J31" s="811"/>
      <c r="K31" s="812"/>
      <c r="L31" s="811"/>
      <c r="M31" s="832"/>
      <c r="N31" s="809"/>
      <c r="O31" s="858"/>
      <c r="P31" s="809"/>
      <c r="Q31" s="809"/>
      <c r="R31" s="813"/>
      <c r="S31" s="812"/>
      <c r="T31" s="813"/>
      <c r="U31" s="832"/>
      <c r="V31" s="810"/>
      <c r="W31" s="810"/>
      <c r="X31" s="907"/>
      <c r="Y31" s="814"/>
      <c r="Z31" s="814"/>
      <c r="AA31" s="808"/>
      <c r="AB31" s="810"/>
      <c r="AC31" s="815"/>
      <c r="AD31" s="814"/>
      <c r="AE31" s="813"/>
      <c r="AF31" s="812"/>
      <c r="AG31" s="813"/>
      <c r="AH31" s="812"/>
      <c r="AI31" s="642"/>
      <c r="AJ31" s="642"/>
      <c r="AK31" s="488"/>
      <c r="AL31" s="486"/>
      <c r="AM31" s="486"/>
      <c r="AN31" s="486"/>
      <c r="AO31" s="486"/>
      <c r="AP31" s="488"/>
      <c r="AQ31" s="712"/>
      <c r="AR31" s="698"/>
      <c r="AS31" s="698"/>
      <c r="AT31" s="486"/>
      <c r="AU31" s="640"/>
      <c r="AV31" s="486"/>
      <c r="AW31" s="486"/>
      <c r="AX31" s="486"/>
      <c r="AY31" s="486"/>
      <c r="AZ31" s="488"/>
      <c r="BA31" s="698"/>
      <c r="BB31" s="835"/>
      <c r="BC31" s="698"/>
      <c r="BD31" s="486"/>
      <c r="BE31" s="636"/>
      <c r="BF31" s="636"/>
      <c r="BG31" s="636"/>
      <c r="BH31" s="636"/>
      <c r="BI31" s="640"/>
      <c r="BJ31" s="871"/>
      <c r="BK31" s="640"/>
      <c r="BL31" s="872"/>
      <c r="BM31" s="658"/>
      <c r="BN31" s="873"/>
      <c r="BO31" s="658"/>
      <c r="BP31" s="873"/>
      <c r="BQ31" s="640"/>
      <c r="BR31" s="871"/>
      <c r="BS31" s="640"/>
      <c r="BT31" s="871"/>
      <c r="BU31" s="658"/>
      <c r="BV31" s="873"/>
      <c r="BW31" s="658"/>
      <c r="BX31" s="873"/>
      <c r="BY31" s="640"/>
      <c r="BZ31" s="932"/>
      <c r="CA31" s="712"/>
      <c r="CB31" s="744"/>
      <c r="CC31" s="644"/>
      <c r="CD31" s="744"/>
      <c r="CE31" s="991"/>
      <c r="CF31" s="932"/>
      <c r="CG31" s="488"/>
      <c r="CH31" s="991"/>
      <c r="CI31" s="712"/>
      <c r="CJ31" s="744"/>
      <c r="CK31" s="712"/>
      <c r="CL31" s="744"/>
      <c r="CM31" s="986"/>
      <c r="CN31" s="985"/>
      <c r="CO31" s="488"/>
      <c r="CP31" s="985"/>
      <c r="CQ31" s="488"/>
      <c r="CR31" s="985"/>
      <c r="CS31" s="723"/>
      <c r="CT31" s="723"/>
      <c r="CU31" s="723"/>
      <c r="CV31" s="723"/>
      <c r="CW31" s="633"/>
      <c r="CX31" s="486"/>
      <c r="CY31" s="841"/>
      <c r="CZ31" s="488"/>
      <c r="DA31" s="835"/>
      <c r="DB31" s="744"/>
      <c r="DC31" s="633"/>
      <c r="DD31" s="712"/>
      <c r="DE31" s="738"/>
      <c r="DF31" s="712"/>
      <c r="DG31" s="738"/>
      <c r="DH31" s="633"/>
      <c r="DI31" s="712"/>
      <c r="DJ31" s="738"/>
      <c r="DK31" s="712"/>
      <c r="DL31" s="738"/>
      <c r="DM31" s="633"/>
      <c r="DN31" s="486"/>
      <c r="DO31" s="841"/>
      <c r="DP31" s="488"/>
      <c r="DQ31" s="835"/>
      <c r="DR31" s="744"/>
      <c r="DS31" s="633"/>
      <c r="DT31" s="698"/>
      <c r="DU31" s="843"/>
      <c r="DV31" s="488"/>
      <c r="DW31" s="712"/>
      <c r="DX31" s="738"/>
      <c r="DY31" s="640"/>
      <c r="DZ31" s="712"/>
      <c r="EA31" s="738"/>
      <c r="EB31" s="488"/>
      <c r="EC31" s="712"/>
      <c r="ED31" s="738"/>
      <c r="EE31" s="488"/>
      <c r="EF31" s="834"/>
      <c r="EG31" s="738"/>
      <c r="EH31" s="488"/>
      <c r="EI31" s="698"/>
      <c r="EJ31" s="738"/>
      <c r="EK31" s="723"/>
      <c r="EL31" s="835"/>
      <c r="EM31" s="738"/>
      <c r="EN31" s="719"/>
      <c r="EO31" s="698"/>
      <c r="EP31" s="843"/>
      <c r="EQ31" s="723"/>
      <c r="ER31" s="835"/>
      <c r="ES31" s="738"/>
      <c r="ET31" s="723"/>
      <c r="EU31" s="712"/>
      <c r="EV31" s="738"/>
      <c r="EW31" s="536"/>
      <c r="EX31" s="698"/>
      <c r="EY31" s="772"/>
      <c r="EZ31" s="698"/>
      <c r="FA31" s="772"/>
      <c r="FB31" s="698"/>
      <c r="FC31" s="864"/>
      <c r="FD31" s="712"/>
      <c r="FE31" s="738"/>
      <c r="FF31" s="536"/>
      <c r="FG31" s="698"/>
      <c r="FH31" s="772"/>
      <c r="FI31" s="698"/>
      <c r="FJ31" s="843"/>
      <c r="FK31" s="698"/>
      <c r="FL31" s="772"/>
      <c r="FM31" s="698"/>
      <c r="FN31" s="772"/>
      <c r="FO31" s="809"/>
      <c r="FP31" s="698"/>
      <c r="FQ31" s="772"/>
      <c r="FR31" s="698"/>
      <c r="FS31" s="738"/>
      <c r="FT31" s="698"/>
      <c r="FU31" s="843"/>
      <c r="FV31" s="698"/>
      <c r="FW31" s="738"/>
      <c r="FX31" s="1016"/>
      <c r="FY31" s="698"/>
      <c r="FZ31" s="772"/>
      <c r="GA31" s="835"/>
      <c r="GB31" s="738"/>
      <c r="GC31" s="835"/>
      <c r="GD31" s="738"/>
      <c r="GE31" s="698"/>
      <c r="GF31" s="772"/>
      <c r="GG31" s="832"/>
      <c r="GH31" s="698"/>
      <c r="GI31" s="772"/>
      <c r="GJ31" s="698"/>
      <c r="GK31" s="738"/>
      <c r="GL31" s="835"/>
      <c r="GM31" s="738"/>
      <c r="GN31" s="698"/>
      <c r="GO31" s="738"/>
      <c r="GP31" s="832"/>
      <c r="GQ31" s="698"/>
      <c r="GR31" s="772"/>
      <c r="GS31" s="698"/>
      <c r="GT31" s="843"/>
      <c r="GU31" s="698"/>
      <c r="GV31" s="843"/>
      <c r="GW31" s="698"/>
      <c r="GX31" s="843"/>
      <c r="GY31" s="812"/>
      <c r="GZ31" s="698"/>
      <c r="HA31" s="772"/>
      <c r="HB31" s="698"/>
      <c r="HC31" s="738"/>
      <c r="HD31" s="698"/>
      <c r="HE31" s="772"/>
      <c r="HF31" s="698"/>
      <c r="HG31" s="738"/>
      <c r="HH31" s="1017"/>
      <c r="HI31" s="698"/>
      <c r="HJ31" s="772"/>
      <c r="HK31" s="698"/>
      <c r="HL31" s="843"/>
      <c r="HM31" s="698"/>
      <c r="HN31" s="772"/>
      <c r="HO31" s="698"/>
      <c r="HP31" s="772"/>
      <c r="HQ31" s="488"/>
      <c r="HR31" s="486"/>
      <c r="HS31" s="841"/>
      <c r="HT31" s="486"/>
      <c r="HU31" s="841"/>
      <c r="HV31" s="488"/>
      <c r="HW31" s="486"/>
      <c r="HX31" s="744"/>
      <c r="HY31" s="486"/>
      <c r="HZ31" s="744"/>
      <c r="IA31" s="633"/>
      <c r="IB31" s="637"/>
      <c r="IC31" s="486"/>
      <c r="ID31" s="486"/>
      <c r="IE31" s="738"/>
      <c r="IF31" s="633"/>
      <c r="IG31" s="932"/>
      <c r="IH31" s="549"/>
      <c r="II31" s="670"/>
      <c r="IJ31" s="745"/>
      <c r="IK31" s="488"/>
      <c r="IL31" s="486"/>
      <c r="IM31" s="486"/>
      <c r="IN31" s="744"/>
      <c r="IO31" s="488"/>
      <c r="IP31" s="932"/>
      <c r="IQ31" s="932"/>
      <c r="IR31" s="744"/>
      <c r="IS31" s="723"/>
      <c r="IT31" s="723"/>
      <c r="IU31" s="721"/>
      <c r="IV31" s="723"/>
      <c r="IW31" s="488"/>
      <c r="IX31" s="835"/>
      <c r="IY31" s="738"/>
      <c r="IZ31" s="843"/>
      <c r="JA31" s="698"/>
      <c r="JB31" s="488"/>
      <c r="JC31" s="835"/>
      <c r="JD31" s="738"/>
      <c r="JE31" s="843"/>
      <c r="JF31" s="698"/>
      <c r="JG31" s="488"/>
      <c r="JH31" s="698"/>
      <c r="JI31" s="843"/>
      <c r="JJ31" s="864"/>
      <c r="JK31" s="698"/>
      <c r="JL31" s="538"/>
      <c r="JM31" s="698"/>
      <c r="JN31" s="843"/>
      <c r="JO31" s="738"/>
      <c r="JP31" s="835"/>
      <c r="JQ31" s="812"/>
      <c r="JR31" s="835"/>
      <c r="JS31" s="738"/>
      <c r="JT31" s="843"/>
      <c r="JU31" s="698"/>
      <c r="JV31" s="812"/>
      <c r="JW31" s="835"/>
      <c r="JX31" s="738"/>
      <c r="JY31" s="843"/>
      <c r="JZ31" s="698"/>
      <c r="KA31" s="855"/>
      <c r="KB31" s="698"/>
      <c r="KC31" s="843"/>
      <c r="KD31" s="738"/>
      <c r="KE31" s="835"/>
      <c r="KF31" s="812"/>
      <c r="KG31" s="835"/>
      <c r="KH31" s="738"/>
      <c r="KI31" s="843"/>
      <c r="KJ31" s="698"/>
      <c r="KK31" s="594"/>
      <c r="KL31" s="549"/>
      <c r="KM31" s="485"/>
      <c r="KN31" s="549"/>
      <c r="KO31" s="633"/>
      <c r="KP31" s="712"/>
      <c r="KQ31" s="738"/>
      <c r="KR31" s="633"/>
      <c r="KS31" s="698"/>
      <c r="KT31" s="738"/>
      <c r="KU31" s="721"/>
      <c r="KV31" s="932"/>
      <c r="KW31" s="841"/>
      <c r="KX31" s="721"/>
      <c r="KY31" s="932"/>
      <c r="KZ31" s="841"/>
      <c r="LA31" s="721"/>
      <c r="LB31" s="932"/>
      <c r="LC31" s="841"/>
      <c r="LD31" s="721"/>
      <c r="LE31" s="932"/>
      <c r="LF31" s="821"/>
      <c r="LG31" s="477"/>
      <c r="LH31" s="644"/>
      <c r="LI31" s="486"/>
      <c r="LJ31" s="843"/>
      <c r="LK31" s="486"/>
      <c r="LL31" s="486"/>
      <c r="LM31" s="637"/>
      <c r="LN31" s="549"/>
      <c r="LO31" s="550"/>
      <c r="LP31" s="745"/>
      <c r="LQ31" s="477"/>
      <c r="LR31" s="549"/>
      <c r="LS31" s="670"/>
      <c r="LT31" s="745"/>
      <c r="LU31" s="549"/>
      <c r="LV31" s="549"/>
      <c r="LW31" s="549"/>
      <c r="LX31" s="549"/>
      <c r="LY31" s="549"/>
      <c r="LZ31" s="745"/>
      <c r="MA31" s="488"/>
      <c r="MB31" s="985"/>
      <c r="MC31" s="486"/>
      <c r="MD31" s="549"/>
      <c r="ME31" s="835"/>
      <c r="MF31" s="698"/>
      <c r="MG31" s="698"/>
      <c r="MH31" s="772"/>
      <c r="MI31" s="633"/>
      <c r="MJ31" s="698"/>
      <c r="MK31" s="835"/>
      <c r="ML31" s="549"/>
      <c r="MM31" s="835"/>
      <c r="MN31" s="698"/>
      <c r="MO31" s="698"/>
      <c r="MP31" s="843"/>
      <c r="MQ31" s="1023"/>
      <c r="MR31" s="835"/>
      <c r="MS31" s="637"/>
      <c r="MT31" s="670"/>
      <c r="MU31" s="698"/>
      <c r="MV31" s="834"/>
      <c r="MW31" s="712"/>
      <c r="MX31" s="738"/>
      <c r="MY31" s="1033"/>
      <c r="MZ31" s="698"/>
      <c r="NA31" s="835"/>
      <c r="NB31" s="698"/>
      <c r="NC31" s="835"/>
      <c r="ND31" s="698"/>
      <c r="NE31" s="698"/>
      <c r="NF31" s="843"/>
      <c r="NG31" s="1023"/>
      <c r="NH31" s="835"/>
      <c r="NI31" s="486"/>
      <c r="NJ31" s="549"/>
      <c r="NK31" s="835"/>
      <c r="NL31" s="698"/>
      <c r="NM31" s="698"/>
      <c r="NN31" s="843"/>
      <c r="NO31" s="1023"/>
      <c r="NP31" s="835"/>
      <c r="NQ31" s="698"/>
      <c r="NR31" s="670"/>
      <c r="NS31" s="698"/>
      <c r="NT31" s="698"/>
      <c r="NU31" s="835"/>
      <c r="NV31" s="738"/>
      <c r="NW31" s="633"/>
      <c r="NX31" s="486"/>
      <c r="NY31" s="841"/>
      <c r="NZ31" s="698"/>
      <c r="OA31" s="841"/>
      <c r="OB31" s="633"/>
      <c r="OC31" s="670"/>
      <c r="OD31" s="745"/>
      <c r="OE31" s="670"/>
      <c r="OF31" s="745"/>
      <c r="OG31" s="633"/>
      <c r="OH31" s="835"/>
      <c r="OI31" s="738"/>
      <c r="OJ31" s="550"/>
      <c r="OK31" s="745"/>
      <c r="OL31" s="698"/>
      <c r="OM31" s="744"/>
      <c r="ON31" s="633"/>
      <c r="OO31" s="698"/>
      <c r="OP31" s="772"/>
      <c r="OQ31" s="670"/>
      <c r="OR31" s="745"/>
      <c r="OS31" s="698"/>
      <c r="OT31" s="738"/>
      <c r="OU31" s="721"/>
      <c r="OV31" s="698"/>
      <c r="OW31" s="738"/>
      <c r="OX31" s="670"/>
      <c r="OY31" s="745"/>
      <c r="OZ31" s="698"/>
      <c r="PA31" s="738"/>
      <c r="PB31" s="721"/>
      <c r="PC31" s="698"/>
      <c r="PD31" s="772"/>
      <c r="PE31" s="670"/>
      <c r="PF31" s="745"/>
      <c r="PG31" s="698"/>
      <c r="PH31" s="738"/>
      <c r="PI31" s="723"/>
      <c r="PJ31" s="835"/>
      <c r="PK31" s="738"/>
      <c r="PL31" s="835"/>
      <c r="PM31" s="738"/>
      <c r="PN31" s="698"/>
      <c r="PO31" s="738"/>
      <c r="PP31" s="723"/>
      <c r="PQ31" s="835"/>
      <c r="PR31" s="738"/>
      <c r="PS31" s="670"/>
      <c r="PT31" s="745"/>
      <c r="PU31" s="698"/>
      <c r="PV31" s="843"/>
      <c r="PW31" s="633"/>
      <c r="PX31" s="488"/>
      <c r="PY31" s="633"/>
      <c r="PZ31" s="488"/>
      <c r="QA31" s="633"/>
      <c r="QB31" s="354"/>
      <c r="QC31" s="813"/>
      <c r="QD31" s="812"/>
      <c r="QE31" s="813"/>
      <c r="QF31" s="812"/>
      <c r="QG31" s="485"/>
      <c r="QH31" s="542"/>
      <c r="QI31" s="486"/>
      <c r="QJ31" s="485"/>
      <c r="QK31" s="637"/>
      <c r="QL31" s="486"/>
      <c r="QM31" s="488"/>
      <c r="QN31" s="538"/>
      <c r="QO31" s="633"/>
      <c r="QP31" s="354"/>
      <c r="QQ31" s="633"/>
      <c r="QR31" s="354"/>
      <c r="QS31" s="640"/>
      <c r="QT31" s="354"/>
      <c r="QU31" s="640"/>
      <c r="QV31" s="354"/>
      <c r="QW31" s="538"/>
      <c r="QX31" s="354"/>
      <c r="QY31" s="538"/>
      <c r="QZ31" s="354"/>
      <c r="RA31" s="538"/>
      <c r="RB31" s="354"/>
      <c r="RC31" s="538"/>
      <c r="RD31" s="354"/>
      <c r="RE31" s="633"/>
      <c r="RF31" s="486"/>
      <c r="RG31" s="644"/>
      <c r="RH31" s="488"/>
      <c r="RI31" s="354"/>
      <c r="RJ31" s="536"/>
      <c r="RK31" s="582"/>
      <c r="RL31" s="581"/>
      <c r="RM31" s="488"/>
      <c r="RN31" s="595"/>
      <c r="RO31" s="1326"/>
      <c r="RP31" s="1416"/>
      <c r="RQ31" s="744"/>
      <c r="RR31" s="932"/>
      <c r="RS31" s="595"/>
      <c r="RT31" s="488"/>
      <c r="RU31" s="932"/>
      <c r="RV31" s="744"/>
      <c r="RW31" s="1416"/>
      <c r="RX31" s="744"/>
      <c r="RY31" s="932"/>
      <c r="RZ31" s="932"/>
      <c r="SA31" s="581"/>
      <c r="SB31" s="744"/>
      <c r="SC31" s="744"/>
      <c r="SD31" s="581"/>
      <c r="SE31" s="744"/>
      <c r="SF31" s="744"/>
      <c r="SG31" s="581"/>
      <c r="SH31" s="744"/>
      <c r="SI31" s="744"/>
      <c r="SJ31" s="581"/>
      <c r="SK31" s="744"/>
      <c r="SL31" s="744"/>
      <c r="SM31" s="590"/>
      <c r="SN31" s="744"/>
      <c r="SO31" s="744"/>
      <c r="SP31" s="590"/>
      <c r="SQ31" s="744"/>
      <c r="SR31" s="744"/>
      <c r="SS31" s="593"/>
      <c r="ST31" s="744"/>
      <c r="SU31" s="744"/>
      <c r="SV31" s="590"/>
      <c r="SW31" s="744"/>
      <c r="SX31" s="744"/>
      <c r="SY31" s="488"/>
      <c r="SZ31" s="932"/>
      <c r="TA31" s="744"/>
      <c r="TB31" s="488"/>
      <c r="TC31" s="932"/>
      <c r="TD31" s="744"/>
      <c r="TE31" s="592"/>
      <c r="TF31" s="1045"/>
      <c r="TG31" s="592"/>
      <c r="TH31" s="1049"/>
      <c r="TI31" s="592"/>
      <c r="TJ31" s="595"/>
      <c r="TK31" s="592"/>
      <c r="TL31" s="595"/>
      <c r="TM31" s="1062"/>
      <c r="TN31" s="595"/>
      <c r="TO31" s="1062"/>
      <c r="TP31" s="595"/>
      <c r="TQ31" s="1062"/>
      <c r="TR31" s="587"/>
      <c r="TS31" s="1062"/>
      <c r="TT31" s="595"/>
      <c r="TU31" s="597"/>
      <c r="TV31" s="592"/>
      <c r="TW31" s="591"/>
      <c r="TX31" s="591"/>
      <c r="TY31" s="591"/>
      <c r="TZ31" s="591"/>
      <c r="UA31" s="598"/>
      <c r="UB31" s="598"/>
      <c r="UC31" s="598"/>
      <c r="UD31" s="598"/>
      <c r="UE31" s="591"/>
      <c r="UF31" s="591"/>
      <c r="UG31" s="591"/>
      <c r="UH31" s="591"/>
      <c r="UI31" s="598"/>
      <c r="UJ31" s="598"/>
      <c r="UK31" s="598"/>
      <c r="UL31" s="598"/>
      <c r="UM31" s="256">
        <f>'Трансферты и кредиты'!UE31+'Трансферты и кредиты'!UG31</f>
        <v>0</v>
      </c>
      <c r="UN31" s="256">
        <f>'Трансферты и кредиты'!UF31+'Трансферты и кредиты'!UH31</f>
        <v>0</v>
      </c>
    </row>
    <row r="32" spans="1:560" s="347" customFormat="1" ht="25.5" customHeight="1">
      <c r="A32" s="361" t="s">
        <v>5</v>
      </c>
      <c r="B32" s="559">
        <f>D32+AI32+'Трансферты и кредиты'!QG32+'Трансферты и кредиты'!RK32</f>
        <v>1344496084.4400001</v>
      </c>
      <c r="C32" s="552">
        <f>E32+'Трансферты и кредиты'!QJ32+AJ32+'Трансферты и кредиты'!RL32</f>
        <v>452251726.70000005</v>
      </c>
      <c r="D32" s="559">
        <f>F32+P32+N32+V32+AA32+H32</f>
        <v>221781600</v>
      </c>
      <c r="E32" s="552">
        <f>G32+Q32+O32+W32+AB32+I32</f>
        <v>121070399</v>
      </c>
      <c r="F32" s="1196">
        <f>'[1]Дотация  из  ОБ_факт'!I28+'[1]Дотация  из  ОБ_факт'!Q28</f>
        <v>211781600</v>
      </c>
      <c r="G32" s="1370">
        <v>121070399</v>
      </c>
      <c r="H32" s="623"/>
      <c r="I32" s="816"/>
      <c r="J32" s="625"/>
      <c r="K32" s="625"/>
      <c r="L32" s="624"/>
      <c r="M32" s="817"/>
      <c r="N32" s="623">
        <f>'[1]Дотация  из  ОБ_факт'!U28</f>
        <v>10000000</v>
      </c>
      <c r="O32" s="1194"/>
      <c r="P32" s="623"/>
      <c r="Q32" s="816"/>
      <c r="R32" s="625"/>
      <c r="S32" s="625"/>
      <c r="T32" s="624"/>
      <c r="U32" s="663"/>
      <c r="V32" s="623">
        <f>'[1]Дотация  из  ОБ_факт'!AE28+'[1]Дотация  из  ОБ_факт'!AG28+'[1]Дотация  из  ОБ_факт'!AK28</f>
        <v>0</v>
      </c>
      <c r="W32" s="171">
        <f>SUM(X32:Z32)</f>
        <v>0</v>
      </c>
      <c r="X32" s="908"/>
      <c r="Y32" s="626"/>
      <c r="Z32" s="627"/>
      <c r="AA32" s="623"/>
      <c r="AB32" s="476"/>
      <c r="AC32" s="628"/>
      <c r="AD32" s="629"/>
      <c r="AE32" s="625"/>
      <c r="AF32" s="625"/>
      <c r="AG32" s="624"/>
      <c r="AH32" s="807"/>
      <c r="AI32" s="619">
        <f>'Трансферты и кредиты'!IA32+LG32+MA32+'Трансферты и кредиты'!PY32+'Трансферты и кредиты'!QA32+BI32+BK32+BQ32+BS32+'Трансферты и кредиты'!KK32+'Трансферты и кредиты'!KO32+AK32+AU32+'Трансферты и кредиты'!EW32+'Трансферты и кредиты'!FO32+'Трансферты и кредиты'!CW32+'Трансферты и кредиты'!HQ32+BY32+'Трансферты и кредиты'!DY32+'Трансферты и кредиты'!EE32+'Трансферты и кредиты'!IW32+'Трансферты и кредиты'!JG32+DS32+'Трансферты и кредиты'!IK32+PW32+NW32+OG32+CO32</f>
        <v>338443906.43999994</v>
      </c>
      <c r="AJ32" s="518">
        <f>'Трансферты и кредиты'!IF32+LQ32+MI32+'Трансферты и кредиты'!PZ32+'Трансферты и кредиты'!QB32+BJ32+BL32+BR32+BT32+'Трансферты и кредиты'!KM32+'Трансферты и кредиты'!KR32+AP32+AZ32+'Трансферты и кредиты'!FF32+'Трансферты и кредиты'!FX32+'Трансферты и кредиты'!CZ32+'Трансферты и кредиты'!HV32+CG32+'Трансферты и кредиты'!EB32+'Трансферты и кредиты'!EH32+'Трансферты и кредиты'!JB32+'Трансферты и кредиты'!JL32+DV32+'Трансферты и кредиты'!IO32+DP32+PX32+ON32+OB32+CQ32</f>
        <v>134515851.48999998</v>
      </c>
      <c r="AK32" s="552">
        <f>SUM(AL32:AO32)</f>
        <v>80000000</v>
      </c>
      <c r="AL32" s="481">
        <f>[1]Субсидия_факт!KQ30</f>
        <v>80000000</v>
      </c>
      <c r="AM32" s="350">
        <f>[1]Субсидия_факт!KW30</f>
        <v>0</v>
      </c>
      <c r="AN32" s="350">
        <f>[1]Субсидия_факт!LI30</f>
        <v>0</v>
      </c>
      <c r="AO32" s="533">
        <f>[1]Субсидия_факт!LO30</f>
        <v>0</v>
      </c>
      <c r="AP32" s="552">
        <f>SUM(AQ32:AT32)</f>
        <v>0</v>
      </c>
      <c r="AQ32" s="856"/>
      <c r="AR32" s="564"/>
      <c r="AS32" s="564"/>
      <c r="AT32" s="564"/>
      <c r="AU32" s="552">
        <f>SUM(AV32:AY32)</f>
        <v>0</v>
      </c>
      <c r="AV32" s="350"/>
      <c r="AW32" s="350"/>
      <c r="AX32" s="350"/>
      <c r="AY32" s="558"/>
      <c r="AZ32" s="552">
        <f>SUM(BA32:BD32)</f>
        <v>0</v>
      </c>
      <c r="BA32" s="564"/>
      <c r="BB32" s="565"/>
      <c r="BC32" s="564"/>
      <c r="BD32" s="856"/>
      <c r="BE32" s="561"/>
      <c r="BF32" s="561"/>
      <c r="BG32" s="561"/>
      <c r="BH32" s="561"/>
      <c r="BI32" s="552">
        <f>[1]Субсидия_факт!FS30</f>
        <v>0</v>
      </c>
      <c r="BJ32" s="348"/>
      <c r="BK32" s="557"/>
      <c r="BL32" s="348"/>
      <c r="BM32" s="560"/>
      <c r="BN32" s="561"/>
      <c r="BO32" s="630"/>
      <c r="BP32" s="349"/>
      <c r="BQ32" s="552">
        <f>[1]Субсидия_факт!GA30</f>
        <v>0</v>
      </c>
      <c r="BR32" s="348"/>
      <c r="BS32" s="552"/>
      <c r="BT32" s="348"/>
      <c r="BU32" s="560"/>
      <c r="BV32" s="561"/>
      <c r="BW32" s="830"/>
      <c r="BX32" s="349"/>
      <c r="BY32" s="557">
        <f>SUM(BZ32:CF32)</f>
        <v>0</v>
      </c>
      <c r="BZ32" s="558">
        <f>[1]Субсидия_факт!E30</f>
        <v>0</v>
      </c>
      <c r="CA32" s="1139">
        <f>[1]Субсидия_факт!G30</f>
        <v>0</v>
      </c>
      <c r="CB32" s="742">
        <f>[1]Субсидия_факт!I30</f>
        <v>0</v>
      </c>
      <c r="CC32" s="533">
        <f>[1]Субсидия_факт!K30</f>
        <v>0</v>
      </c>
      <c r="CD32" s="861">
        <f>[1]Субсидия_факт!M30</f>
        <v>0</v>
      </c>
      <c r="CE32" s="533">
        <f>[1]Субсидия_факт!O30</f>
        <v>0</v>
      </c>
      <c r="CF32" s="697">
        <f>[1]Субсидия_факт!Q30</f>
        <v>0</v>
      </c>
      <c r="CG32" s="552">
        <f>SUM(CH32:CN32)</f>
        <v>0</v>
      </c>
      <c r="CH32" s="793"/>
      <c r="CI32" s="856"/>
      <c r="CJ32" s="746"/>
      <c r="CK32" s="856"/>
      <c r="CL32" s="746"/>
      <c r="CM32" s="565"/>
      <c r="CN32" s="856"/>
      <c r="CO32" s="552"/>
      <c r="CP32" s="856"/>
      <c r="CQ32" s="552"/>
      <c r="CR32" s="856"/>
      <c r="CS32" s="630"/>
      <c r="CT32" s="630"/>
      <c r="CU32" s="630"/>
      <c r="CV32" s="630"/>
      <c r="CW32" s="559">
        <f>SUM(CX32:CY32)</f>
        <v>0</v>
      </c>
      <c r="CX32" s="558">
        <f>[1]Субсидия_факт!AO30</f>
        <v>0</v>
      </c>
      <c r="CY32" s="750">
        <f>[1]Субсидия_факт!AQ30</f>
        <v>0</v>
      </c>
      <c r="CZ32" s="552">
        <f>SUM(DA32:DB32)</f>
        <v>0</v>
      </c>
      <c r="DA32" s="565"/>
      <c r="DB32" s="746"/>
      <c r="DC32" s="552">
        <f t="shared" ref="DC32:DC33" si="212">SUM(DD32:DG32)</f>
        <v>0</v>
      </c>
      <c r="DD32" s="481">
        <f>[1]Субсидия_факт!W30</f>
        <v>0</v>
      </c>
      <c r="DE32" s="750">
        <f>[1]Субсидия_факт!Y30</f>
        <v>0</v>
      </c>
      <c r="DF32" s="481">
        <f>[1]Субсидия_факт!AA30</f>
        <v>0</v>
      </c>
      <c r="DG32" s="750">
        <f>[1]Субсидия_факт!AC30</f>
        <v>0</v>
      </c>
      <c r="DH32" s="552">
        <f t="shared" ref="DH32:DH33" si="213">SUM(DI32:DL32)</f>
        <v>0</v>
      </c>
      <c r="DI32" s="491"/>
      <c r="DJ32" s="746"/>
      <c r="DK32" s="491"/>
      <c r="DL32" s="746"/>
      <c r="DM32" s="559">
        <f>SUM(DN32:DO32)</f>
        <v>0</v>
      </c>
      <c r="DN32" s="558">
        <f>[1]Субсидия_факт!AU30</f>
        <v>0</v>
      </c>
      <c r="DO32" s="750">
        <f>[1]Субсидия_факт!AW30</f>
        <v>0</v>
      </c>
      <c r="DP32" s="552">
        <f>SUM(DQ32:DR32)</f>
        <v>0</v>
      </c>
      <c r="DQ32" s="565"/>
      <c r="DR32" s="746"/>
      <c r="DS32" s="559">
        <f t="shared" ref="DS32:DS33" si="214">SUM(DT32:DU32)</f>
        <v>6082100</v>
      </c>
      <c r="DT32" s="1027">
        <f>[1]Субсидия_факт!EA30</f>
        <v>1703000</v>
      </c>
      <c r="DU32" s="750">
        <f>[1]Субсидия_факт!EC30</f>
        <v>4379100</v>
      </c>
      <c r="DV32" s="552">
        <f t="shared" ref="DV32:DV33" si="215">SUM(DW32:DX32)</f>
        <v>0</v>
      </c>
      <c r="DW32" s="564"/>
      <c r="DX32" s="746"/>
      <c r="DY32" s="559">
        <f>SUM(DZ32:EA32)</f>
        <v>0</v>
      </c>
      <c r="DZ32" s="558">
        <f>[1]Субсидия_факт!DO30</f>
        <v>0</v>
      </c>
      <c r="EA32" s="750">
        <f>[1]Субсидия_факт!DU30</f>
        <v>0</v>
      </c>
      <c r="EB32" s="552">
        <f>SUM(EC32:ED32)</f>
        <v>0</v>
      </c>
      <c r="EC32" s="856"/>
      <c r="ED32" s="746"/>
      <c r="EE32" s="552"/>
      <c r="EF32" s="558"/>
      <c r="EG32" s="750"/>
      <c r="EH32" s="552"/>
      <c r="EI32" s="564"/>
      <c r="EJ32" s="768"/>
      <c r="EK32" s="630"/>
      <c r="EL32" s="704"/>
      <c r="EM32" s="742"/>
      <c r="EN32" s="830"/>
      <c r="EO32" s="668"/>
      <c r="EP32" s="839"/>
      <c r="EQ32" s="630"/>
      <c r="ER32" s="558"/>
      <c r="ES32" s="1014"/>
      <c r="ET32" s="630"/>
      <c r="EU32" s="558"/>
      <c r="EV32" s="750"/>
      <c r="EW32" s="552">
        <f>SUM(EX32:FE32)</f>
        <v>254320.65000000002</v>
      </c>
      <c r="EX32" s="668">
        <f>[1]Субсидия_факт!BS30</f>
        <v>0</v>
      </c>
      <c r="EY32" s="742">
        <f>[1]Субсидия_факт!BY30</f>
        <v>0</v>
      </c>
      <c r="EZ32" s="558">
        <f>[1]Субсидия_факт!CQ30</f>
        <v>228260.87000000002</v>
      </c>
      <c r="FA32" s="1014">
        <f>[1]Субсидия_факт!CW30</f>
        <v>26059.78</v>
      </c>
      <c r="FB32" s="558">
        <f>[1]Субсидия_факт!DC30</f>
        <v>0</v>
      </c>
      <c r="FC32" s="1014">
        <f>[1]Субсидия_факт!DI30</f>
        <v>0</v>
      </c>
      <c r="FD32" s="558">
        <f>[1]Субсидия_факт!EE30</f>
        <v>0</v>
      </c>
      <c r="FE32" s="750">
        <f>[1]Субсидия_факт!EK30</f>
        <v>0</v>
      </c>
      <c r="FF32" s="552">
        <f>SUM(FG32:FN32)</f>
        <v>0</v>
      </c>
      <c r="FG32" s="564"/>
      <c r="FH32" s="746"/>
      <c r="FI32" s="564"/>
      <c r="FJ32" s="848"/>
      <c r="FK32" s="564"/>
      <c r="FL32" s="845"/>
      <c r="FM32" s="564"/>
      <c r="FN32" s="746"/>
      <c r="FO32" s="552"/>
      <c r="FP32" s="564"/>
      <c r="FQ32" s="746"/>
      <c r="FR32" s="558"/>
      <c r="FS32" s="750"/>
      <c r="FT32" s="558"/>
      <c r="FU32" s="1014"/>
      <c r="FV32" s="558"/>
      <c r="FW32" s="750"/>
      <c r="FX32" s="551"/>
      <c r="FY32" s="564"/>
      <c r="FZ32" s="746"/>
      <c r="GA32" s="565"/>
      <c r="GB32" s="746"/>
      <c r="GC32" s="565"/>
      <c r="GD32" s="746"/>
      <c r="GE32" s="564"/>
      <c r="GF32" s="746"/>
      <c r="GG32" s="630"/>
      <c r="GH32" s="564"/>
      <c r="GI32" s="746"/>
      <c r="GJ32" s="668"/>
      <c r="GK32" s="742"/>
      <c r="GL32" s="704"/>
      <c r="GM32" s="742"/>
      <c r="GN32" s="668"/>
      <c r="GO32" s="742"/>
      <c r="GP32" s="630"/>
      <c r="GQ32" s="564"/>
      <c r="GR32" s="746"/>
      <c r="GS32" s="668"/>
      <c r="GT32" s="839"/>
      <c r="GU32" s="668"/>
      <c r="GV32" s="839"/>
      <c r="GW32" s="668"/>
      <c r="GX32" s="839"/>
      <c r="GY32" s="630"/>
      <c r="GZ32" s="564"/>
      <c r="HA32" s="746"/>
      <c r="HB32" s="558"/>
      <c r="HC32" s="750"/>
      <c r="HD32" s="558"/>
      <c r="HE32" s="1014"/>
      <c r="HF32" s="558"/>
      <c r="HG32" s="750"/>
      <c r="HH32" s="665"/>
      <c r="HI32" s="564"/>
      <c r="HJ32" s="746"/>
      <c r="HK32" s="533"/>
      <c r="HL32" s="861"/>
      <c r="HM32" s="533"/>
      <c r="HN32" s="865"/>
      <c r="HO32" s="564"/>
      <c r="HP32" s="746"/>
      <c r="HQ32" s="552">
        <f t="shared" ref="HQ32:HQ33" si="216">SUM(HR32:HU32)</f>
        <v>0</v>
      </c>
      <c r="HR32" s="558">
        <f>[1]Субсидия_факт!AY30</f>
        <v>0</v>
      </c>
      <c r="HS32" s="750">
        <f>[1]Субсидия_факт!BA30</f>
        <v>0</v>
      </c>
      <c r="HT32" s="533">
        <f>[1]Субсидия_факт!BC30</f>
        <v>0</v>
      </c>
      <c r="HU32" s="750">
        <f>[1]Субсидия_факт!BE30</f>
        <v>0</v>
      </c>
      <c r="HV32" s="552">
        <f t="shared" ref="HV32:HV33" si="217">SUM(HW32:HZ32)</f>
        <v>0</v>
      </c>
      <c r="HW32" s="564"/>
      <c r="HX32" s="746"/>
      <c r="HY32" s="564"/>
      <c r="HZ32" s="746"/>
      <c r="IA32" s="559">
        <f>SUM(IB32:IM32)</f>
        <v>0</v>
      </c>
      <c r="IB32" s="558">
        <f>[1]Субсидия_факт!GW30</f>
        <v>0</v>
      </c>
      <c r="IC32" s="533">
        <f>[1]Субсидия_факт!GY30</f>
        <v>0</v>
      </c>
      <c r="ID32" s="533">
        <f>[1]Субсидия_факт!HG30</f>
        <v>0</v>
      </c>
      <c r="IE32" s="750">
        <f>[1]Субсидия_факт!HI30</f>
        <v>0</v>
      </c>
      <c r="IF32" s="559">
        <f>SUM(IG32:IQ32)</f>
        <v>0</v>
      </c>
      <c r="IG32" s="564"/>
      <c r="IH32" s="351"/>
      <c r="II32" s="491"/>
      <c r="IJ32" s="746"/>
      <c r="IK32" s="552"/>
      <c r="IL32" s="533">
        <f>[1]Субсидия_факт!HE30</f>
        <v>0</v>
      </c>
      <c r="IM32" s="533">
        <f>[1]Субсидия_факт!HA30</f>
        <v>0</v>
      </c>
      <c r="IN32" s="750">
        <f>[1]Субсидия_факт!HC30</f>
        <v>0</v>
      </c>
      <c r="IO32" s="552"/>
      <c r="IP32" s="564"/>
      <c r="IQ32" s="564"/>
      <c r="IR32" s="746"/>
      <c r="IS32" s="931"/>
      <c r="IT32" s="931"/>
      <c r="IU32" s="694"/>
      <c r="IV32" s="1019"/>
      <c r="IW32" s="711">
        <f>SUM(IX32:JA32)</f>
        <v>0</v>
      </c>
      <c r="IX32" s="558">
        <f>[1]Субсидия_факт!NI30</f>
        <v>0</v>
      </c>
      <c r="IY32" s="1014">
        <f>[1]Субсидия_факт!NO30</f>
        <v>0</v>
      </c>
      <c r="IZ32" s="1014">
        <f>[1]Субсидия_факт!OA30</f>
        <v>0</v>
      </c>
      <c r="JA32" s="533">
        <f>[1]Субсидия_факт!NU30</f>
        <v>0</v>
      </c>
      <c r="JB32" s="711">
        <f>SUM(JC32:JF32)</f>
        <v>0</v>
      </c>
      <c r="JC32" s="565"/>
      <c r="JD32" s="746"/>
      <c r="JE32" s="848"/>
      <c r="JF32" s="564"/>
      <c r="JG32" s="711"/>
      <c r="JH32" s="558"/>
      <c r="JI32" s="1014"/>
      <c r="JJ32" s="1014"/>
      <c r="JK32" s="533"/>
      <c r="JL32" s="790"/>
      <c r="JM32" s="564"/>
      <c r="JN32" s="848"/>
      <c r="JO32" s="746"/>
      <c r="JP32" s="565"/>
      <c r="JQ32" s="715"/>
      <c r="JR32" s="704"/>
      <c r="JS32" s="742"/>
      <c r="JT32" s="839"/>
      <c r="JU32" s="668"/>
      <c r="JV32" s="715"/>
      <c r="JW32" s="704"/>
      <c r="JX32" s="742"/>
      <c r="JY32" s="839"/>
      <c r="JZ32" s="668"/>
      <c r="KA32" s="852"/>
      <c r="KB32" s="558"/>
      <c r="KC32" s="1014"/>
      <c r="KD32" s="1014"/>
      <c r="KE32" s="558"/>
      <c r="KF32" s="715"/>
      <c r="KG32" s="565"/>
      <c r="KH32" s="746"/>
      <c r="KI32" s="861"/>
      <c r="KJ32" s="533"/>
      <c r="KK32" s="552">
        <f>SUM('Трансферты и кредиты'!KL32:KL32)</f>
        <v>0</v>
      </c>
      <c r="KL32" s="351"/>
      <c r="KM32" s="552">
        <f>SUM('Трансферты и кредиты'!KN32:KN32)</f>
        <v>0</v>
      </c>
      <c r="KN32" s="351"/>
      <c r="KO32" s="559"/>
      <c r="KP32" s="481"/>
      <c r="KQ32" s="750"/>
      <c r="KR32" s="559"/>
      <c r="KS32" s="856"/>
      <c r="KT32" s="746"/>
      <c r="KU32" s="694"/>
      <c r="KV32" s="505"/>
      <c r="KW32" s="839"/>
      <c r="KX32" s="694"/>
      <c r="KY32" s="505"/>
      <c r="KZ32" s="839"/>
      <c r="LA32" s="694"/>
      <c r="LB32" s="350"/>
      <c r="LC32" s="861"/>
      <c r="LD32" s="694"/>
      <c r="LE32" s="505"/>
      <c r="LF32" s="775"/>
      <c r="LG32" s="552">
        <f>SUM(LH32:LP32)</f>
        <v>114764085</v>
      </c>
      <c r="LH32" s="459">
        <f>[1]Субсидия_факт!CK30</f>
        <v>0</v>
      </c>
      <c r="LI32" s="350">
        <f>[1]Субсидия_факт!EW30</f>
        <v>0</v>
      </c>
      <c r="LJ32" s="861">
        <f>[1]Субсидия_факт!EY30</f>
        <v>0</v>
      </c>
      <c r="LK32" s="533">
        <f>[1]Субсидия_факт!FG30</f>
        <v>114764085</v>
      </c>
      <c r="LL32" s="533">
        <f>[1]Субсидия_факт!FY30</f>
        <v>0</v>
      </c>
      <c r="LM32" s="558">
        <f>[1]Субсидия_факт!JE30</f>
        <v>0</v>
      </c>
      <c r="LN32" s="350">
        <f>[1]Субсидия_факт!KI30</f>
        <v>0</v>
      </c>
      <c r="LO32" s="459">
        <f>[1]Субсидия_факт!JW30</f>
        <v>0</v>
      </c>
      <c r="LP32" s="750">
        <f>[1]Субсидия_факт!KC30</f>
        <v>0</v>
      </c>
      <c r="LQ32" s="551">
        <f>SUM(LR32:LZ32)</f>
        <v>0</v>
      </c>
      <c r="LR32" s="351"/>
      <c r="LS32" s="491"/>
      <c r="LT32" s="746"/>
      <c r="LU32" s="351"/>
      <c r="LV32" s="351"/>
      <c r="LW32" s="351"/>
      <c r="LX32" s="351"/>
      <c r="LY32" s="351"/>
      <c r="LZ32" s="746"/>
      <c r="MA32" s="552"/>
      <c r="MB32" s="481"/>
      <c r="MC32" s="350"/>
      <c r="MD32" s="505"/>
      <c r="ME32" s="531"/>
      <c r="MF32" s="533"/>
      <c r="MG32" s="533"/>
      <c r="MH32" s="866"/>
      <c r="MI32" s="559"/>
      <c r="MJ32" s="564"/>
      <c r="MK32" s="565"/>
      <c r="ML32" s="351"/>
      <c r="MM32" s="565"/>
      <c r="MN32" s="564"/>
      <c r="MO32" s="564"/>
      <c r="MP32" s="848"/>
      <c r="MQ32" s="561"/>
      <c r="MR32" s="704"/>
      <c r="MS32" s="481"/>
      <c r="MT32" s="481"/>
      <c r="MU32" s="350"/>
      <c r="MV32" s="519"/>
      <c r="MW32" s="481"/>
      <c r="MX32" s="750"/>
      <c r="MY32" s="560"/>
      <c r="MZ32" s="668"/>
      <c r="NA32" s="531"/>
      <c r="NB32" s="350"/>
      <c r="NC32" s="459"/>
      <c r="ND32" s="350"/>
      <c r="NE32" s="350"/>
      <c r="NF32" s="861"/>
      <c r="NG32" s="561"/>
      <c r="NH32" s="459"/>
      <c r="NI32" s="350"/>
      <c r="NJ32" s="505"/>
      <c r="NK32" s="459"/>
      <c r="NL32" s="350"/>
      <c r="NM32" s="350"/>
      <c r="NN32" s="861"/>
      <c r="NO32" s="561"/>
      <c r="NP32" s="565"/>
      <c r="NQ32" s="564"/>
      <c r="NR32" s="491"/>
      <c r="NS32" s="564"/>
      <c r="NT32" s="564"/>
      <c r="NU32" s="565"/>
      <c r="NV32" s="746"/>
      <c r="NW32" s="559">
        <f>SUM(NX32:OA32)</f>
        <v>0</v>
      </c>
      <c r="NX32" s="533">
        <f>[1]Субсидия_факт!IS30</f>
        <v>0</v>
      </c>
      <c r="NY32" s="861">
        <f>[1]Субсидия_факт!IU30</f>
        <v>0</v>
      </c>
      <c r="NZ32" s="533">
        <f>[1]Субсидия_факт!JK30</f>
        <v>0</v>
      </c>
      <c r="OA32" s="861">
        <f>[1]Субсидия_факт!JQ30</f>
        <v>0</v>
      </c>
      <c r="OB32" s="552">
        <f>SUM(OC32:OF32)</f>
        <v>0</v>
      </c>
      <c r="OC32" s="491"/>
      <c r="OD32" s="746"/>
      <c r="OE32" s="491"/>
      <c r="OF32" s="746"/>
      <c r="OG32" s="559"/>
      <c r="OH32" s="531"/>
      <c r="OI32" s="750"/>
      <c r="OJ32" s="1217"/>
      <c r="OK32" s="742"/>
      <c r="OL32" s="533"/>
      <c r="OM32" s="750"/>
      <c r="ON32" s="559"/>
      <c r="OO32" s="564"/>
      <c r="OP32" s="768"/>
      <c r="OQ32" s="491"/>
      <c r="OR32" s="746"/>
      <c r="OS32" s="564"/>
      <c r="OT32" s="746"/>
      <c r="OU32" s="694"/>
      <c r="OV32" s="350"/>
      <c r="OW32" s="750"/>
      <c r="OX32" s="481"/>
      <c r="OY32" s="750"/>
      <c r="OZ32" s="350"/>
      <c r="PA32" s="750"/>
      <c r="PB32" s="694"/>
      <c r="PC32" s="350"/>
      <c r="PD32" s="866"/>
      <c r="PE32" s="491"/>
      <c r="PF32" s="746"/>
      <c r="PG32" s="350"/>
      <c r="PH32" s="750"/>
      <c r="PI32" s="630"/>
      <c r="PJ32" s="459"/>
      <c r="PK32" s="750"/>
      <c r="PL32" s="1139"/>
      <c r="PM32" s="742"/>
      <c r="PN32" s="350"/>
      <c r="PO32" s="750"/>
      <c r="PP32" s="630"/>
      <c r="PQ32" s="565"/>
      <c r="PR32" s="742"/>
      <c r="PS32" s="491"/>
      <c r="PT32" s="746"/>
      <c r="PU32" s="564"/>
      <c r="PV32" s="839"/>
      <c r="PW32" s="552">
        <f>[1]Субсидия_факт!OQ30</f>
        <v>0</v>
      </c>
      <c r="PX32" s="562"/>
      <c r="PY32" s="559">
        <f>'Прочая  субсидия_МР  и  ГО'!B28</f>
        <v>137343400.78999999</v>
      </c>
      <c r="PZ32" s="552">
        <f>'Прочая  субсидия_МР  и  ГО'!C28</f>
        <v>134515851.48999998</v>
      </c>
      <c r="QA32" s="562"/>
      <c r="QB32" s="562"/>
      <c r="QC32" s="645"/>
      <c r="QD32" s="646"/>
      <c r="QE32" s="645"/>
      <c r="QF32" s="646"/>
      <c r="QG32" s="483">
        <f>SUM(QH32:QI32)</f>
        <v>784270578</v>
      </c>
      <c r="QH32" s="350">
        <f>'Трансферты и кредиты'!RF32+'Трансферты и кредиты'!QM32+'Трансферты и кредиты'!QO32+'Трансферты и кредиты'!QQ32</f>
        <v>775908730</v>
      </c>
      <c r="QI32" s="350">
        <f>'Трансферты и кредиты'!RG32+'Трансферты и кредиты'!QS32+'Трансферты и кредиты'!QY32+'Трансферты и кредиты'!QU32+'Трансферты и кредиты'!RC32+'Трансферты и кредиты'!QW32+RA32</f>
        <v>8361848</v>
      </c>
      <c r="QJ32" s="552">
        <f>SUM(QK32:QL32)</f>
        <v>196665476.21000001</v>
      </c>
      <c r="QK32" s="350">
        <f>'Трансферты и кредиты'!RI32+'Трансферты и кредиты'!QN32+'Трансферты и кредиты'!QP32+'Трансферты и кредиты'!QR32</f>
        <v>193820000</v>
      </c>
      <c r="QL32" s="350">
        <f>'Трансферты и кредиты'!RJ32+'Трансферты и кредиты'!QT32+'Трансферты и кредиты'!QZ32+'Трансферты и кредиты'!QV32+'Трансферты и кредиты'!RD32+'Трансферты и кредиты'!QX32+RB32</f>
        <v>2845476.21</v>
      </c>
      <c r="QM32" s="552">
        <f>'Субвенция  на  полномочия'!B26</f>
        <v>733825730</v>
      </c>
      <c r="QN32" s="559">
        <f>'Субвенция  на  полномочия'!C26</f>
        <v>178920000</v>
      </c>
      <c r="QO32" s="286">
        <f>[1]Субвенция_факт!P29*1000</f>
        <v>30496000</v>
      </c>
      <c r="QP32" s="1386">
        <v>7100000</v>
      </c>
      <c r="QQ32" s="286">
        <f>[1]Субвенция_факт!K29*1000</f>
        <v>9207000</v>
      </c>
      <c r="QR32" s="1386">
        <v>7000000</v>
      </c>
      <c r="QS32" s="286">
        <f>[1]Субвенция_факт!AD29*1000</f>
        <v>0</v>
      </c>
      <c r="QT32" s="805"/>
      <c r="QU32" s="286">
        <f>[1]Субвенция_факт!AE29*1000</f>
        <v>17000</v>
      </c>
      <c r="QV32" s="805"/>
      <c r="QW32" s="286">
        <f>[1]Субвенция_факт!E29*1000</f>
        <v>3609156</v>
      </c>
      <c r="QX32" s="805">
        <v>2383632</v>
      </c>
      <c r="QY32" s="286">
        <f>[1]Субвенция_факт!F29*1000</f>
        <v>611962</v>
      </c>
      <c r="QZ32" s="901"/>
      <c r="RA32" s="171">
        <f>[1]Субвенция_факт!G29*1000</f>
        <v>1223730</v>
      </c>
      <c r="RB32" s="632"/>
      <c r="RC32" s="286">
        <f>[1]Субвенция_факт!H29*1000</f>
        <v>0</v>
      </c>
      <c r="RD32" s="805"/>
      <c r="RE32" s="559">
        <f>RF32+RG32</f>
        <v>5280000</v>
      </c>
      <c r="RF32" s="959">
        <f>[1]Субвенция_факт!AC29*1000</f>
        <v>2380000</v>
      </c>
      <c r="RG32" s="954">
        <f>[1]Субвенция_факт!AB29*1000</f>
        <v>2900000</v>
      </c>
      <c r="RH32" s="552">
        <f>SUM(RI32:RJ32)</f>
        <v>1261844.21</v>
      </c>
      <c r="RI32" s="1080">
        <v>800000</v>
      </c>
      <c r="RJ32" s="1379">
        <v>461844.21</v>
      </c>
      <c r="RK32" s="286">
        <f>'Трансферты и кредиты'!TI32+'Трансферты и кредиты'!TE32+'Трансферты и кредиты'!SA32+'Трансферты и кредиты'!SG32+RM32+'Трансферты и кредиты'!SY32</f>
        <v>0</v>
      </c>
      <c r="RL32" s="171">
        <f>'Трансферты и кредиты'!TK32+'Трансферты и кредиты'!TG32+'Трансферты и кредиты'!SD32+'Трансферты и кредиты'!SJ32+RT32+'Трансферты и кредиты'!TB32</f>
        <v>0</v>
      </c>
      <c r="RM32" s="1094">
        <f>SUM(RN32:RS32)</f>
        <v>0</v>
      </c>
      <c r="RN32" s="959">
        <f>'[1]Иные межбюджетные трансферты'!O30</f>
        <v>0</v>
      </c>
      <c r="RO32" s="1264">
        <f>'[1]Иные межбюджетные трансферты'!Q30</f>
        <v>0</v>
      </c>
      <c r="RP32" s="959">
        <f>'[1]Иные межбюджетные трансферты'!I30</f>
        <v>0</v>
      </c>
      <c r="RQ32" s="1043">
        <f>'[1]Иные межбюджетные трансферты'!K30</f>
        <v>0</v>
      </c>
      <c r="RR32" s="1411">
        <f>'[1]Иные межбюджетные трансферты'!M30</f>
        <v>0</v>
      </c>
      <c r="RS32" s="954">
        <f>'[1]Иные межбюджетные трансферты'!S30</f>
        <v>0</v>
      </c>
      <c r="RT32" s="1094">
        <f>SUM(RU32:RZ32)</f>
        <v>0</v>
      </c>
      <c r="RU32" s="1086"/>
      <c r="RV32" s="1084"/>
      <c r="RW32" s="959"/>
      <c r="RX32" s="1043"/>
      <c r="RY32" s="1086"/>
      <c r="RZ32" s="1086"/>
      <c r="SA32" s="1071">
        <f>SUM(SB32:SC32)</f>
        <v>0</v>
      </c>
      <c r="SB32" s="1300">
        <f>'[1]Иные межбюджетные трансферты'!U30</f>
        <v>0</v>
      </c>
      <c r="SC32" s="1301">
        <f>'[1]Иные межбюджетные трансферты'!AA30</f>
        <v>0</v>
      </c>
      <c r="SD32" s="1071">
        <f>SUM(SE32:SF32)</f>
        <v>0</v>
      </c>
      <c r="SE32" s="1043"/>
      <c r="SF32" s="1043"/>
      <c r="SG32" s="1071">
        <f>SUM(SH32:SI32)</f>
        <v>0</v>
      </c>
      <c r="SH32" s="1301"/>
      <c r="SI32" s="1301"/>
      <c r="SJ32" s="1071">
        <f>SUM(SK32:SL32)</f>
        <v>0</v>
      </c>
      <c r="SK32" s="1043"/>
      <c r="SL32" s="1043"/>
      <c r="SM32" s="1068">
        <f>SUM(SN32:SO32)</f>
        <v>0</v>
      </c>
      <c r="SN32" s="1300">
        <f>SH32-ST32</f>
        <v>0</v>
      </c>
      <c r="SO32" s="1301">
        <f>SI32-SU32</f>
        <v>0</v>
      </c>
      <c r="SP32" s="1068">
        <f>SUM(SQ32:SR32)</f>
        <v>0</v>
      </c>
      <c r="SQ32" s="1300">
        <f>SK32-SW32</f>
        <v>0</v>
      </c>
      <c r="SR32" s="1301">
        <f>SL32-SX32</f>
        <v>0</v>
      </c>
      <c r="SS32" s="1068">
        <f>SUM(ST32:SU32)</f>
        <v>0</v>
      </c>
      <c r="ST32" s="1043"/>
      <c r="SU32" s="1043"/>
      <c r="SV32" s="1068">
        <f>SUM(SW32:SX32)</f>
        <v>0</v>
      </c>
      <c r="SW32" s="1043"/>
      <c r="SX32" s="1043"/>
      <c r="SY32" s="171">
        <f>SUM(SZ32:TA32)</f>
        <v>0</v>
      </c>
      <c r="SZ32" s="954">
        <f>'[1]Иные межбюджетные трансферты'!E30</f>
        <v>0</v>
      </c>
      <c r="TA32" s="1043">
        <f>'[1]Иные межбюджетные трансферты'!G30</f>
        <v>0</v>
      </c>
      <c r="TB32" s="171">
        <f>SUM(TC32:TD32)</f>
        <v>0</v>
      </c>
      <c r="TC32" s="954"/>
      <c r="TD32" s="1043"/>
      <c r="TE32" s="960">
        <f>SUM(TF32:TF32)</f>
        <v>0</v>
      </c>
      <c r="TF32" s="1043"/>
      <c r="TG32" s="960">
        <f>SUM(TH32:TH32)</f>
        <v>0</v>
      </c>
      <c r="TH32" s="972"/>
      <c r="TI32" s="545">
        <f>SUM(TJ32:TJ32)</f>
        <v>0</v>
      </c>
      <c r="TJ32" s="954"/>
      <c r="TK32" s="545">
        <f>SUM(TL32:TL32)</f>
        <v>0</v>
      </c>
      <c r="TL32" s="548"/>
      <c r="TM32" s="968">
        <f>SUM(TN32:TN32)</f>
        <v>0</v>
      </c>
      <c r="TN32" s="546">
        <f>'Трансферты и кредиты'!TJ32-TR32</f>
        <v>0</v>
      </c>
      <c r="TO32" s="968">
        <f>SUM(TP32:TP32)</f>
        <v>0</v>
      </c>
      <c r="TP32" s="546">
        <f>'Трансферты и кредиты'!TL32-TT32</f>
        <v>0</v>
      </c>
      <c r="TQ32" s="968">
        <f>SUM(TR32:TR32)</f>
        <v>0</v>
      </c>
      <c r="TR32" s="954"/>
      <c r="TS32" s="968">
        <f>SUM(TT32:TT32)</f>
        <v>0</v>
      </c>
      <c r="TT32" s="548"/>
      <c r="TU32" s="552">
        <f>TW32+'Трансферты и кредиты'!UE32+UA32+'Трансферты и кредиты'!UI32+UC32+'Трансферты и кредиты'!UK32</f>
        <v>-167500000</v>
      </c>
      <c r="TV32" s="552">
        <f>TX32+'Трансферты и кредиты'!UF32+UB32+'Трансферты и кредиты'!UJ32+UD32+'Трансферты и кредиты'!UL32</f>
        <v>-77000000</v>
      </c>
      <c r="TW32" s="562">
        <v>50000000</v>
      </c>
      <c r="TX32" s="562"/>
      <c r="TY32" s="562"/>
      <c r="TZ32" s="562"/>
      <c r="UA32" s="556"/>
      <c r="UB32" s="556"/>
      <c r="UC32" s="556"/>
      <c r="UD32" s="556"/>
      <c r="UE32" s="562">
        <v>-217500000</v>
      </c>
      <c r="UF32" s="562">
        <v>-77000000</v>
      </c>
      <c r="UG32" s="562"/>
      <c r="UH32" s="562"/>
      <c r="UI32" s="556"/>
      <c r="UJ32" s="556"/>
      <c r="UK32" s="556"/>
      <c r="UL32" s="556"/>
      <c r="UM32" s="256">
        <f>'Трансферты и кредиты'!UE32+'Трансферты и кредиты'!UG32</f>
        <v>-217500000</v>
      </c>
      <c r="UN32" s="256">
        <f>'Трансферты и кредиты'!UF32+'Трансферты и кредиты'!UH32</f>
        <v>-77000000</v>
      </c>
    </row>
    <row r="33" spans="1:560" s="347" customFormat="1" ht="25.5" customHeight="1" thickBot="1">
      <c r="A33" s="360" t="s">
        <v>6</v>
      </c>
      <c r="B33" s="559">
        <f>D33+AI33+'Трансферты и кредиты'!QG33+'Трансферты и кредиты'!RK33</f>
        <v>6319096963.3900003</v>
      </c>
      <c r="C33" s="552">
        <f>E33+'Трансферты и кредиты'!QJ33+AJ33+'Трансферты и кредиты'!RL33</f>
        <v>1670039788.1199999</v>
      </c>
      <c r="D33" s="559">
        <f>F33+P33+N33+V33+AA33+H33</f>
        <v>617188100</v>
      </c>
      <c r="E33" s="552">
        <f>G33+Q33+O33+W33+AB33+I33</f>
        <v>110672025</v>
      </c>
      <c r="F33" s="1196">
        <f>'[1]Дотация  из  ОБ_факт'!I29+'[1]Дотация  из  ОБ_факт'!Q29</f>
        <v>402188100</v>
      </c>
      <c r="G33" s="1370">
        <v>110672025</v>
      </c>
      <c r="H33" s="623"/>
      <c r="I33" s="816"/>
      <c r="J33" s="625"/>
      <c r="K33" s="625"/>
      <c r="L33" s="624"/>
      <c r="M33" s="817"/>
      <c r="N33" s="623">
        <f>'[1]Дотация  из  ОБ_факт'!U29</f>
        <v>215000000</v>
      </c>
      <c r="O33" s="1194"/>
      <c r="P33" s="623"/>
      <c r="Q33" s="816"/>
      <c r="R33" s="625"/>
      <c r="S33" s="625">
        <f>Q33-U33</f>
        <v>0</v>
      </c>
      <c r="T33" s="624"/>
      <c r="U33" s="663"/>
      <c r="V33" s="623">
        <f>'[1]Дотация  из  ОБ_факт'!AE29+'[1]Дотация  из  ОБ_факт'!AG29+'[1]Дотация  из  ОБ_факт'!AK29</f>
        <v>0</v>
      </c>
      <c r="W33" s="171">
        <f>SUM(X33:Z33)</f>
        <v>0</v>
      </c>
      <c r="X33" s="908"/>
      <c r="Y33" s="626"/>
      <c r="Z33" s="627"/>
      <c r="AA33" s="623"/>
      <c r="AB33" s="476"/>
      <c r="AC33" s="628"/>
      <c r="AD33" s="629"/>
      <c r="AE33" s="625"/>
      <c r="AF33" s="625"/>
      <c r="AG33" s="624"/>
      <c r="AH33" s="807"/>
      <c r="AI33" s="619">
        <f>'Трансферты и кредиты'!IA33+LG33+MA33+'Трансферты и кредиты'!PY33+'Трансферты и кредиты'!QA33+BI33+BK33+BQ33+BS33+'Трансферты и кредиты'!KK33+'Трансферты и кредиты'!KO33+AK33+AU33+'Трансферты и кредиты'!EW33+'Трансферты и кредиты'!FO33+'Трансферты и кредиты'!CW33+'Трансферты и кредиты'!HQ33+BY33+'Трансферты и кредиты'!DY33+'Трансферты и кредиты'!EE33+'Трансферты и кредиты'!IW33+'Трансферты и кредиты'!JG33+DS33+'Трансферты и кредиты'!IK33+PW33+NW33+OG33+CO33</f>
        <v>1021985274.3399999</v>
      </c>
      <c r="AJ33" s="518">
        <f>'Трансферты и кредиты'!IF33+LQ33+MI33+'Трансферты и кредиты'!PZ33+'Трансферты и кредиты'!QB33+BJ33+BL33+BR33+BT33+'Трансферты и кредиты'!KM33+'Трансферты и кредиты'!KR33+AP33+AZ33+'Трансферты и кредиты'!FF33+'Трансферты и кредиты'!FX33+'Трансферты и кредиты'!CZ33+'Трансферты и кредиты'!HV33+CG33+'Трансферты и кредиты'!EB33+'Трансферты и кредиты'!EH33+'Трансферты и кредиты'!JB33+'Трансферты и кредиты'!JL33+DV33+'Трансферты и кредиты'!IO33+DP33+PX33+ON33+OB33+CQ33</f>
        <v>485255985.64999998</v>
      </c>
      <c r="AK33" s="552">
        <f>SUM(AL33:AO33)</f>
        <v>242668000</v>
      </c>
      <c r="AL33" s="481">
        <f>[1]Субсидия_факт!KQ31</f>
        <v>242668000</v>
      </c>
      <c r="AM33" s="350">
        <f>[1]Субсидия_факт!KW31</f>
        <v>0</v>
      </c>
      <c r="AN33" s="350">
        <f>[1]Субсидия_факт!LI31</f>
        <v>0</v>
      </c>
      <c r="AO33" s="546">
        <f>[1]Субсидия_факт!LO31</f>
        <v>0</v>
      </c>
      <c r="AP33" s="552">
        <f>SUM(AQ33:AT33)</f>
        <v>0</v>
      </c>
      <c r="AQ33" s="789"/>
      <c r="AR33" s="671"/>
      <c r="AS33" s="671"/>
      <c r="AT33" s="671"/>
      <c r="AU33" s="552">
        <f>SUM(AV33:AY33)</f>
        <v>0</v>
      </c>
      <c r="AV33" s="1021"/>
      <c r="AW33" s="1021"/>
      <c r="AX33" s="1021"/>
      <c r="AY33" s="546"/>
      <c r="AZ33" s="552">
        <f>SUM(BA33:BD33)</f>
        <v>0</v>
      </c>
      <c r="BA33" s="671"/>
      <c r="BB33" s="851"/>
      <c r="BC33" s="671"/>
      <c r="BD33" s="789"/>
      <c r="BE33" s="547"/>
      <c r="BF33" s="547"/>
      <c r="BG33" s="547"/>
      <c r="BH33" s="547"/>
      <c r="BI33" s="660">
        <f>[1]Субсидия_факт!FS31</f>
        <v>0</v>
      </c>
      <c r="BJ33" s="874"/>
      <c r="BK33" s="619"/>
      <c r="BL33" s="874"/>
      <c r="BM33" s="802"/>
      <c r="BN33" s="547"/>
      <c r="BO33" s="722"/>
      <c r="BP33" s="345"/>
      <c r="BQ33" s="552">
        <f>[1]Субсидия_факт!GA31</f>
        <v>0</v>
      </c>
      <c r="BR33" s="874"/>
      <c r="BS33" s="483"/>
      <c r="BT33" s="874"/>
      <c r="BU33" s="802"/>
      <c r="BV33" s="547"/>
      <c r="BW33" s="716"/>
      <c r="BX33" s="345"/>
      <c r="BY33" s="619">
        <f>SUM(BZ33:CF33)</f>
        <v>0</v>
      </c>
      <c r="BZ33" s="558">
        <f>[1]Субсидия_факт!E31</f>
        <v>0</v>
      </c>
      <c r="CA33" s="1139">
        <f>[1]Субсидия_факт!G31</f>
        <v>0</v>
      </c>
      <c r="CB33" s="742">
        <f>[1]Субсидия_факт!I31</f>
        <v>0</v>
      </c>
      <c r="CC33" s="533">
        <f>[1]Субсидия_факт!K31</f>
        <v>0</v>
      </c>
      <c r="CD33" s="861">
        <f>[1]Субсидия_факт!M31</f>
        <v>0</v>
      </c>
      <c r="CE33" s="533">
        <f>[1]Субсидия_факт!O31</f>
        <v>0</v>
      </c>
      <c r="CF33" s="697">
        <f>[1]Субсидия_факт!Q31</f>
        <v>0</v>
      </c>
      <c r="CG33" s="483">
        <f>SUM(CH33:CN33)</f>
        <v>0</v>
      </c>
      <c r="CH33" s="825"/>
      <c r="CI33" s="789"/>
      <c r="CJ33" s="737"/>
      <c r="CK33" s="789"/>
      <c r="CL33" s="737"/>
      <c r="CM33" s="851"/>
      <c r="CN33" s="789"/>
      <c r="CO33" s="483"/>
      <c r="CP33" s="789"/>
      <c r="CQ33" s="483"/>
      <c r="CR33" s="789"/>
      <c r="CS33" s="722"/>
      <c r="CT33" s="722"/>
      <c r="CU33" s="722"/>
      <c r="CV33" s="722"/>
      <c r="CW33" s="518">
        <f>SUM(CX33:CY33)</f>
        <v>0</v>
      </c>
      <c r="CX33" s="546">
        <f>[1]Субсидия_факт!AO31</f>
        <v>0</v>
      </c>
      <c r="CY33" s="972">
        <f>[1]Субсидия_факт!AQ31</f>
        <v>0</v>
      </c>
      <c r="CZ33" s="483">
        <f>SUM(DA33:DB33)</f>
        <v>0</v>
      </c>
      <c r="DA33" s="851"/>
      <c r="DB33" s="737"/>
      <c r="DC33" s="552">
        <f t="shared" si="212"/>
        <v>0</v>
      </c>
      <c r="DD33" s="481">
        <f>[1]Субсидия_факт!W31</f>
        <v>0</v>
      </c>
      <c r="DE33" s="750">
        <f>[1]Субсидия_факт!Y31</f>
        <v>0</v>
      </c>
      <c r="DF33" s="481">
        <f>[1]Субсидия_факт!AA31</f>
        <v>0</v>
      </c>
      <c r="DG33" s="750">
        <f>[1]Субсидия_факт!AC31</f>
        <v>0</v>
      </c>
      <c r="DH33" s="552">
        <f t="shared" si="213"/>
        <v>0</v>
      </c>
      <c r="DI33" s="542"/>
      <c r="DJ33" s="737"/>
      <c r="DK33" s="542"/>
      <c r="DL33" s="737"/>
      <c r="DM33" s="518">
        <f>SUM(DN33:DO33)</f>
        <v>0</v>
      </c>
      <c r="DN33" s="546">
        <f>[1]Субсидия_факт!AU31</f>
        <v>0</v>
      </c>
      <c r="DO33" s="972">
        <f>[1]Субсидия_факт!AW31</f>
        <v>0</v>
      </c>
      <c r="DP33" s="483">
        <f>SUM(DQ33:DR33)</f>
        <v>0</v>
      </c>
      <c r="DQ33" s="851"/>
      <c r="DR33" s="737"/>
      <c r="DS33" s="518">
        <f t="shared" si="214"/>
        <v>0</v>
      </c>
      <c r="DT33" s="1027">
        <f>[1]Субсидия_факт!EA31</f>
        <v>0</v>
      </c>
      <c r="DU33" s="750">
        <f>[1]Субсидия_факт!EC31</f>
        <v>0</v>
      </c>
      <c r="DV33" s="483">
        <f t="shared" si="215"/>
        <v>0</v>
      </c>
      <c r="DW33" s="671"/>
      <c r="DX33" s="737"/>
      <c r="DY33" s="619">
        <f>SUM(DZ33:EA33)</f>
        <v>0</v>
      </c>
      <c r="DZ33" s="546">
        <f>[1]Субсидия_факт!DO31</f>
        <v>0</v>
      </c>
      <c r="EA33" s="972">
        <f>[1]Субсидия_факт!DU31</f>
        <v>0</v>
      </c>
      <c r="EB33" s="483">
        <f>SUM(EC33:ED33)</f>
        <v>0</v>
      </c>
      <c r="EC33" s="789"/>
      <c r="ED33" s="737"/>
      <c r="EE33" s="483"/>
      <c r="EF33" s="546"/>
      <c r="EG33" s="824"/>
      <c r="EH33" s="483"/>
      <c r="EI33" s="671"/>
      <c r="EJ33" s="771"/>
      <c r="EK33" s="722"/>
      <c r="EL33" s="822"/>
      <c r="EM33" s="735"/>
      <c r="EN33" s="716"/>
      <c r="EO33" s="829"/>
      <c r="EP33" s="842"/>
      <c r="EQ33" s="722"/>
      <c r="ER33" s="546"/>
      <c r="ES33" s="972"/>
      <c r="ET33" s="722"/>
      <c r="EU33" s="546"/>
      <c r="EV33" s="824"/>
      <c r="EW33" s="820">
        <f>SUM(EX33:FE33)</f>
        <v>1211050.75</v>
      </c>
      <c r="EX33" s="829">
        <f>[1]Субсидия_факт!BS31</f>
        <v>0</v>
      </c>
      <c r="EY33" s="735">
        <f>[1]Субсидия_факт!BY31</f>
        <v>0</v>
      </c>
      <c r="EZ33" s="546">
        <f>[1]Субсидия_факт!CQ31</f>
        <v>1086956.54</v>
      </c>
      <c r="FA33" s="972">
        <f>[1]Субсидия_факт!CW31</f>
        <v>124094.21</v>
      </c>
      <c r="FB33" s="546">
        <f>[1]Субсидия_факт!DC31</f>
        <v>0</v>
      </c>
      <c r="FC33" s="972">
        <f>[1]Субсидия_факт!DI31</f>
        <v>0</v>
      </c>
      <c r="FD33" s="546">
        <f>[1]Субсидия_факт!EE31</f>
        <v>0</v>
      </c>
      <c r="FE33" s="824">
        <f>[1]Субсидия_факт!EK31</f>
        <v>0</v>
      </c>
      <c r="FF33" s="820">
        <f>SUM(FG33:FN33)</f>
        <v>0</v>
      </c>
      <c r="FG33" s="671"/>
      <c r="FH33" s="737"/>
      <c r="FI33" s="671"/>
      <c r="FJ33" s="850"/>
      <c r="FK33" s="671"/>
      <c r="FL33" s="966"/>
      <c r="FM33" s="671"/>
      <c r="FN33" s="737"/>
      <c r="FO33" s="483"/>
      <c r="FP33" s="671"/>
      <c r="FQ33" s="737"/>
      <c r="FR33" s="546"/>
      <c r="FS33" s="824"/>
      <c r="FT33" s="546"/>
      <c r="FU33" s="972"/>
      <c r="FV33" s="546"/>
      <c r="FW33" s="824"/>
      <c r="FX33" s="820"/>
      <c r="FY33" s="671"/>
      <c r="FZ33" s="737"/>
      <c r="GA33" s="851"/>
      <c r="GB33" s="737"/>
      <c r="GC33" s="851"/>
      <c r="GD33" s="737"/>
      <c r="GE33" s="671"/>
      <c r="GF33" s="737"/>
      <c r="GG33" s="722"/>
      <c r="GH33" s="671"/>
      <c r="GI33" s="737"/>
      <c r="GJ33" s="829"/>
      <c r="GK33" s="735"/>
      <c r="GL33" s="822"/>
      <c r="GM33" s="735"/>
      <c r="GN33" s="829"/>
      <c r="GO33" s="735"/>
      <c r="GP33" s="722"/>
      <c r="GQ33" s="671"/>
      <c r="GR33" s="737"/>
      <c r="GS33" s="829"/>
      <c r="GT33" s="842"/>
      <c r="GU33" s="829"/>
      <c r="GV33" s="842"/>
      <c r="GW33" s="829"/>
      <c r="GX33" s="842"/>
      <c r="GY33" s="722"/>
      <c r="GZ33" s="671"/>
      <c r="HA33" s="737"/>
      <c r="HB33" s="546"/>
      <c r="HC33" s="824"/>
      <c r="HD33" s="546"/>
      <c r="HE33" s="972"/>
      <c r="HF33" s="546"/>
      <c r="HG33" s="824"/>
      <c r="HH33" s="823"/>
      <c r="HI33" s="671"/>
      <c r="HJ33" s="737"/>
      <c r="HK33" s="548"/>
      <c r="HL33" s="863"/>
      <c r="HM33" s="548"/>
      <c r="HN33" s="967"/>
      <c r="HO33" s="671"/>
      <c r="HP33" s="737"/>
      <c r="HQ33" s="483">
        <f t="shared" si="216"/>
        <v>233947767.69999999</v>
      </c>
      <c r="HR33" s="546">
        <f>[1]Субсидия_факт!AY31</f>
        <v>49214600</v>
      </c>
      <c r="HS33" s="972">
        <f>[1]Субсидия_факт!BA31</f>
        <v>126551900</v>
      </c>
      <c r="HT33" s="546">
        <f>[1]Субсидия_факт!BC31</f>
        <v>16290767.699999999</v>
      </c>
      <c r="HU33" s="972">
        <f>[1]Субсидия_факт!BE31</f>
        <v>41890500</v>
      </c>
      <c r="HV33" s="483">
        <f t="shared" si="217"/>
        <v>0</v>
      </c>
      <c r="HW33" s="671"/>
      <c r="HX33" s="737"/>
      <c r="HY33" s="671"/>
      <c r="HZ33" s="737"/>
      <c r="IA33" s="518">
        <f>SUM(IB33:IM33)</f>
        <v>0</v>
      </c>
      <c r="IB33" s="546">
        <f>[1]Субсидия_факт!GW31</f>
        <v>0</v>
      </c>
      <c r="IC33" s="533">
        <f>[1]Субсидия_факт!GY31</f>
        <v>0</v>
      </c>
      <c r="ID33" s="533">
        <f>[1]Субсидия_факт!HG31</f>
        <v>0</v>
      </c>
      <c r="IE33" s="750">
        <f>[1]Субсидия_факт!HI31</f>
        <v>0</v>
      </c>
      <c r="IF33" s="518">
        <f>SUM(IG33:IQ33)</f>
        <v>0</v>
      </c>
      <c r="IG33" s="671"/>
      <c r="IH33" s="351"/>
      <c r="II33" s="491"/>
      <c r="IJ33" s="746"/>
      <c r="IK33" s="483"/>
      <c r="IL33" s="548">
        <f>[1]Субсидия_факт!HE31</f>
        <v>0</v>
      </c>
      <c r="IM33" s="548">
        <f>[1]Субсидия_факт!HA31</f>
        <v>0</v>
      </c>
      <c r="IN33" s="824">
        <f>[1]Субсидия_факт!HC31</f>
        <v>0</v>
      </c>
      <c r="IO33" s="483"/>
      <c r="IP33" s="671"/>
      <c r="IQ33" s="671"/>
      <c r="IR33" s="737"/>
      <c r="IS33" s="968"/>
      <c r="IT33" s="968"/>
      <c r="IU33" s="720"/>
      <c r="IV33" s="643"/>
      <c r="IW33" s="826">
        <f>SUM(IX33:JA33)</f>
        <v>0</v>
      </c>
      <c r="IX33" s="546">
        <f>[1]Субсидия_факт!NI31</f>
        <v>0</v>
      </c>
      <c r="IY33" s="972">
        <f>[1]Субсидия_факт!NO31</f>
        <v>0</v>
      </c>
      <c r="IZ33" s="972">
        <f>[1]Субсидия_факт!OA31</f>
        <v>0</v>
      </c>
      <c r="JA33" s="546">
        <f>[1]Субсидия_факт!NU31</f>
        <v>0</v>
      </c>
      <c r="JB33" s="826">
        <f>SUM(JC33:JF33)</f>
        <v>0</v>
      </c>
      <c r="JC33" s="851"/>
      <c r="JD33" s="737"/>
      <c r="JE33" s="850"/>
      <c r="JF33" s="671"/>
      <c r="JG33" s="826"/>
      <c r="JH33" s="546"/>
      <c r="JI33" s="972"/>
      <c r="JJ33" s="972"/>
      <c r="JK33" s="548"/>
      <c r="JL33" s="827"/>
      <c r="JM33" s="671"/>
      <c r="JN33" s="850"/>
      <c r="JO33" s="737"/>
      <c r="JP33" s="851"/>
      <c r="JQ33" s="715"/>
      <c r="JR33" s="704"/>
      <c r="JS33" s="742"/>
      <c r="JT33" s="839"/>
      <c r="JU33" s="668"/>
      <c r="JV33" s="828"/>
      <c r="JW33" s="822"/>
      <c r="JX33" s="735"/>
      <c r="JY33" s="842"/>
      <c r="JZ33" s="829"/>
      <c r="KA33" s="853"/>
      <c r="KB33" s="546"/>
      <c r="KC33" s="972"/>
      <c r="KD33" s="972"/>
      <c r="KE33" s="546"/>
      <c r="KF33" s="828"/>
      <c r="KG33" s="851"/>
      <c r="KH33" s="737"/>
      <c r="KI33" s="863"/>
      <c r="KJ33" s="548"/>
      <c r="KK33" s="552">
        <f>SUM('Трансферты и кредиты'!KL33:KL33)</f>
        <v>0</v>
      </c>
      <c r="KL33" s="351"/>
      <c r="KM33" s="552">
        <f>SUM('Трансферты и кредиты'!KN33:KN33)</f>
        <v>0</v>
      </c>
      <c r="KN33" s="351"/>
      <c r="KO33" s="518"/>
      <c r="KP33" s="1031"/>
      <c r="KQ33" s="824"/>
      <c r="KR33" s="518"/>
      <c r="KS33" s="789"/>
      <c r="KT33" s="737"/>
      <c r="KU33" s="720"/>
      <c r="KV33" s="621"/>
      <c r="KW33" s="842"/>
      <c r="KX33" s="720"/>
      <c r="KY33" s="621"/>
      <c r="KZ33" s="842"/>
      <c r="LA33" s="720"/>
      <c r="LB33" s="1021"/>
      <c r="LC33" s="863"/>
      <c r="LD33" s="720"/>
      <c r="LE33" s="621"/>
      <c r="LF33" s="885"/>
      <c r="LG33" s="483">
        <f>SUM(LH33:LP33)</f>
        <v>53000000</v>
      </c>
      <c r="LH33" s="459">
        <f>[1]Субсидия_факт!CK31</f>
        <v>0</v>
      </c>
      <c r="LI33" s="350">
        <f>[1]Субсидия_факт!EW31</f>
        <v>0</v>
      </c>
      <c r="LJ33" s="861">
        <f>[1]Субсидия_факт!EY31</f>
        <v>0</v>
      </c>
      <c r="LK33" s="533">
        <f>[1]Субсидия_факт!FG31</f>
        <v>53000000</v>
      </c>
      <c r="LL33" s="533">
        <f>[1]Субсидия_факт!FY31</f>
        <v>0</v>
      </c>
      <c r="LM33" s="558">
        <f>[1]Субсидия_факт!JE31</f>
        <v>0</v>
      </c>
      <c r="LN33" s="352">
        <f>[1]Субсидия_факт!KI31</f>
        <v>0</v>
      </c>
      <c r="LO33" s="459">
        <f>[1]Субсидия_факт!JW31</f>
        <v>0</v>
      </c>
      <c r="LP33" s="751">
        <f>[1]Субсидия_факт!KC31</f>
        <v>0</v>
      </c>
      <c r="LQ33" s="820">
        <f>SUM(LR33:LZ33)</f>
        <v>0</v>
      </c>
      <c r="LR33" s="351"/>
      <c r="LS33" s="491"/>
      <c r="LT33" s="746"/>
      <c r="LU33" s="351"/>
      <c r="LV33" s="351"/>
      <c r="LW33" s="351"/>
      <c r="LX33" s="351"/>
      <c r="LY33" s="351"/>
      <c r="LZ33" s="746"/>
      <c r="MA33" s="483"/>
      <c r="MB33" s="1031"/>
      <c r="MC33" s="1220"/>
      <c r="MD33" s="505"/>
      <c r="ME33" s="596"/>
      <c r="MF33" s="548"/>
      <c r="MG33" s="548"/>
      <c r="MH33" s="867"/>
      <c r="MI33" s="518"/>
      <c r="MJ33" s="671"/>
      <c r="MK33" s="851"/>
      <c r="ML33" s="351"/>
      <c r="MM33" s="851"/>
      <c r="MN33" s="671"/>
      <c r="MO33" s="671"/>
      <c r="MP33" s="850"/>
      <c r="MQ33" s="547"/>
      <c r="MR33" s="822"/>
      <c r="MS33" s="1031"/>
      <c r="MT33" s="481"/>
      <c r="MU33" s="1021"/>
      <c r="MV33" s="1022"/>
      <c r="MW33" s="1031"/>
      <c r="MX33" s="824"/>
      <c r="MY33" s="802"/>
      <c r="MZ33" s="829"/>
      <c r="NA33" s="596"/>
      <c r="NB33" s="1021"/>
      <c r="NC33" s="1026"/>
      <c r="ND33" s="1021"/>
      <c r="NE33" s="1021"/>
      <c r="NF33" s="863"/>
      <c r="NG33" s="547"/>
      <c r="NH33" s="1026"/>
      <c r="NI33" s="1021"/>
      <c r="NJ33" s="505"/>
      <c r="NK33" s="1026"/>
      <c r="NL33" s="1021"/>
      <c r="NM33" s="1021"/>
      <c r="NN33" s="863"/>
      <c r="NO33" s="547"/>
      <c r="NP33" s="851"/>
      <c r="NQ33" s="671"/>
      <c r="NR33" s="491"/>
      <c r="NS33" s="671"/>
      <c r="NT33" s="671"/>
      <c r="NU33" s="851"/>
      <c r="NV33" s="737"/>
      <c r="NW33" s="559">
        <f>SUM(NX33:OA33)</f>
        <v>0</v>
      </c>
      <c r="NX33" s="533">
        <f>[1]Субсидия_факт!IS31</f>
        <v>0</v>
      </c>
      <c r="NY33" s="861">
        <f>[1]Субсидия_факт!IU31</f>
        <v>0</v>
      </c>
      <c r="NZ33" s="534">
        <f>[1]Субсидия_факт!JK31</f>
        <v>0</v>
      </c>
      <c r="OA33" s="861">
        <f>[1]Субсидия_факт!JQ31</f>
        <v>0</v>
      </c>
      <c r="OB33" s="552">
        <f>SUM(OC33:OF33)</f>
        <v>0</v>
      </c>
      <c r="OC33" s="491"/>
      <c r="OD33" s="746"/>
      <c r="OE33" s="491"/>
      <c r="OF33" s="746"/>
      <c r="OG33" s="518"/>
      <c r="OH33" s="596"/>
      <c r="OI33" s="824"/>
      <c r="OJ33" s="1217"/>
      <c r="OK33" s="742"/>
      <c r="OL33" s="548"/>
      <c r="OM33" s="824"/>
      <c r="ON33" s="518"/>
      <c r="OO33" s="671"/>
      <c r="OP33" s="771"/>
      <c r="OQ33" s="491"/>
      <c r="OR33" s="746"/>
      <c r="OS33" s="671"/>
      <c r="OT33" s="737"/>
      <c r="OU33" s="720"/>
      <c r="OV33" s="1021"/>
      <c r="OW33" s="824"/>
      <c r="OX33" s="481"/>
      <c r="OY33" s="750"/>
      <c r="OZ33" s="1021"/>
      <c r="PA33" s="824"/>
      <c r="PB33" s="720"/>
      <c r="PC33" s="1021"/>
      <c r="PD33" s="867"/>
      <c r="PE33" s="491"/>
      <c r="PF33" s="746"/>
      <c r="PG33" s="1021"/>
      <c r="PH33" s="824"/>
      <c r="PI33" s="722"/>
      <c r="PJ33" s="1026"/>
      <c r="PK33" s="824"/>
      <c r="PL33" s="1139"/>
      <c r="PM33" s="742"/>
      <c r="PN33" s="1021"/>
      <c r="PO33" s="824"/>
      <c r="PP33" s="722"/>
      <c r="PQ33" s="851"/>
      <c r="PR33" s="735"/>
      <c r="PS33" s="491"/>
      <c r="PT33" s="746"/>
      <c r="PU33" s="671"/>
      <c r="PV33" s="842"/>
      <c r="PW33" s="518">
        <f>[1]Субсидия_факт!OQ31</f>
        <v>0</v>
      </c>
      <c r="PX33" s="562"/>
      <c r="PY33" s="559">
        <f>'Прочая  субсидия_МР  и  ГО'!B29</f>
        <v>491158455.88999999</v>
      </c>
      <c r="PZ33" s="552">
        <f>'Прочая  субсидия_МР  и  ГО'!C29</f>
        <v>485255985.64999998</v>
      </c>
      <c r="QA33" s="562"/>
      <c r="QB33" s="562"/>
      <c r="QC33" s="645"/>
      <c r="QD33" s="646"/>
      <c r="QE33" s="645"/>
      <c r="QF33" s="646"/>
      <c r="QG33" s="483">
        <f>SUM(QH33:QI33)</f>
        <v>4118881098</v>
      </c>
      <c r="QH33" s="350">
        <f>'Трансферты и кредиты'!RF33+'Трансферты и кредиты'!QM33+'Трансферты и кредиты'!QO33+'Трансферты и кредиты'!QQ33</f>
        <v>4079680600</v>
      </c>
      <c r="QI33" s="350">
        <f>'Трансферты и кредиты'!RG33+'Трансферты и кредиты'!QS33+'Трансферты и кредиты'!QY33+'Трансферты и кредиты'!QU33+'Трансферты и кредиты'!RC33+'Трансферты и кредиты'!QW33+RA33</f>
        <v>39200498</v>
      </c>
      <c r="QJ33" s="552">
        <f>SUM(QK33:QL33)</f>
        <v>1074111777.47</v>
      </c>
      <c r="QK33" s="350">
        <f>'Трансферты и кредиты'!RI33+'Трансферты и кредиты'!QN33+'Трансферты и кредиты'!QP33+'Трансферты и кредиты'!QR33</f>
        <v>1066506154</v>
      </c>
      <c r="QL33" s="350">
        <f>'Трансферты и кредиты'!RJ33+'Трансферты и кредиты'!QT33+'Трансферты и кредиты'!QZ33+'Трансферты и кредиты'!QV33+'Трансферты и кредиты'!RD33+'Трансферты и кредиты'!QX33+RB33</f>
        <v>7605623.4700000007</v>
      </c>
      <c r="QM33" s="483">
        <f>'Субвенция  на  полномочия'!B27</f>
        <v>3912180200</v>
      </c>
      <c r="QN33" s="619">
        <f>'Субвенция  на  полномочия'!C27</f>
        <v>1002360154</v>
      </c>
      <c r="QO33" s="803">
        <f>[1]Субвенция_факт!P30*1000</f>
        <v>99040400</v>
      </c>
      <c r="QP33" s="1386">
        <v>22800000</v>
      </c>
      <c r="QQ33" s="803">
        <f>[1]Субвенция_факт!K30*1000</f>
        <v>58150000</v>
      </c>
      <c r="QR33" s="1386">
        <v>37636000</v>
      </c>
      <c r="QS33" s="803">
        <f>[1]Субвенция_факт!AD30*1000</f>
        <v>0</v>
      </c>
      <c r="QT33" s="806"/>
      <c r="QU33" s="803">
        <f>[1]Субвенция_факт!AE30*1000</f>
        <v>70000</v>
      </c>
      <c r="QV33" s="806"/>
      <c r="QW33" s="803">
        <f>[1]Субвенция_факт!E30*1000</f>
        <v>3609167.9999999995</v>
      </c>
      <c r="QX33" s="806">
        <v>1191816</v>
      </c>
      <c r="QY33" s="803">
        <f>[1]Субвенция_факт!F30*1000</f>
        <v>6119620</v>
      </c>
      <c r="QZ33" s="946">
        <v>1191816</v>
      </c>
      <c r="RA33" s="804">
        <f>[1]Субвенция_факт!G30*1000</f>
        <v>10401710</v>
      </c>
      <c r="RB33" s="947">
        <v>1787724</v>
      </c>
      <c r="RC33" s="803">
        <f>[1]Субвенция_факт!H30*1000</f>
        <v>0</v>
      </c>
      <c r="RD33" s="806"/>
      <c r="RE33" s="518">
        <f>RF33+RG33</f>
        <v>29310000</v>
      </c>
      <c r="RF33" s="945">
        <f>[1]Субвенция_факт!AC30*1000</f>
        <v>10310000</v>
      </c>
      <c r="RG33" s="1168">
        <f>[1]Субвенция_факт!AB30*1000</f>
        <v>19000000</v>
      </c>
      <c r="RH33" s="483">
        <f>SUM(RI33:RJ33)</f>
        <v>7144267.4700000007</v>
      </c>
      <c r="RI33" s="1080">
        <v>3710000</v>
      </c>
      <c r="RJ33" s="1379">
        <v>3434267.47</v>
      </c>
      <c r="RK33" s="286">
        <f>'Трансферты и кредиты'!TI33+'Трансферты и кредиты'!TE33+'Трансферты и кредиты'!SA33+'Трансферты и кредиты'!SG33+RM33+'Трансферты и кредиты'!SY33</f>
        <v>561042491.04999995</v>
      </c>
      <c r="RL33" s="171">
        <f>'Трансферты и кредиты'!TK33+'Трансферты и кредиты'!TG33+'Трансферты и кредиты'!SD33+'Трансферты и кредиты'!SJ33+RT33+'Трансферты и кредиты'!TB33</f>
        <v>0</v>
      </c>
      <c r="RM33" s="1094">
        <f>SUM(RN33:RS33)</f>
        <v>561042491.04999995</v>
      </c>
      <c r="RN33" s="959">
        <f>'[1]Иные межбюджетные трансферты'!O31</f>
        <v>78807712</v>
      </c>
      <c r="RO33" s="1264">
        <f>'[1]Иные межбюджетные трансферты'!Q31</f>
        <v>202648400</v>
      </c>
      <c r="RP33" s="959">
        <f>'[1]Иные межбюджетные трансферты'!I31</f>
        <v>35620396.289999999</v>
      </c>
      <c r="RQ33" s="1043">
        <f>'[1]Иные межбюджетные трансферты'!K31</f>
        <v>91595400</v>
      </c>
      <c r="RR33" s="1411">
        <f>'[1]Иные межбюджетные трансферты'!M31</f>
        <v>12370582.76</v>
      </c>
      <c r="RS33" s="954">
        <f>'[1]Иные межбюджетные трансферты'!S31</f>
        <v>140000000</v>
      </c>
      <c r="RT33" s="1094">
        <f>SUM(RU33:RZ33)</f>
        <v>0</v>
      </c>
      <c r="RU33" s="1086"/>
      <c r="RV33" s="1084"/>
      <c r="RW33" s="959"/>
      <c r="RX33" s="1043"/>
      <c r="RY33" s="1086"/>
      <c r="RZ33" s="1086"/>
      <c r="SA33" s="1071">
        <f>SUM(SB33:SC33)</f>
        <v>0</v>
      </c>
      <c r="SB33" s="1300">
        <f>'[1]Иные межбюджетные трансферты'!U31</f>
        <v>0</v>
      </c>
      <c r="SC33" s="1301">
        <f>'[1]Иные межбюджетные трансферты'!AA31</f>
        <v>0</v>
      </c>
      <c r="SD33" s="1071">
        <f>SUM(SE33:SF33)</f>
        <v>0</v>
      </c>
      <c r="SE33" s="1043"/>
      <c r="SF33" s="1043"/>
      <c r="SG33" s="1071">
        <f>SUM(SH33:SI33)</f>
        <v>0</v>
      </c>
      <c r="SH33" s="1301"/>
      <c r="SI33" s="1301"/>
      <c r="SJ33" s="1071">
        <f>SUM(SK33:SL33)</f>
        <v>0</v>
      </c>
      <c r="SK33" s="1043"/>
      <c r="SL33" s="1043"/>
      <c r="SM33" s="1068">
        <f>SUM(SN33:SO33)</f>
        <v>0</v>
      </c>
      <c r="SN33" s="1300">
        <f>SH33-ST33</f>
        <v>0</v>
      </c>
      <c r="SO33" s="1301">
        <f>SI33-SU33</f>
        <v>0</v>
      </c>
      <c r="SP33" s="1068">
        <f>SUM(SQ33:SR33)</f>
        <v>0</v>
      </c>
      <c r="SQ33" s="1300">
        <f>SK33-SW33</f>
        <v>0</v>
      </c>
      <c r="SR33" s="1301">
        <f>SL33-SX33</f>
        <v>0</v>
      </c>
      <c r="SS33" s="1068">
        <f>SUM(ST33:SU33)</f>
        <v>0</v>
      </c>
      <c r="ST33" s="1043"/>
      <c r="SU33" s="1043"/>
      <c r="SV33" s="1068">
        <f>SUM(SW33:SX33)</f>
        <v>0</v>
      </c>
      <c r="SW33" s="1043"/>
      <c r="SX33" s="1043"/>
      <c r="SY33" s="804">
        <f>SUM(SZ33:TA33)</f>
        <v>0</v>
      </c>
      <c r="SZ33" s="1168">
        <f>'[1]Иные межбюджетные трансферты'!E31</f>
        <v>0</v>
      </c>
      <c r="TA33" s="1280">
        <f>'[1]Иные межбюджетные трансферты'!G31</f>
        <v>0</v>
      </c>
      <c r="TB33" s="804">
        <f>SUM(TC33:TD33)</f>
        <v>0</v>
      </c>
      <c r="TC33" s="1168"/>
      <c r="TD33" s="1280"/>
      <c r="TE33" s="960">
        <f>SUM(TF33:TF33)</f>
        <v>0</v>
      </c>
      <c r="TF33" s="1043"/>
      <c r="TG33" s="960">
        <f>SUM(TH33:TH33)</f>
        <v>0</v>
      </c>
      <c r="TH33" s="972"/>
      <c r="TI33" s="545">
        <f>SUM(TJ33:TJ33)</f>
        <v>0</v>
      </c>
      <c r="TJ33" s="954"/>
      <c r="TK33" s="545">
        <f>SUM(TL33:TL33)</f>
        <v>0</v>
      </c>
      <c r="TL33" s="548"/>
      <c r="TM33" s="968">
        <f>SUM(TN33:TN33)</f>
        <v>0</v>
      </c>
      <c r="TN33" s="546">
        <f>'Трансферты и кредиты'!TJ33-TR33</f>
        <v>0</v>
      </c>
      <c r="TO33" s="968">
        <f>SUM(TP33:TP33)</f>
        <v>0</v>
      </c>
      <c r="TP33" s="546">
        <f>'Трансферты и кредиты'!TL33-TT33</f>
        <v>0</v>
      </c>
      <c r="TQ33" s="968">
        <f>SUM(TR33:TR33)</f>
        <v>0</v>
      </c>
      <c r="TR33" s="956"/>
      <c r="TS33" s="968">
        <f>SUM(TT33:TT33)</f>
        <v>0</v>
      </c>
      <c r="TT33" s="548"/>
      <c r="TU33" s="552">
        <f>TW33+'Трансферты и кредиты'!UE33+UA33+'Трансферты и кредиты'!UI33+UC33+'Трансферты и кредиты'!UK33</f>
        <v>-13500000</v>
      </c>
      <c r="TV33" s="552">
        <f>TX33+'Трансферты и кредиты'!UF33+UB33+'Трансферты и кредиты'!UJ33+UD33+'Трансферты и кредиты'!UL33</f>
        <v>-13500000</v>
      </c>
      <c r="TW33" s="562"/>
      <c r="TX33" s="562"/>
      <c r="TY33" s="562"/>
      <c r="TZ33" s="562"/>
      <c r="UA33" s="556"/>
      <c r="UB33" s="556"/>
      <c r="UC33" s="556"/>
      <c r="UD33" s="556"/>
      <c r="UE33" s="562">
        <v>-13500000</v>
      </c>
      <c r="UF33" s="562">
        <v>-13500000</v>
      </c>
      <c r="UG33" s="562"/>
      <c r="UH33" s="562"/>
      <c r="UI33" s="556"/>
      <c r="UJ33" s="556"/>
      <c r="UK33" s="556"/>
      <c r="UL33" s="556"/>
      <c r="UM33" s="256">
        <f>'Трансферты и кредиты'!UE33+'Трансферты и кредиты'!UG33</f>
        <v>-13500000</v>
      </c>
      <c r="UN33" s="256">
        <f>'Трансферты и кредиты'!UF33+'Трансферты и кредиты'!UH33</f>
        <v>-13500000</v>
      </c>
    </row>
    <row r="34" spans="1:560" s="347" customFormat="1" ht="25.5" customHeight="1" thickBot="1">
      <c r="A34" s="359" t="s">
        <v>7</v>
      </c>
      <c r="B34" s="354">
        <f t="shared" ref="B34:AG34" si="218">SUM(B32:B33)</f>
        <v>7663593047.8299999</v>
      </c>
      <c r="C34" s="354">
        <f t="shared" si="218"/>
        <v>2122291514.8199999</v>
      </c>
      <c r="D34" s="604">
        <f t="shared" si="218"/>
        <v>838969700</v>
      </c>
      <c r="E34" s="461">
        <f t="shared" si="218"/>
        <v>231742424</v>
      </c>
      <c r="F34" s="604">
        <f t="shared" si="218"/>
        <v>613969700</v>
      </c>
      <c r="G34" s="461">
        <f t="shared" si="218"/>
        <v>231742424</v>
      </c>
      <c r="H34" s="354">
        <f t="shared" si="218"/>
        <v>0</v>
      </c>
      <c r="I34" s="461">
        <f t="shared" si="218"/>
        <v>0</v>
      </c>
      <c r="J34" s="647">
        <f t="shared" si="218"/>
        <v>0</v>
      </c>
      <c r="K34" s="647">
        <f t="shared" si="218"/>
        <v>0</v>
      </c>
      <c r="L34" s="647">
        <f t="shared" si="218"/>
        <v>0</v>
      </c>
      <c r="M34" s="1018">
        <f t="shared" si="218"/>
        <v>0</v>
      </c>
      <c r="N34" s="461">
        <f t="shared" si="218"/>
        <v>225000000</v>
      </c>
      <c r="O34" s="653">
        <f t="shared" si="218"/>
        <v>0</v>
      </c>
      <c r="P34" s="461">
        <f t="shared" si="218"/>
        <v>0</v>
      </c>
      <c r="Q34" s="461">
        <f t="shared" si="218"/>
        <v>0</v>
      </c>
      <c r="R34" s="649">
        <f t="shared" si="218"/>
        <v>0</v>
      </c>
      <c r="S34" s="647">
        <f t="shared" si="218"/>
        <v>0</v>
      </c>
      <c r="T34" s="649">
        <f t="shared" si="218"/>
        <v>0</v>
      </c>
      <c r="U34" s="833">
        <f t="shared" si="218"/>
        <v>0</v>
      </c>
      <c r="V34" s="461">
        <f t="shared" si="218"/>
        <v>0</v>
      </c>
      <c r="W34" s="354">
        <f t="shared" si="218"/>
        <v>0</v>
      </c>
      <c r="X34" s="675">
        <f t="shared" si="218"/>
        <v>0</v>
      </c>
      <c r="Y34" s="487">
        <f t="shared" si="218"/>
        <v>0</v>
      </c>
      <c r="Z34" s="487">
        <f t="shared" si="218"/>
        <v>0</v>
      </c>
      <c r="AA34" s="354">
        <f t="shared" si="218"/>
        <v>0</v>
      </c>
      <c r="AB34" s="354">
        <f t="shared" si="218"/>
        <v>0</v>
      </c>
      <c r="AC34" s="650">
        <f t="shared" si="218"/>
        <v>0</v>
      </c>
      <c r="AD34" s="487">
        <f t="shared" si="218"/>
        <v>0</v>
      </c>
      <c r="AE34" s="649">
        <f t="shared" si="218"/>
        <v>0</v>
      </c>
      <c r="AF34" s="647">
        <f t="shared" si="218"/>
        <v>0</v>
      </c>
      <c r="AG34" s="649">
        <f t="shared" si="218"/>
        <v>0</v>
      </c>
      <c r="AH34" s="647">
        <f t="shared" ref="AH34:AJ34" si="219">SUM(AH32:AH33)</f>
        <v>0</v>
      </c>
      <c r="AI34" s="490">
        <f t="shared" si="219"/>
        <v>1360429180.7799997</v>
      </c>
      <c r="AJ34" s="490">
        <f t="shared" si="219"/>
        <v>619771837.13999999</v>
      </c>
      <c r="AK34" s="461">
        <f>SUM(AK32:AK33)</f>
        <v>322668000</v>
      </c>
      <c r="AL34" s="487">
        <f t="shared" ref="AL34:BE34" si="220">SUM(AL32:AL33)</f>
        <v>322668000</v>
      </c>
      <c r="AM34" s="484">
        <f t="shared" si="220"/>
        <v>0</v>
      </c>
      <c r="AN34" s="484">
        <f t="shared" ref="AN34" si="221">SUM(AN32:AN33)</f>
        <v>0</v>
      </c>
      <c r="AO34" s="484">
        <f>SUM(AO32:AO33)</f>
        <v>0</v>
      </c>
      <c r="AP34" s="354">
        <f>SUM(AP32:AP33)</f>
        <v>0</v>
      </c>
      <c r="AQ34" s="650">
        <f t="shared" si="220"/>
        <v>0</v>
      </c>
      <c r="AR34" s="487">
        <f t="shared" si="220"/>
        <v>0</v>
      </c>
      <c r="AS34" s="487">
        <f t="shared" ref="AS34" si="222">SUM(AS32:AS33)</f>
        <v>0</v>
      </c>
      <c r="AT34" s="484">
        <f>SUM(AT32:AT33)</f>
        <v>0</v>
      </c>
      <c r="AU34" s="538">
        <f>SUM(AU32:AU33)</f>
        <v>0</v>
      </c>
      <c r="AV34" s="487">
        <f t="shared" si="220"/>
        <v>0</v>
      </c>
      <c r="AW34" s="487">
        <f t="shared" si="220"/>
        <v>0</v>
      </c>
      <c r="AX34" s="487">
        <f t="shared" ref="AX34" si="223">SUM(AX32:AX33)</f>
        <v>0</v>
      </c>
      <c r="AY34" s="484">
        <f>SUM(AY32:AY33)</f>
        <v>0</v>
      </c>
      <c r="AZ34" s="354">
        <f>SUM(AZ32:AZ33)</f>
        <v>0</v>
      </c>
      <c r="BA34" s="487">
        <f t="shared" si="220"/>
        <v>0</v>
      </c>
      <c r="BB34" s="652">
        <f t="shared" si="220"/>
        <v>0</v>
      </c>
      <c r="BC34" s="487">
        <f t="shared" si="220"/>
        <v>0</v>
      </c>
      <c r="BD34" s="484">
        <f>SUM(BD32:BD33)</f>
        <v>0</v>
      </c>
      <c r="BE34" s="647">
        <f t="shared" si="220"/>
        <v>0</v>
      </c>
      <c r="BF34" s="647">
        <f t="shared" ref="BF34:CE34" si="224">SUM(BF32:BF33)</f>
        <v>0</v>
      </c>
      <c r="BG34" s="647">
        <f t="shared" si="224"/>
        <v>0</v>
      </c>
      <c r="BH34" s="611">
        <f t="shared" si="224"/>
        <v>0</v>
      </c>
      <c r="BI34" s="538">
        <f t="shared" si="224"/>
        <v>0</v>
      </c>
      <c r="BJ34" s="461">
        <f t="shared" si="224"/>
        <v>0</v>
      </c>
      <c r="BK34" s="538">
        <f t="shared" si="224"/>
        <v>0</v>
      </c>
      <c r="BL34" s="461">
        <f t="shared" si="224"/>
        <v>0</v>
      </c>
      <c r="BM34" s="649">
        <f t="shared" si="224"/>
        <v>0</v>
      </c>
      <c r="BN34" s="611">
        <f t="shared" si="224"/>
        <v>0</v>
      </c>
      <c r="BO34" s="649">
        <f t="shared" si="224"/>
        <v>0</v>
      </c>
      <c r="BP34" s="611">
        <f t="shared" si="224"/>
        <v>0</v>
      </c>
      <c r="BQ34" s="653">
        <f t="shared" si="224"/>
        <v>0</v>
      </c>
      <c r="BR34" s="461">
        <f t="shared" si="224"/>
        <v>0</v>
      </c>
      <c r="BS34" s="653">
        <f t="shared" si="224"/>
        <v>0</v>
      </c>
      <c r="BT34" s="461">
        <f t="shared" si="224"/>
        <v>0</v>
      </c>
      <c r="BU34" s="654">
        <f t="shared" si="224"/>
        <v>0</v>
      </c>
      <c r="BV34" s="611">
        <f t="shared" si="224"/>
        <v>0</v>
      </c>
      <c r="BW34" s="654">
        <f t="shared" si="224"/>
        <v>0</v>
      </c>
      <c r="BX34" s="611">
        <f t="shared" si="224"/>
        <v>0</v>
      </c>
      <c r="BY34" s="653">
        <f t="shared" si="224"/>
        <v>0</v>
      </c>
      <c r="BZ34" s="698">
        <f t="shared" si="224"/>
        <v>0</v>
      </c>
      <c r="CA34" s="650">
        <f t="shared" si="224"/>
        <v>0</v>
      </c>
      <c r="CB34" s="738">
        <f t="shared" si="224"/>
        <v>0</v>
      </c>
      <c r="CC34" s="652">
        <f t="shared" si="224"/>
        <v>0</v>
      </c>
      <c r="CD34" s="738">
        <f t="shared" si="224"/>
        <v>0</v>
      </c>
      <c r="CE34" s="834">
        <f t="shared" si="224"/>
        <v>0</v>
      </c>
      <c r="CF34" s="698">
        <f t="shared" ref="CF34:DB34" si="225">SUM(CF32:CF33)</f>
        <v>0</v>
      </c>
      <c r="CG34" s="461">
        <f t="shared" si="225"/>
        <v>0</v>
      </c>
      <c r="CH34" s="834">
        <f t="shared" si="225"/>
        <v>0</v>
      </c>
      <c r="CI34" s="650">
        <f t="shared" si="225"/>
        <v>0</v>
      </c>
      <c r="CJ34" s="738">
        <f t="shared" si="225"/>
        <v>0</v>
      </c>
      <c r="CK34" s="650">
        <f t="shared" si="225"/>
        <v>0</v>
      </c>
      <c r="CL34" s="738">
        <f t="shared" si="225"/>
        <v>0</v>
      </c>
      <c r="CM34" s="835">
        <f t="shared" si="225"/>
        <v>0</v>
      </c>
      <c r="CN34" s="712">
        <f t="shared" si="225"/>
        <v>0</v>
      </c>
      <c r="CO34" s="461">
        <f t="shared" ref="CO34:CR34" si="226">SUM(CO32:CO33)</f>
        <v>0</v>
      </c>
      <c r="CP34" s="712">
        <f t="shared" si="226"/>
        <v>0</v>
      </c>
      <c r="CQ34" s="461">
        <f t="shared" ref="CQ34" si="227">SUM(CQ32:CQ33)</f>
        <v>0</v>
      </c>
      <c r="CR34" s="712">
        <f t="shared" si="226"/>
        <v>0</v>
      </c>
      <c r="CS34" s="639">
        <f t="shared" ref="CS34:CV34" si="228">SUM(CS32:CS33)</f>
        <v>0</v>
      </c>
      <c r="CT34" s="639">
        <f t="shared" si="228"/>
        <v>0</v>
      </c>
      <c r="CU34" s="639">
        <f t="shared" si="228"/>
        <v>0</v>
      </c>
      <c r="CV34" s="639">
        <f t="shared" si="228"/>
        <v>0</v>
      </c>
      <c r="CW34" s="490">
        <f t="shared" si="225"/>
        <v>0</v>
      </c>
      <c r="CX34" s="487">
        <f t="shared" si="225"/>
        <v>0</v>
      </c>
      <c r="CY34" s="843">
        <f t="shared" si="225"/>
        <v>0</v>
      </c>
      <c r="CZ34" s="461">
        <f t="shared" si="225"/>
        <v>0</v>
      </c>
      <c r="DA34" s="652">
        <f t="shared" si="225"/>
        <v>0</v>
      </c>
      <c r="DB34" s="738">
        <f t="shared" si="225"/>
        <v>0</v>
      </c>
      <c r="DC34" s="604">
        <f t="shared" ref="DC34:DL34" si="229">SUM(DC32:DC33)</f>
        <v>0</v>
      </c>
      <c r="DD34" s="650">
        <f t="shared" si="229"/>
        <v>0</v>
      </c>
      <c r="DE34" s="738">
        <f t="shared" si="229"/>
        <v>0</v>
      </c>
      <c r="DF34" s="650">
        <f t="shared" si="229"/>
        <v>0</v>
      </c>
      <c r="DG34" s="736">
        <f t="shared" si="229"/>
        <v>0</v>
      </c>
      <c r="DH34" s="604">
        <f t="shared" si="229"/>
        <v>0</v>
      </c>
      <c r="DI34" s="650">
        <f t="shared" si="229"/>
        <v>0</v>
      </c>
      <c r="DJ34" s="738">
        <f t="shared" si="229"/>
        <v>0</v>
      </c>
      <c r="DK34" s="650">
        <f t="shared" si="229"/>
        <v>0</v>
      </c>
      <c r="DL34" s="738">
        <f t="shared" si="229"/>
        <v>0</v>
      </c>
      <c r="DM34" s="490">
        <f t="shared" ref="DM34:DR34" si="230">SUM(DM32:DM33)</f>
        <v>0</v>
      </c>
      <c r="DN34" s="487">
        <f t="shared" si="230"/>
        <v>0</v>
      </c>
      <c r="DO34" s="843">
        <f t="shared" si="230"/>
        <v>0</v>
      </c>
      <c r="DP34" s="461">
        <f t="shared" si="230"/>
        <v>0</v>
      </c>
      <c r="DQ34" s="652">
        <f t="shared" si="230"/>
        <v>0</v>
      </c>
      <c r="DR34" s="738">
        <f t="shared" si="230"/>
        <v>0</v>
      </c>
      <c r="DS34" s="490">
        <f t="shared" ref="DS34:DX34" si="231">SUM(DS32:DS33)</f>
        <v>6082100</v>
      </c>
      <c r="DT34" s="710">
        <f t="shared" si="231"/>
        <v>1703000</v>
      </c>
      <c r="DU34" s="868">
        <f t="shared" si="231"/>
        <v>4379100</v>
      </c>
      <c r="DV34" s="461">
        <f t="shared" si="231"/>
        <v>0</v>
      </c>
      <c r="DW34" s="712">
        <f t="shared" si="231"/>
        <v>0</v>
      </c>
      <c r="DX34" s="738">
        <f t="shared" si="231"/>
        <v>0</v>
      </c>
      <c r="DY34" s="653">
        <f t="shared" ref="DY34:EW34" si="232">SUM(DY32:DY33)</f>
        <v>0</v>
      </c>
      <c r="DZ34" s="712">
        <f t="shared" si="232"/>
        <v>0</v>
      </c>
      <c r="EA34" s="738">
        <f t="shared" si="232"/>
        <v>0</v>
      </c>
      <c r="EB34" s="461">
        <f t="shared" si="232"/>
        <v>0</v>
      </c>
      <c r="EC34" s="857">
        <f t="shared" si="232"/>
        <v>0</v>
      </c>
      <c r="ED34" s="736">
        <f t="shared" si="232"/>
        <v>0</v>
      </c>
      <c r="EE34" s="461">
        <f t="shared" si="232"/>
        <v>0</v>
      </c>
      <c r="EF34" s="834">
        <f t="shared" si="232"/>
        <v>0</v>
      </c>
      <c r="EG34" s="738">
        <f t="shared" si="232"/>
        <v>0</v>
      </c>
      <c r="EH34" s="461">
        <f t="shared" si="232"/>
        <v>0</v>
      </c>
      <c r="EI34" s="698">
        <f t="shared" si="232"/>
        <v>0</v>
      </c>
      <c r="EJ34" s="738">
        <f t="shared" si="232"/>
        <v>0</v>
      </c>
      <c r="EK34" s="639">
        <f t="shared" si="232"/>
        <v>0</v>
      </c>
      <c r="EL34" s="835">
        <f t="shared" si="232"/>
        <v>0</v>
      </c>
      <c r="EM34" s="736">
        <f t="shared" si="232"/>
        <v>0</v>
      </c>
      <c r="EN34" s="718">
        <f t="shared" si="232"/>
        <v>0</v>
      </c>
      <c r="EO34" s="710">
        <f t="shared" si="232"/>
        <v>0</v>
      </c>
      <c r="EP34" s="843">
        <f t="shared" si="232"/>
        <v>0</v>
      </c>
      <c r="EQ34" s="639">
        <f t="shared" si="232"/>
        <v>0</v>
      </c>
      <c r="ER34" s="835">
        <f t="shared" si="232"/>
        <v>0</v>
      </c>
      <c r="ES34" s="736">
        <f t="shared" si="232"/>
        <v>0</v>
      </c>
      <c r="ET34" s="639">
        <f t="shared" si="232"/>
        <v>0</v>
      </c>
      <c r="EU34" s="857">
        <f t="shared" si="232"/>
        <v>0</v>
      </c>
      <c r="EV34" s="736">
        <f t="shared" si="232"/>
        <v>0</v>
      </c>
      <c r="EW34" s="536">
        <f t="shared" si="232"/>
        <v>1465371.4</v>
      </c>
      <c r="EX34" s="487">
        <f>SUM(EX32:EX33)</f>
        <v>0</v>
      </c>
      <c r="EY34" s="772">
        <f>SUM(EY32:EY33)</f>
        <v>0</v>
      </c>
      <c r="EZ34" s="710">
        <f t="shared" ref="EZ34:FV34" si="233">SUM(EZ32:EZ33)</f>
        <v>1315217.4100000001</v>
      </c>
      <c r="FA34" s="772">
        <f t="shared" si="233"/>
        <v>150153.99</v>
      </c>
      <c r="FB34" s="698">
        <f t="shared" si="233"/>
        <v>0</v>
      </c>
      <c r="FC34" s="864">
        <f t="shared" si="233"/>
        <v>0</v>
      </c>
      <c r="FD34" s="712">
        <f t="shared" si="233"/>
        <v>0</v>
      </c>
      <c r="FE34" s="736">
        <f t="shared" si="233"/>
        <v>0</v>
      </c>
      <c r="FF34" s="536">
        <f t="shared" si="233"/>
        <v>0</v>
      </c>
      <c r="FG34" s="487">
        <f>SUM(FG32:FG33)</f>
        <v>0</v>
      </c>
      <c r="FH34" s="772">
        <f>SUM(FH32:FH33)</f>
        <v>0</v>
      </c>
      <c r="FI34" s="487">
        <f t="shared" si="233"/>
        <v>0</v>
      </c>
      <c r="FJ34" s="843">
        <f t="shared" si="233"/>
        <v>0</v>
      </c>
      <c r="FK34" s="487">
        <f t="shared" si="233"/>
        <v>0</v>
      </c>
      <c r="FL34" s="772">
        <f t="shared" si="233"/>
        <v>0</v>
      </c>
      <c r="FM34" s="487">
        <f t="shared" si="233"/>
        <v>0</v>
      </c>
      <c r="FN34" s="772">
        <f t="shared" si="233"/>
        <v>0</v>
      </c>
      <c r="FO34" s="354">
        <f t="shared" si="233"/>
        <v>0</v>
      </c>
      <c r="FP34" s="487">
        <f>SUM(FP32:FP33)</f>
        <v>0</v>
      </c>
      <c r="FQ34" s="772">
        <f>SUM(FQ32:FQ33)</f>
        <v>0</v>
      </c>
      <c r="FR34" s="698">
        <f t="shared" si="233"/>
        <v>0</v>
      </c>
      <c r="FS34" s="738">
        <f t="shared" si="233"/>
        <v>0</v>
      </c>
      <c r="FT34" s="698">
        <f t="shared" si="233"/>
        <v>0</v>
      </c>
      <c r="FU34" s="843">
        <f t="shared" si="233"/>
        <v>0</v>
      </c>
      <c r="FV34" s="487">
        <f t="shared" si="233"/>
        <v>0</v>
      </c>
      <c r="FW34" s="738">
        <f t="shared" ref="FW34:HB34" si="234">SUM(FW32:FW33)</f>
        <v>0</v>
      </c>
      <c r="FX34" s="536">
        <f t="shared" si="234"/>
        <v>0</v>
      </c>
      <c r="FY34" s="487">
        <f t="shared" ref="FY34:FZ34" si="235">SUM(FY32:FY33)</f>
        <v>0</v>
      </c>
      <c r="FZ34" s="772">
        <f t="shared" si="235"/>
        <v>0</v>
      </c>
      <c r="GA34" s="652">
        <f t="shared" si="234"/>
        <v>0</v>
      </c>
      <c r="GB34" s="738">
        <f t="shared" si="234"/>
        <v>0</v>
      </c>
      <c r="GC34" s="652">
        <f t="shared" si="234"/>
        <v>0</v>
      </c>
      <c r="GD34" s="738">
        <f t="shared" si="234"/>
        <v>0</v>
      </c>
      <c r="GE34" s="487">
        <f t="shared" si="234"/>
        <v>0</v>
      </c>
      <c r="GF34" s="772">
        <f t="shared" si="234"/>
        <v>0</v>
      </c>
      <c r="GG34" s="833">
        <f t="shared" si="234"/>
        <v>0</v>
      </c>
      <c r="GH34" s="487">
        <f>SUM(GH32:GH33)</f>
        <v>0</v>
      </c>
      <c r="GI34" s="772">
        <f>SUM(GI32:GI33)</f>
        <v>0</v>
      </c>
      <c r="GJ34" s="698">
        <f t="shared" si="234"/>
        <v>0</v>
      </c>
      <c r="GK34" s="736">
        <f t="shared" si="234"/>
        <v>0</v>
      </c>
      <c r="GL34" s="835">
        <f t="shared" si="234"/>
        <v>0</v>
      </c>
      <c r="GM34" s="736">
        <f t="shared" si="234"/>
        <v>0</v>
      </c>
      <c r="GN34" s="710">
        <f t="shared" si="234"/>
        <v>0</v>
      </c>
      <c r="GO34" s="736">
        <f t="shared" si="234"/>
        <v>0</v>
      </c>
      <c r="GP34" s="833">
        <f t="shared" si="234"/>
        <v>0</v>
      </c>
      <c r="GQ34" s="487">
        <f>SUM(GQ32:GQ33)</f>
        <v>0</v>
      </c>
      <c r="GR34" s="772">
        <f>SUM(GR32:GR33)</f>
        <v>0</v>
      </c>
      <c r="GS34" s="710">
        <f t="shared" si="234"/>
        <v>0</v>
      </c>
      <c r="GT34" s="843">
        <f t="shared" si="234"/>
        <v>0</v>
      </c>
      <c r="GU34" s="710">
        <f t="shared" si="234"/>
        <v>0</v>
      </c>
      <c r="GV34" s="843">
        <f t="shared" si="234"/>
        <v>0</v>
      </c>
      <c r="GW34" s="698">
        <f t="shared" si="234"/>
        <v>0</v>
      </c>
      <c r="GX34" s="843">
        <f t="shared" si="234"/>
        <v>0</v>
      </c>
      <c r="GY34" s="647">
        <f t="shared" si="234"/>
        <v>0</v>
      </c>
      <c r="GZ34" s="487">
        <f>SUM(GZ32:GZ33)</f>
        <v>0</v>
      </c>
      <c r="HA34" s="772">
        <f>SUM(HA32:HA33)</f>
        <v>0</v>
      </c>
      <c r="HB34" s="710">
        <f t="shared" si="234"/>
        <v>0</v>
      </c>
      <c r="HC34" s="738">
        <f t="shared" ref="HC34:HQ34" si="236">SUM(HC32:HC33)</f>
        <v>0</v>
      </c>
      <c r="HD34" s="710">
        <f t="shared" si="236"/>
        <v>0</v>
      </c>
      <c r="HE34" s="772">
        <f t="shared" si="236"/>
        <v>0</v>
      </c>
      <c r="HF34" s="487">
        <f t="shared" si="236"/>
        <v>0</v>
      </c>
      <c r="HG34" s="738">
        <f t="shared" si="236"/>
        <v>0</v>
      </c>
      <c r="HH34" s="836">
        <f t="shared" si="236"/>
        <v>0</v>
      </c>
      <c r="HI34" s="487">
        <f>SUM(HI32:HI33)</f>
        <v>0</v>
      </c>
      <c r="HJ34" s="772">
        <f>SUM(HJ32:HJ33)</f>
        <v>0</v>
      </c>
      <c r="HK34" s="710">
        <f t="shared" si="236"/>
        <v>0</v>
      </c>
      <c r="HL34" s="843">
        <f t="shared" si="236"/>
        <v>0</v>
      </c>
      <c r="HM34" s="710">
        <f t="shared" si="236"/>
        <v>0</v>
      </c>
      <c r="HN34" s="772">
        <f t="shared" si="236"/>
        <v>0</v>
      </c>
      <c r="HO34" s="487">
        <f t="shared" si="236"/>
        <v>0</v>
      </c>
      <c r="HP34" s="772">
        <f t="shared" si="236"/>
        <v>0</v>
      </c>
      <c r="HQ34" s="354">
        <f t="shared" si="236"/>
        <v>233947767.69999999</v>
      </c>
      <c r="HR34" s="484">
        <f t="shared" ref="HR34:IV34" si="237">SUM(HR32:HR33)</f>
        <v>49214600</v>
      </c>
      <c r="HS34" s="843">
        <f t="shared" si="237"/>
        <v>126551900</v>
      </c>
      <c r="HT34" s="484">
        <f t="shared" ref="HT34:HV34" si="238">SUM(HT32:HT33)</f>
        <v>16290767.699999999</v>
      </c>
      <c r="HU34" s="843">
        <f t="shared" si="238"/>
        <v>41890500</v>
      </c>
      <c r="HV34" s="354">
        <f t="shared" si="238"/>
        <v>0</v>
      </c>
      <c r="HW34" s="484">
        <f t="shared" si="237"/>
        <v>0</v>
      </c>
      <c r="HX34" s="738">
        <f t="shared" si="237"/>
        <v>0</v>
      </c>
      <c r="HY34" s="484">
        <f t="shared" ref="HY34:HZ34" si="239">SUM(HY32:HY33)</f>
        <v>0</v>
      </c>
      <c r="HZ34" s="738">
        <f t="shared" si="239"/>
        <v>0</v>
      </c>
      <c r="IA34" s="604">
        <f t="shared" si="237"/>
        <v>0</v>
      </c>
      <c r="IB34" s="641">
        <f t="shared" si="237"/>
        <v>0</v>
      </c>
      <c r="IC34" s="484">
        <f>SUM(IC32:IC33)</f>
        <v>0</v>
      </c>
      <c r="ID34" s="484">
        <f t="shared" si="237"/>
        <v>0</v>
      </c>
      <c r="IE34" s="736">
        <f t="shared" si="237"/>
        <v>0</v>
      </c>
      <c r="IF34" s="490">
        <f t="shared" si="237"/>
        <v>0</v>
      </c>
      <c r="IG34" s="857">
        <f t="shared" si="237"/>
        <v>0</v>
      </c>
      <c r="IH34" s="487">
        <f>SUM(IH32:IH33)</f>
        <v>0</v>
      </c>
      <c r="II34" s="650">
        <f t="shared" si="237"/>
        <v>0</v>
      </c>
      <c r="IJ34" s="738">
        <f t="shared" si="237"/>
        <v>0</v>
      </c>
      <c r="IK34" s="354">
        <f t="shared" si="237"/>
        <v>0</v>
      </c>
      <c r="IL34" s="484">
        <f t="shared" si="237"/>
        <v>0</v>
      </c>
      <c r="IM34" s="484">
        <f t="shared" si="237"/>
        <v>0</v>
      </c>
      <c r="IN34" s="736">
        <f t="shared" si="237"/>
        <v>0</v>
      </c>
      <c r="IO34" s="354">
        <f t="shared" si="237"/>
        <v>0</v>
      </c>
      <c r="IP34" s="710">
        <f t="shared" si="237"/>
        <v>0</v>
      </c>
      <c r="IQ34" s="710">
        <f t="shared" si="237"/>
        <v>0</v>
      </c>
      <c r="IR34" s="736">
        <f t="shared" si="237"/>
        <v>0</v>
      </c>
      <c r="IS34" s="648">
        <f t="shared" si="237"/>
        <v>0</v>
      </c>
      <c r="IT34" s="648">
        <f t="shared" si="237"/>
        <v>0</v>
      </c>
      <c r="IU34" s="1018">
        <f t="shared" si="237"/>
        <v>0</v>
      </c>
      <c r="IV34" s="648">
        <f t="shared" si="237"/>
        <v>0</v>
      </c>
      <c r="IW34" s="461">
        <f t="shared" ref="IW34:JP34" si="240">SUM(IW32:IW33)</f>
        <v>0</v>
      </c>
      <c r="IX34" s="835">
        <f t="shared" si="240"/>
        <v>0</v>
      </c>
      <c r="IY34" s="736">
        <f t="shared" si="240"/>
        <v>0</v>
      </c>
      <c r="IZ34" s="843">
        <f t="shared" si="240"/>
        <v>0</v>
      </c>
      <c r="JA34" s="710">
        <f t="shared" si="240"/>
        <v>0</v>
      </c>
      <c r="JB34" s="461">
        <f t="shared" si="240"/>
        <v>0</v>
      </c>
      <c r="JC34" s="835">
        <f t="shared" si="240"/>
        <v>0</v>
      </c>
      <c r="JD34" s="736">
        <f t="shared" si="240"/>
        <v>0</v>
      </c>
      <c r="JE34" s="843">
        <f t="shared" si="240"/>
        <v>0</v>
      </c>
      <c r="JF34" s="710">
        <f t="shared" si="240"/>
        <v>0</v>
      </c>
      <c r="JG34" s="461">
        <f t="shared" si="240"/>
        <v>0</v>
      </c>
      <c r="JH34" s="710">
        <f t="shared" si="240"/>
        <v>0</v>
      </c>
      <c r="JI34" s="843">
        <f t="shared" si="240"/>
        <v>0</v>
      </c>
      <c r="JJ34" s="864">
        <f t="shared" si="240"/>
        <v>0</v>
      </c>
      <c r="JK34" s="710">
        <f t="shared" si="240"/>
        <v>0</v>
      </c>
      <c r="JL34" s="653">
        <f t="shared" si="240"/>
        <v>0</v>
      </c>
      <c r="JM34" s="710">
        <f t="shared" si="240"/>
        <v>0</v>
      </c>
      <c r="JN34" s="868">
        <f t="shared" si="240"/>
        <v>0</v>
      </c>
      <c r="JO34" s="736">
        <f t="shared" si="240"/>
        <v>0</v>
      </c>
      <c r="JP34" s="835">
        <f t="shared" si="240"/>
        <v>0</v>
      </c>
      <c r="JQ34" s="611">
        <f t="shared" ref="JQ34:KV34" si="241">SUM(JQ32:JQ33)</f>
        <v>0</v>
      </c>
      <c r="JR34" s="835">
        <f t="shared" si="241"/>
        <v>0</v>
      </c>
      <c r="JS34" s="738">
        <f t="shared" si="241"/>
        <v>0</v>
      </c>
      <c r="JT34" s="843">
        <f t="shared" si="241"/>
        <v>0</v>
      </c>
      <c r="JU34" s="698">
        <f t="shared" si="241"/>
        <v>0</v>
      </c>
      <c r="JV34" s="611">
        <f t="shared" si="241"/>
        <v>0</v>
      </c>
      <c r="JW34" s="835">
        <f t="shared" si="241"/>
        <v>0</v>
      </c>
      <c r="JX34" s="738">
        <f t="shared" si="241"/>
        <v>0</v>
      </c>
      <c r="JY34" s="843">
        <f t="shared" si="241"/>
        <v>0</v>
      </c>
      <c r="JZ34" s="698">
        <f t="shared" si="241"/>
        <v>0</v>
      </c>
      <c r="KA34" s="649">
        <f t="shared" si="241"/>
        <v>0</v>
      </c>
      <c r="KB34" s="710">
        <f t="shared" si="241"/>
        <v>0</v>
      </c>
      <c r="KC34" s="843">
        <f t="shared" si="241"/>
        <v>0</v>
      </c>
      <c r="KD34" s="736">
        <f t="shared" si="241"/>
        <v>0</v>
      </c>
      <c r="KE34" s="835">
        <f t="shared" si="241"/>
        <v>0</v>
      </c>
      <c r="KF34" s="611">
        <f t="shared" si="241"/>
        <v>0</v>
      </c>
      <c r="KG34" s="835">
        <f t="shared" si="241"/>
        <v>0</v>
      </c>
      <c r="KH34" s="736">
        <f t="shared" si="241"/>
        <v>0</v>
      </c>
      <c r="KI34" s="843">
        <f t="shared" si="241"/>
        <v>0</v>
      </c>
      <c r="KJ34" s="698">
        <f t="shared" si="241"/>
        <v>0</v>
      </c>
      <c r="KK34" s="538">
        <f t="shared" si="241"/>
        <v>0</v>
      </c>
      <c r="KL34" s="487">
        <f t="shared" si="241"/>
        <v>0</v>
      </c>
      <c r="KM34" s="354">
        <f t="shared" si="241"/>
        <v>0</v>
      </c>
      <c r="KN34" s="487">
        <f t="shared" si="241"/>
        <v>0</v>
      </c>
      <c r="KO34" s="604">
        <f t="shared" si="241"/>
        <v>0</v>
      </c>
      <c r="KP34" s="650">
        <f t="shared" si="241"/>
        <v>0</v>
      </c>
      <c r="KQ34" s="738">
        <f t="shared" si="241"/>
        <v>0</v>
      </c>
      <c r="KR34" s="604">
        <f t="shared" si="241"/>
        <v>0</v>
      </c>
      <c r="KS34" s="487">
        <f t="shared" si="241"/>
        <v>0</v>
      </c>
      <c r="KT34" s="738">
        <f t="shared" si="241"/>
        <v>0</v>
      </c>
      <c r="KU34" s="1018">
        <f t="shared" si="241"/>
        <v>0</v>
      </c>
      <c r="KV34" s="487">
        <f t="shared" si="241"/>
        <v>0</v>
      </c>
      <c r="KW34" s="843">
        <f t="shared" ref="KW34:QT34" si="242">SUM(KW32:KW33)</f>
        <v>0</v>
      </c>
      <c r="KX34" s="1018">
        <f t="shared" si="242"/>
        <v>0</v>
      </c>
      <c r="KY34" s="487">
        <f t="shared" si="242"/>
        <v>0</v>
      </c>
      <c r="KZ34" s="843">
        <f t="shared" si="242"/>
        <v>0</v>
      </c>
      <c r="LA34" s="1018">
        <f t="shared" si="242"/>
        <v>0</v>
      </c>
      <c r="LB34" s="487">
        <f t="shared" si="242"/>
        <v>0</v>
      </c>
      <c r="LC34" s="843">
        <f t="shared" si="242"/>
        <v>0</v>
      </c>
      <c r="LD34" s="1018">
        <f t="shared" si="242"/>
        <v>0</v>
      </c>
      <c r="LE34" s="487">
        <f t="shared" si="242"/>
        <v>0</v>
      </c>
      <c r="LF34" s="772">
        <f t="shared" si="242"/>
        <v>0</v>
      </c>
      <c r="LG34" s="461">
        <f>SUM(LG32:LG33)</f>
        <v>167764085</v>
      </c>
      <c r="LH34" s="651">
        <f>SUM(LH32:LH33)</f>
        <v>0</v>
      </c>
      <c r="LI34" s="484">
        <f>SUM(LI32:LI33)</f>
        <v>0</v>
      </c>
      <c r="LJ34" s="843">
        <f>SUM(LJ32:LJ33)</f>
        <v>0</v>
      </c>
      <c r="LK34" s="484">
        <f>SUM(LK32:LK33)</f>
        <v>167764085</v>
      </c>
      <c r="LL34" s="484">
        <f t="shared" ref="LL34" si="243">SUM(LL32:LL33)</f>
        <v>0</v>
      </c>
      <c r="LM34" s="641">
        <f t="shared" ref="LM34:LU34" si="244">SUM(LM32:LM33)</f>
        <v>0</v>
      </c>
      <c r="LN34" s="487">
        <f t="shared" si="244"/>
        <v>0</v>
      </c>
      <c r="LO34" s="487">
        <f t="shared" si="244"/>
        <v>0</v>
      </c>
      <c r="LP34" s="772">
        <f t="shared" si="244"/>
        <v>0</v>
      </c>
      <c r="LQ34" s="461">
        <f t="shared" si="244"/>
        <v>0</v>
      </c>
      <c r="LR34" s="487">
        <f t="shared" si="244"/>
        <v>0</v>
      </c>
      <c r="LS34" s="650">
        <f t="shared" si="244"/>
        <v>0</v>
      </c>
      <c r="LT34" s="738">
        <f t="shared" si="244"/>
        <v>0</v>
      </c>
      <c r="LU34" s="487">
        <f t="shared" si="244"/>
        <v>0</v>
      </c>
      <c r="LV34" s="487">
        <f t="shared" ref="LV34" si="245">SUM(LV32:LV33)</f>
        <v>0</v>
      </c>
      <c r="LW34" s="487">
        <f t="shared" ref="LW34:MD34" si="246">SUM(LW32:LW33)</f>
        <v>0</v>
      </c>
      <c r="LX34" s="487">
        <f t="shared" si="246"/>
        <v>0</v>
      </c>
      <c r="LY34" s="487">
        <f t="shared" si="246"/>
        <v>0</v>
      </c>
      <c r="LZ34" s="738">
        <f t="shared" si="246"/>
        <v>0</v>
      </c>
      <c r="MA34" s="461">
        <f t="shared" si="246"/>
        <v>0</v>
      </c>
      <c r="MB34" s="487">
        <f t="shared" si="246"/>
        <v>0</v>
      </c>
      <c r="MC34" s="651">
        <f t="shared" si="246"/>
        <v>0</v>
      </c>
      <c r="MD34" s="487">
        <f t="shared" si="246"/>
        <v>0</v>
      </c>
      <c r="ME34" s="651">
        <f t="shared" ref="ME34:ML34" si="247">SUM(ME32:ME33)</f>
        <v>0</v>
      </c>
      <c r="MF34" s="487">
        <f t="shared" si="247"/>
        <v>0</v>
      </c>
      <c r="MG34" s="484">
        <f t="shared" si="247"/>
        <v>0</v>
      </c>
      <c r="MH34" s="772">
        <f t="shared" si="247"/>
        <v>0</v>
      </c>
      <c r="MI34" s="490">
        <f t="shared" si="247"/>
        <v>0</v>
      </c>
      <c r="MJ34" s="487">
        <f t="shared" si="247"/>
        <v>0</v>
      </c>
      <c r="MK34" s="652">
        <f t="shared" si="247"/>
        <v>0</v>
      </c>
      <c r="ML34" s="487">
        <f t="shared" si="247"/>
        <v>0</v>
      </c>
      <c r="MM34" s="652">
        <f t="shared" ref="MM34:MS34" si="248">SUM(MM32:MM33)</f>
        <v>0</v>
      </c>
      <c r="MN34" s="487">
        <f t="shared" si="248"/>
        <v>0</v>
      </c>
      <c r="MO34" s="487">
        <f t="shared" si="248"/>
        <v>0</v>
      </c>
      <c r="MP34" s="843">
        <f t="shared" si="248"/>
        <v>0</v>
      </c>
      <c r="MQ34" s="611">
        <f t="shared" si="248"/>
        <v>0</v>
      </c>
      <c r="MR34" s="652">
        <f t="shared" si="248"/>
        <v>0</v>
      </c>
      <c r="MS34" s="641">
        <f t="shared" si="248"/>
        <v>0</v>
      </c>
      <c r="MT34" s="650">
        <f t="shared" ref="MT34" si="249">SUM(MT32:MT33)</f>
        <v>0</v>
      </c>
      <c r="MU34" s="487">
        <f t="shared" ref="MU34:NK34" si="250">SUM(MU32:MU33)</f>
        <v>0</v>
      </c>
      <c r="MV34" s="675">
        <f t="shared" si="250"/>
        <v>0</v>
      </c>
      <c r="MW34" s="650">
        <f t="shared" si="250"/>
        <v>0</v>
      </c>
      <c r="MX34" s="738">
        <f t="shared" si="250"/>
        <v>0</v>
      </c>
      <c r="MY34" s="654">
        <f t="shared" si="250"/>
        <v>0</v>
      </c>
      <c r="MZ34" s="487">
        <f t="shared" si="250"/>
        <v>0</v>
      </c>
      <c r="NA34" s="651">
        <f t="shared" si="250"/>
        <v>0</v>
      </c>
      <c r="NB34" s="487">
        <f t="shared" ref="NB34" si="251">SUM(NB32:NB33)</f>
        <v>0</v>
      </c>
      <c r="NC34" s="652">
        <f t="shared" si="250"/>
        <v>0</v>
      </c>
      <c r="ND34" s="487">
        <f t="shared" si="250"/>
        <v>0</v>
      </c>
      <c r="NE34" s="487">
        <f t="shared" si="250"/>
        <v>0</v>
      </c>
      <c r="NF34" s="843">
        <f t="shared" si="250"/>
        <v>0</v>
      </c>
      <c r="NG34" s="611">
        <f t="shared" si="250"/>
        <v>0</v>
      </c>
      <c r="NH34" s="652">
        <f t="shared" si="250"/>
        <v>0</v>
      </c>
      <c r="NI34" s="484">
        <f t="shared" si="250"/>
        <v>0</v>
      </c>
      <c r="NJ34" s="487">
        <f t="shared" si="250"/>
        <v>0</v>
      </c>
      <c r="NK34" s="652">
        <f t="shared" si="250"/>
        <v>0</v>
      </c>
      <c r="NL34" s="487">
        <f t="shared" ref="NL34:NQ34" si="252">SUM(NL32:NL33)</f>
        <v>0</v>
      </c>
      <c r="NM34" s="487">
        <f t="shared" si="252"/>
        <v>0</v>
      </c>
      <c r="NN34" s="843">
        <f t="shared" si="252"/>
        <v>0</v>
      </c>
      <c r="NO34" s="611">
        <f t="shared" si="252"/>
        <v>0</v>
      </c>
      <c r="NP34" s="652">
        <f t="shared" si="252"/>
        <v>0</v>
      </c>
      <c r="NQ34" s="487">
        <f t="shared" si="252"/>
        <v>0</v>
      </c>
      <c r="NR34" s="650">
        <f t="shared" ref="NR34" si="253">SUM(NR32:NR33)</f>
        <v>0</v>
      </c>
      <c r="NS34" s="487">
        <f>SUM(NS32:NS33)</f>
        <v>0</v>
      </c>
      <c r="NT34" s="487">
        <f>SUM(NT32:NT33)</f>
        <v>0</v>
      </c>
      <c r="NU34" s="652">
        <f>SUM(NU32:NU33)</f>
        <v>0</v>
      </c>
      <c r="NV34" s="738">
        <f>SUM(NV32:NV33)</f>
        <v>0</v>
      </c>
      <c r="NW34" s="604">
        <f t="shared" si="242"/>
        <v>0</v>
      </c>
      <c r="NX34" s="484">
        <f>SUM(NX32:NX33)</f>
        <v>0</v>
      </c>
      <c r="NY34" s="868">
        <f>SUM(NY32:NY33)</f>
        <v>0</v>
      </c>
      <c r="NZ34" s="487">
        <f>SUM(NZ32:NZ33)</f>
        <v>0</v>
      </c>
      <c r="OA34" s="736">
        <f>SUM(OA32:OA33)</f>
        <v>0</v>
      </c>
      <c r="OB34" s="604">
        <f t="shared" ref="OB34" si="254">SUM(OB32:OB33)</f>
        <v>0</v>
      </c>
      <c r="OC34" s="650">
        <f>SUM(OC32:OC33)</f>
        <v>0</v>
      </c>
      <c r="OD34" s="738">
        <f>SUM(OD32:OD33)</f>
        <v>0</v>
      </c>
      <c r="OE34" s="650">
        <f>SUM(OE32:OE33)</f>
        <v>0</v>
      </c>
      <c r="OF34" s="738">
        <f>SUM(OF32:OF33)</f>
        <v>0</v>
      </c>
      <c r="OG34" s="604">
        <f t="shared" ref="OG34" si="255">SUM(OG32:OG33)</f>
        <v>0</v>
      </c>
      <c r="OH34" s="712">
        <f>SUM(OH32:OH33)</f>
        <v>0</v>
      </c>
      <c r="OI34" s="736">
        <f>SUM(OI32:OI33)</f>
        <v>0</v>
      </c>
      <c r="OJ34" s="652">
        <f t="shared" ref="OJ34:OK34" si="256">SUM(OJ32:OJ33)</f>
        <v>0</v>
      </c>
      <c r="OK34" s="736">
        <f t="shared" si="256"/>
        <v>0</v>
      </c>
      <c r="OL34" s="487">
        <f>SUM(OL32:OL33)</f>
        <v>0</v>
      </c>
      <c r="OM34" s="736">
        <f>SUM(OM32:OM33)</f>
        <v>0</v>
      </c>
      <c r="ON34" s="604">
        <f t="shared" ref="ON34" si="257">SUM(ON32:ON33)</f>
        <v>0</v>
      </c>
      <c r="OO34" s="487">
        <f>SUM(OO32:OO33)</f>
        <v>0</v>
      </c>
      <c r="OP34" s="772">
        <f>SUM(OP32:OP33)</f>
        <v>0</v>
      </c>
      <c r="OQ34" s="650">
        <f t="shared" ref="OQ34:OR34" si="258">SUM(OQ32:OQ33)</f>
        <v>0</v>
      </c>
      <c r="OR34" s="738">
        <f t="shared" si="258"/>
        <v>0</v>
      </c>
      <c r="OS34" s="487">
        <f>SUM(OS32:OS33)</f>
        <v>0</v>
      </c>
      <c r="OT34" s="738">
        <f>SUM(OT32:OT33)</f>
        <v>0</v>
      </c>
      <c r="OU34" s="1018">
        <f t="shared" ref="OU34:PP34" si="259">SUM(OU32:OU33)</f>
        <v>0</v>
      </c>
      <c r="OV34" s="487">
        <f t="shared" si="259"/>
        <v>0</v>
      </c>
      <c r="OW34" s="738">
        <f t="shared" si="259"/>
        <v>0</v>
      </c>
      <c r="OX34" s="650">
        <f t="shared" si="259"/>
        <v>0</v>
      </c>
      <c r="OY34" s="738">
        <f t="shared" si="259"/>
        <v>0</v>
      </c>
      <c r="OZ34" s="487">
        <f t="shared" si="259"/>
        <v>0</v>
      </c>
      <c r="PA34" s="738">
        <f t="shared" si="259"/>
        <v>0</v>
      </c>
      <c r="PB34" s="1018">
        <f t="shared" si="259"/>
        <v>0</v>
      </c>
      <c r="PC34" s="698">
        <f t="shared" si="259"/>
        <v>0</v>
      </c>
      <c r="PD34" s="772">
        <f t="shared" si="259"/>
        <v>0</v>
      </c>
      <c r="PE34" s="650">
        <f t="shared" si="259"/>
        <v>0</v>
      </c>
      <c r="PF34" s="738">
        <f t="shared" si="259"/>
        <v>0</v>
      </c>
      <c r="PG34" s="487">
        <f t="shared" si="259"/>
        <v>0</v>
      </c>
      <c r="PH34" s="738">
        <f t="shared" si="259"/>
        <v>0</v>
      </c>
      <c r="PI34" s="639">
        <f t="shared" si="259"/>
        <v>0</v>
      </c>
      <c r="PJ34" s="835">
        <f t="shared" ref="PJ34:PO34" si="260">SUM(PJ32:PJ33)</f>
        <v>0</v>
      </c>
      <c r="PK34" s="738">
        <f t="shared" si="260"/>
        <v>0</v>
      </c>
      <c r="PL34" s="835">
        <f t="shared" si="260"/>
        <v>0</v>
      </c>
      <c r="PM34" s="738">
        <f t="shared" si="260"/>
        <v>0</v>
      </c>
      <c r="PN34" s="487">
        <f t="shared" si="260"/>
        <v>0</v>
      </c>
      <c r="PO34" s="738">
        <f t="shared" si="260"/>
        <v>0</v>
      </c>
      <c r="PP34" s="648">
        <f t="shared" si="259"/>
        <v>0</v>
      </c>
      <c r="PQ34" s="652">
        <f t="shared" ref="PQ34:PV34" si="261">SUM(PQ32:PQ33)</f>
        <v>0</v>
      </c>
      <c r="PR34" s="738">
        <f t="shared" si="261"/>
        <v>0</v>
      </c>
      <c r="PS34" s="650">
        <f t="shared" si="261"/>
        <v>0</v>
      </c>
      <c r="PT34" s="738">
        <f t="shared" si="261"/>
        <v>0</v>
      </c>
      <c r="PU34" s="487">
        <f t="shared" si="261"/>
        <v>0</v>
      </c>
      <c r="PV34" s="843">
        <f t="shared" si="261"/>
        <v>0</v>
      </c>
      <c r="PW34" s="490">
        <f t="shared" si="242"/>
        <v>0</v>
      </c>
      <c r="PX34" s="461">
        <f t="shared" si="242"/>
        <v>0</v>
      </c>
      <c r="PY34" s="490">
        <f t="shared" si="242"/>
        <v>628501856.67999995</v>
      </c>
      <c r="PZ34" s="461">
        <f t="shared" si="242"/>
        <v>619771837.13999999</v>
      </c>
      <c r="QA34" s="461">
        <f t="shared" si="242"/>
        <v>0</v>
      </c>
      <c r="QB34" s="461">
        <f t="shared" si="242"/>
        <v>0</v>
      </c>
      <c r="QC34" s="649">
        <f t="shared" si="242"/>
        <v>0</v>
      </c>
      <c r="QD34" s="647">
        <f t="shared" si="242"/>
        <v>0</v>
      </c>
      <c r="QE34" s="649">
        <f t="shared" si="242"/>
        <v>0</v>
      </c>
      <c r="QF34" s="647">
        <f t="shared" si="242"/>
        <v>0</v>
      </c>
      <c r="QG34" s="461">
        <f t="shared" si="242"/>
        <v>4903151676</v>
      </c>
      <c r="QH34" s="650">
        <f t="shared" si="242"/>
        <v>4855589330</v>
      </c>
      <c r="QI34" s="487">
        <f t="shared" si="242"/>
        <v>47562346</v>
      </c>
      <c r="QJ34" s="461">
        <f t="shared" si="242"/>
        <v>1270777253.6800001</v>
      </c>
      <c r="QK34" s="641">
        <f t="shared" si="242"/>
        <v>1260326154</v>
      </c>
      <c r="QL34" s="484">
        <f t="shared" si="242"/>
        <v>10451099.68</v>
      </c>
      <c r="QM34" s="461">
        <f t="shared" si="242"/>
        <v>4646005930</v>
      </c>
      <c r="QN34" s="490">
        <f t="shared" si="242"/>
        <v>1181280154</v>
      </c>
      <c r="QO34" s="490">
        <f t="shared" si="242"/>
        <v>129536400</v>
      </c>
      <c r="QP34" s="461">
        <f t="shared" si="242"/>
        <v>29900000</v>
      </c>
      <c r="QQ34" s="490">
        <f t="shared" si="242"/>
        <v>67357000</v>
      </c>
      <c r="QR34" s="461">
        <f t="shared" si="242"/>
        <v>44636000</v>
      </c>
      <c r="QS34" s="655">
        <f t="shared" si="242"/>
        <v>0</v>
      </c>
      <c r="QT34" s="461">
        <f t="shared" si="242"/>
        <v>0</v>
      </c>
      <c r="QU34" s="653">
        <f t="shared" ref="QU34:SF34" si="262">SUM(QU32:QU33)</f>
        <v>87000</v>
      </c>
      <c r="QV34" s="461">
        <f t="shared" si="262"/>
        <v>0</v>
      </c>
      <c r="QW34" s="653">
        <f t="shared" si="262"/>
        <v>7218324</v>
      </c>
      <c r="QX34" s="461">
        <f t="shared" si="262"/>
        <v>3575448</v>
      </c>
      <c r="QY34" s="538">
        <f t="shared" si="262"/>
        <v>6731582</v>
      </c>
      <c r="QZ34" s="461">
        <f t="shared" si="262"/>
        <v>1191816</v>
      </c>
      <c r="RA34" s="538">
        <f t="shared" si="262"/>
        <v>11625440</v>
      </c>
      <c r="RB34" s="461">
        <f t="shared" si="262"/>
        <v>1787724</v>
      </c>
      <c r="RC34" s="538">
        <f t="shared" si="262"/>
        <v>0</v>
      </c>
      <c r="RD34" s="461">
        <f t="shared" si="262"/>
        <v>0</v>
      </c>
      <c r="RE34" s="490">
        <f t="shared" si="262"/>
        <v>34590000</v>
      </c>
      <c r="RF34" s="484">
        <f t="shared" si="262"/>
        <v>12690000</v>
      </c>
      <c r="RG34" s="651">
        <f t="shared" si="262"/>
        <v>21900000</v>
      </c>
      <c r="RH34" s="461">
        <f t="shared" si="262"/>
        <v>8406111.6799999997</v>
      </c>
      <c r="RI34" s="461">
        <f t="shared" si="262"/>
        <v>4510000</v>
      </c>
      <c r="RJ34" s="655">
        <f t="shared" si="262"/>
        <v>3896111.68</v>
      </c>
      <c r="RK34" s="599">
        <f t="shared" si="262"/>
        <v>561042491.04999995</v>
      </c>
      <c r="RL34" s="584">
        <f t="shared" si="262"/>
        <v>0</v>
      </c>
      <c r="RM34" s="601">
        <f t="shared" si="262"/>
        <v>561042491.04999995</v>
      </c>
      <c r="RN34" s="600">
        <f t="shared" si="262"/>
        <v>78807712</v>
      </c>
      <c r="RO34" s="1050">
        <f t="shared" si="262"/>
        <v>202648400</v>
      </c>
      <c r="RP34" s="1417">
        <f t="shared" ref="RP34:RQ34" si="263">SUM(RP32:RP33)</f>
        <v>35620396.289999999</v>
      </c>
      <c r="RQ34" s="1046">
        <f t="shared" si="263"/>
        <v>91595400</v>
      </c>
      <c r="RR34" s="600">
        <f t="shared" ref="RR34" si="264">SUM(RR32:RR33)</f>
        <v>12370582.76</v>
      </c>
      <c r="RS34" s="600">
        <f t="shared" si="262"/>
        <v>140000000</v>
      </c>
      <c r="RT34" s="601">
        <f t="shared" si="262"/>
        <v>0</v>
      </c>
      <c r="RU34" s="600">
        <f t="shared" si="262"/>
        <v>0</v>
      </c>
      <c r="RV34" s="1046">
        <f t="shared" si="262"/>
        <v>0</v>
      </c>
      <c r="RW34" s="1417">
        <f t="shared" si="262"/>
        <v>0</v>
      </c>
      <c r="RX34" s="1046">
        <f t="shared" si="262"/>
        <v>0</v>
      </c>
      <c r="RY34" s="600">
        <f t="shared" ref="RY34" si="265">SUM(RY32:RY33)</f>
        <v>0</v>
      </c>
      <c r="RZ34" s="600">
        <f t="shared" si="262"/>
        <v>0</v>
      </c>
      <c r="SA34" s="601">
        <f t="shared" si="262"/>
        <v>0</v>
      </c>
      <c r="SB34" s="736">
        <f t="shared" si="262"/>
        <v>0</v>
      </c>
      <c r="SC34" s="736">
        <f t="shared" si="262"/>
        <v>0</v>
      </c>
      <c r="SD34" s="601">
        <f t="shared" si="262"/>
        <v>0</v>
      </c>
      <c r="SE34" s="736">
        <f t="shared" si="262"/>
        <v>0</v>
      </c>
      <c r="SF34" s="736">
        <f t="shared" si="262"/>
        <v>0</v>
      </c>
      <c r="SG34" s="601">
        <f t="shared" ref="SG34:TL34" si="266">SUM(SG32:SG33)</f>
        <v>0</v>
      </c>
      <c r="SH34" s="736">
        <f t="shared" si="266"/>
        <v>0</v>
      </c>
      <c r="SI34" s="736">
        <f t="shared" si="266"/>
        <v>0</v>
      </c>
      <c r="SJ34" s="601">
        <f t="shared" si="266"/>
        <v>0</v>
      </c>
      <c r="SK34" s="736">
        <f t="shared" si="266"/>
        <v>0</v>
      </c>
      <c r="SL34" s="736">
        <f t="shared" si="266"/>
        <v>0</v>
      </c>
      <c r="SM34" s="602">
        <f t="shared" si="266"/>
        <v>0</v>
      </c>
      <c r="SN34" s="736">
        <f t="shared" si="266"/>
        <v>0</v>
      </c>
      <c r="SO34" s="736">
        <f t="shared" si="266"/>
        <v>0</v>
      </c>
      <c r="SP34" s="602">
        <f t="shared" si="266"/>
        <v>0</v>
      </c>
      <c r="SQ34" s="736">
        <f t="shared" si="266"/>
        <v>0</v>
      </c>
      <c r="SR34" s="736">
        <f t="shared" si="266"/>
        <v>0</v>
      </c>
      <c r="SS34" s="602">
        <f t="shared" si="266"/>
        <v>0</v>
      </c>
      <c r="ST34" s="736">
        <f t="shared" si="266"/>
        <v>0</v>
      </c>
      <c r="SU34" s="736">
        <f t="shared" si="266"/>
        <v>0</v>
      </c>
      <c r="SV34" s="602">
        <f t="shared" si="266"/>
        <v>0</v>
      </c>
      <c r="SW34" s="736">
        <f t="shared" si="266"/>
        <v>0</v>
      </c>
      <c r="SX34" s="736">
        <f t="shared" si="266"/>
        <v>0</v>
      </c>
      <c r="SY34" s="601">
        <f t="shared" si="266"/>
        <v>0</v>
      </c>
      <c r="SZ34" s="600">
        <f t="shared" si="266"/>
        <v>0</v>
      </c>
      <c r="TA34" s="1046">
        <f t="shared" si="266"/>
        <v>0</v>
      </c>
      <c r="TB34" s="601">
        <f t="shared" si="266"/>
        <v>0</v>
      </c>
      <c r="TC34" s="600">
        <f t="shared" si="266"/>
        <v>0</v>
      </c>
      <c r="TD34" s="1046">
        <f t="shared" si="266"/>
        <v>0</v>
      </c>
      <c r="TE34" s="601">
        <f t="shared" si="266"/>
        <v>0</v>
      </c>
      <c r="TF34" s="1046">
        <f t="shared" si="266"/>
        <v>0</v>
      </c>
      <c r="TG34" s="601">
        <f t="shared" si="266"/>
        <v>0</v>
      </c>
      <c r="TH34" s="1050">
        <f t="shared" si="266"/>
        <v>0</v>
      </c>
      <c r="TI34" s="601">
        <f t="shared" si="266"/>
        <v>0</v>
      </c>
      <c r="TJ34" s="600">
        <f t="shared" si="266"/>
        <v>0</v>
      </c>
      <c r="TK34" s="601">
        <f t="shared" si="266"/>
        <v>0</v>
      </c>
      <c r="TL34" s="600">
        <f t="shared" si="266"/>
        <v>0</v>
      </c>
      <c r="TM34" s="1063">
        <f t="shared" ref="TM34:UL34" si="267">SUM(TM32:TM33)</f>
        <v>0</v>
      </c>
      <c r="TN34" s="600">
        <f t="shared" si="267"/>
        <v>0</v>
      </c>
      <c r="TO34" s="1063">
        <f t="shared" si="267"/>
        <v>0</v>
      </c>
      <c r="TP34" s="600">
        <f t="shared" si="267"/>
        <v>0</v>
      </c>
      <c r="TQ34" s="1063">
        <f t="shared" si="267"/>
        <v>0</v>
      </c>
      <c r="TR34" s="600">
        <f t="shared" si="267"/>
        <v>0</v>
      </c>
      <c r="TS34" s="1063">
        <f t="shared" si="267"/>
        <v>0</v>
      </c>
      <c r="TT34" s="600">
        <f t="shared" si="267"/>
        <v>0</v>
      </c>
      <c r="TU34" s="599">
        <f t="shared" si="267"/>
        <v>-181000000</v>
      </c>
      <c r="TV34" s="601">
        <f t="shared" si="267"/>
        <v>-90500000</v>
      </c>
      <c r="TW34" s="601">
        <f t="shared" si="267"/>
        <v>50000000</v>
      </c>
      <c r="TX34" s="601">
        <f t="shared" si="267"/>
        <v>0</v>
      </c>
      <c r="TY34" s="601">
        <f t="shared" si="267"/>
        <v>0</v>
      </c>
      <c r="TZ34" s="601">
        <f t="shared" si="267"/>
        <v>0</v>
      </c>
      <c r="UA34" s="602">
        <f t="shared" si="267"/>
        <v>0</v>
      </c>
      <c r="UB34" s="602">
        <f t="shared" si="267"/>
        <v>0</v>
      </c>
      <c r="UC34" s="602">
        <f t="shared" si="267"/>
        <v>0</v>
      </c>
      <c r="UD34" s="602">
        <f t="shared" si="267"/>
        <v>0</v>
      </c>
      <c r="UE34" s="601">
        <f t="shared" si="267"/>
        <v>-231000000</v>
      </c>
      <c r="UF34" s="601">
        <f t="shared" si="267"/>
        <v>-90500000</v>
      </c>
      <c r="UG34" s="601">
        <f t="shared" si="267"/>
        <v>0</v>
      </c>
      <c r="UH34" s="601">
        <f t="shared" si="267"/>
        <v>0</v>
      </c>
      <c r="UI34" s="602">
        <f t="shared" si="267"/>
        <v>0</v>
      </c>
      <c r="UJ34" s="602">
        <f t="shared" si="267"/>
        <v>0</v>
      </c>
      <c r="UK34" s="602">
        <f t="shared" si="267"/>
        <v>0</v>
      </c>
      <c r="UL34" s="602">
        <f t="shared" si="267"/>
        <v>0</v>
      </c>
      <c r="UM34" s="256">
        <f>'Трансферты и кредиты'!UE34+'Трансферты и кредиты'!UG34</f>
        <v>-231000000</v>
      </c>
      <c r="UN34" s="256">
        <f>'Трансферты и кредиты'!UF34+'Трансферты и кредиты'!UH34</f>
        <v>-90500000</v>
      </c>
    </row>
    <row r="35" spans="1:560" s="347" customFormat="1" ht="25.5" customHeight="1">
      <c r="A35" s="362"/>
      <c r="B35" s="354"/>
      <c r="C35" s="354"/>
      <c r="D35" s="656"/>
      <c r="E35" s="657"/>
      <c r="F35" s="604"/>
      <c r="G35" s="354"/>
      <c r="H35" s="354"/>
      <c r="I35" s="354"/>
      <c r="J35" s="647"/>
      <c r="K35" s="647"/>
      <c r="L35" s="647"/>
      <c r="M35" s="647"/>
      <c r="N35" s="604"/>
      <c r="O35" s="354"/>
      <c r="P35" s="538"/>
      <c r="Q35" s="354"/>
      <c r="R35" s="649"/>
      <c r="S35" s="647"/>
      <c r="T35" s="649"/>
      <c r="U35" s="647"/>
      <c r="V35" s="354"/>
      <c r="W35" s="354"/>
      <c r="X35" s="675"/>
      <c r="Y35" s="487"/>
      <c r="Z35" s="487"/>
      <c r="AA35" s="354"/>
      <c r="AB35" s="354"/>
      <c r="AC35" s="650"/>
      <c r="AD35" s="487"/>
      <c r="AE35" s="649"/>
      <c r="AF35" s="647"/>
      <c r="AG35" s="649"/>
      <c r="AH35" s="647"/>
      <c r="AI35" s="633"/>
      <c r="AJ35" s="354"/>
      <c r="AK35" s="538"/>
      <c r="AL35" s="487"/>
      <c r="AM35" s="487"/>
      <c r="AN35" s="487"/>
      <c r="AO35" s="487"/>
      <c r="AP35" s="354"/>
      <c r="AQ35" s="650"/>
      <c r="AR35" s="487"/>
      <c r="AS35" s="487"/>
      <c r="AT35" s="487"/>
      <c r="AU35" s="538"/>
      <c r="AV35" s="487"/>
      <c r="AW35" s="487"/>
      <c r="AX35" s="487"/>
      <c r="AY35" s="487"/>
      <c r="AZ35" s="354"/>
      <c r="BA35" s="487"/>
      <c r="BB35" s="652"/>
      <c r="BC35" s="487"/>
      <c r="BD35" s="487"/>
      <c r="BE35" s="647"/>
      <c r="BF35" s="647"/>
      <c r="BG35" s="647"/>
      <c r="BH35" s="647"/>
      <c r="BI35" s="538"/>
      <c r="BJ35" s="488"/>
      <c r="BK35" s="538"/>
      <c r="BL35" s="488"/>
      <c r="BM35" s="649"/>
      <c r="BN35" s="636"/>
      <c r="BO35" s="649"/>
      <c r="BP35" s="636"/>
      <c r="BQ35" s="640"/>
      <c r="BR35" s="488"/>
      <c r="BS35" s="640"/>
      <c r="BT35" s="488"/>
      <c r="BU35" s="658"/>
      <c r="BV35" s="636"/>
      <c r="BW35" s="658"/>
      <c r="BX35" s="636"/>
      <c r="BY35" s="640"/>
      <c r="BZ35" s="698"/>
      <c r="CA35" s="650"/>
      <c r="CB35" s="738"/>
      <c r="CC35" s="652"/>
      <c r="CD35" s="738"/>
      <c r="CE35" s="834"/>
      <c r="CF35" s="698"/>
      <c r="CG35" s="488"/>
      <c r="CH35" s="834"/>
      <c r="CI35" s="650"/>
      <c r="CJ35" s="738"/>
      <c r="CK35" s="650"/>
      <c r="CL35" s="738"/>
      <c r="CM35" s="835"/>
      <c r="CN35" s="712"/>
      <c r="CO35" s="488"/>
      <c r="CP35" s="712"/>
      <c r="CQ35" s="488"/>
      <c r="CR35" s="712"/>
      <c r="CS35" s="723"/>
      <c r="CT35" s="723"/>
      <c r="CU35" s="723"/>
      <c r="CV35" s="723"/>
      <c r="CW35" s="633"/>
      <c r="CX35" s="487"/>
      <c r="CY35" s="843"/>
      <c r="CZ35" s="488"/>
      <c r="DA35" s="652"/>
      <c r="DB35" s="738"/>
      <c r="DC35" s="604"/>
      <c r="DD35" s="650"/>
      <c r="DE35" s="738"/>
      <c r="DF35" s="650"/>
      <c r="DG35" s="738"/>
      <c r="DH35" s="604"/>
      <c r="DI35" s="650"/>
      <c r="DJ35" s="738"/>
      <c r="DK35" s="650"/>
      <c r="DL35" s="738"/>
      <c r="DM35" s="633"/>
      <c r="DN35" s="487"/>
      <c r="DO35" s="843"/>
      <c r="DP35" s="488"/>
      <c r="DQ35" s="652"/>
      <c r="DR35" s="738"/>
      <c r="DS35" s="633"/>
      <c r="DT35" s="712"/>
      <c r="DU35" s="738"/>
      <c r="DV35" s="488"/>
      <c r="DW35" s="712"/>
      <c r="DX35" s="738"/>
      <c r="DY35" s="640"/>
      <c r="DZ35" s="712"/>
      <c r="EA35" s="738"/>
      <c r="EB35" s="488"/>
      <c r="EC35" s="698"/>
      <c r="ED35" s="738"/>
      <c r="EE35" s="633"/>
      <c r="EF35" s="698"/>
      <c r="EG35" s="738"/>
      <c r="EH35" s="488"/>
      <c r="EI35" s="698"/>
      <c r="EJ35" s="738"/>
      <c r="EK35" s="721"/>
      <c r="EL35" s="698"/>
      <c r="EM35" s="738"/>
      <c r="EN35" s="723"/>
      <c r="EO35" s="698"/>
      <c r="EP35" s="738"/>
      <c r="EQ35" s="723"/>
      <c r="ER35" s="698"/>
      <c r="ES35" s="738"/>
      <c r="ET35" s="723"/>
      <c r="EU35" s="698"/>
      <c r="EV35" s="738"/>
      <c r="EW35" s="354"/>
      <c r="EX35" s="487"/>
      <c r="EY35" s="772"/>
      <c r="EZ35" s="698"/>
      <c r="FA35" s="738"/>
      <c r="FB35" s="698"/>
      <c r="FC35" s="864"/>
      <c r="FD35" s="698"/>
      <c r="FE35" s="864"/>
      <c r="FF35" s="354"/>
      <c r="FG35" s="487"/>
      <c r="FH35" s="772"/>
      <c r="FI35" s="487"/>
      <c r="FJ35" s="843"/>
      <c r="FK35" s="487"/>
      <c r="FL35" s="772"/>
      <c r="FM35" s="487"/>
      <c r="FN35" s="772"/>
      <c r="FO35" s="354"/>
      <c r="FP35" s="487"/>
      <c r="FQ35" s="772"/>
      <c r="FR35" s="698"/>
      <c r="FS35" s="738"/>
      <c r="FT35" s="698"/>
      <c r="FU35" s="843"/>
      <c r="FV35" s="487"/>
      <c r="FW35" s="738"/>
      <c r="FX35" s="536"/>
      <c r="FY35" s="487"/>
      <c r="FZ35" s="772"/>
      <c r="GA35" s="652"/>
      <c r="GB35" s="738"/>
      <c r="GC35" s="652"/>
      <c r="GD35" s="738"/>
      <c r="GE35" s="487"/>
      <c r="GF35" s="772"/>
      <c r="GG35" s="647"/>
      <c r="GH35" s="487"/>
      <c r="GI35" s="772"/>
      <c r="GJ35" s="698"/>
      <c r="GK35" s="738"/>
      <c r="GL35" s="698"/>
      <c r="GM35" s="738"/>
      <c r="GN35" s="698"/>
      <c r="GO35" s="738"/>
      <c r="GP35" s="647"/>
      <c r="GQ35" s="487"/>
      <c r="GR35" s="772"/>
      <c r="GS35" s="698"/>
      <c r="GT35" s="738"/>
      <c r="GU35" s="698"/>
      <c r="GV35" s="864"/>
      <c r="GW35" s="698"/>
      <c r="GX35" s="843"/>
      <c r="GY35" s="647"/>
      <c r="GZ35" s="487"/>
      <c r="HA35" s="772"/>
      <c r="HB35" s="698"/>
      <c r="HC35" s="738"/>
      <c r="HD35" s="698"/>
      <c r="HE35" s="772"/>
      <c r="HF35" s="487"/>
      <c r="HG35" s="738"/>
      <c r="HH35" s="836"/>
      <c r="HI35" s="487"/>
      <c r="HJ35" s="772"/>
      <c r="HK35" s="698"/>
      <c r="HL35" s="738"/>
      <c r="HM35" s="698"/>
      <c r="HN35" s="738"/>
      <c r="HO35" s="487"/>
      <c r="HP35" s="772"/>
      <c r="HQ35" s="354"/>
      <c r="HR35" s="487"/>
      <c r="HS35" s="738"/>
      <c r="HT35" s="487"/>
      <c r="HU35" s="738"/>
      <c r="HV35" s="354"/>
      <c r="HW35" s="650"/>
      <c r="HX35" s="738"/>
      <c r="HY35" s="650"/>
      <c r="HZ35" s="738"/>
      <c r="IA35" s="354"/>
      <c r="IB35" s="650"/>
      <c r="IC35" s="486"/>
      <c r="ID35" s="486"/>
      <c r="IE35" s="738"/>
      <c r="IF35" s="354"/>
      <c r="IG35" s="834"/>
      <c r="IH35" s="487"/>
      <c r="II35" s="650"/>
      <c r="IJ35" s="738"/>
      <c r="IK35" s="354"/>
      <c r="IL35" s="487"/>
      <c r="IM35" s="487"/>
      <c r="IN35" s="738"/>
      <c r="IO35" s="354"/>
      <c r="IP35" s="698"/>
      <c r="IQ35" s="698"/>
      <c r="IR35" s="738"/>
      <c r="IS35" s="648"/>
      <c r="IT35" s="648"/>
      <c r="IU35" s="1018"/>
      <c r="IV35" s="648"/>
      <c r="IW35" s="488"/>
      <c r="IX35" s="698"/>
      <c r="IY35" s="738"/>
      <c r="IZ35" s="864"/>
      <c r="JA35" s="698"/>
      <c r="JB35" s="488"/>
      <c r="JC35" s="698"/>
      <c r="JD35" s="738"/>
      <c r="JE35" s="864"/>
      <c r="JF35" s="698"/>
      <c r="JG35" s="488"/>
      <c r="JH35" s="698"/>
      <c r="JI35" s="738"/>
      <c r="JJ35" s="864"/>
      <c r="JK35" s="698"/>
      <c r="JL35" s="536"/>
      <c r="JM35" s="698"/>
      <c r="JN35" s="738"/>
      <c r="JO35" s="738"/>
      <c r="JP35" s="698"/>
      <c r="JQ35" s="833"/>
      <c r="JR35" s="712"/>
      <c r="JS35" s="738"/>
      <c r="JT35" s="843"/>
      <c r="JU35" s="698"/>
      <c r="JV35" s="647"/>
      <c r="JW35" s="835"/>
      <c r="JX35" s="738"/>
      <c r="JY35" s="843"/>
      <c r="JZ35" s="698"/>
      <c r="KA35" s="836"/>
      <c r="KB35" s="712"/>
      <c r="KC35" s="738"/>
      <c r="KD35" s="843"/>
      <c r="KE35" s="698"/>
      <c r="KF35" s="647"/>
      <c r="KG35" s="698"/>
      <c r="KH35" s="738"/>
      <c r="KI35" s="864"/>
      <c r="KJ35" s="698"/>
      <c r="KK35" s="538"/>
      <c r="KL35" s="487"/>
      <c r="KM35" s="354"/>
      <c r="KN35" s="487"/>
      <c r="KO35" s="604"/>
      <c r="KP35" s="650"/>
      <c r="KQ35" s="738"/>
      <c r="KR35" s="604"/>
      <c r="KS35" s="487"/>
      <c r="KT35" s="738"/>
      <c r="KU35" s="1018"/>
      <c r="KV35" s="487"/>
      <c r="KW35" s="843"/>
      <c r="KX35" s="1018"/>
      <c r="KY35" s="487"/>
      <c r="KZ35" s="843"/>
      <c r="LA35" s="1018"/>
      <c r="LB35" s="487"/>
      <c r="LC35" s="843"/>
      <c r="LD35" s="1018"/>
      <c r="LE35" s="487"/>
      <c r="LF35" s="772"/>
      <c r="LG35" s="354"/>
      <c r="LH35" s="644"/>
      <c r="LI35" s="486"/>
      <c r="LJ35" s="843"/>
      <c r="LK35" s="486"/>
      <c r="LL35" s="486"/>
      <c r="LM35" s="644"/>
      <c r="LN35" s="487"/>
      <c r="LO35" s="487"/>
      <c r="LP35" s="772"/>
      <c r="LQ35" s="354"/>
      <c r="LR35" s="487"/>
      <c r="LS35" s="650"/>
      <c r="LT35" s="738"/>
      <c r="LU35" s="487"/>
      <c r="LV35" s="487"/>
      <c r="LW35" s="487"/>
      <c r="LX35" s="487"/>
      <c r="LY35" s="487"/>
      <c r="LZ35" s="738"/>
      <c r="MA35" s="488"/>
      <c r="MB35" s="487"/>
      <c r="MC35" s="644"/>
      <c r="MD35" s="487"/>
      <c r="ME35" s="650"/>
      <c r="MF35" s="487"/>
      <c r="MG35" s="487"/>
      <c r="MH35" s="772"/>
      <c r="MI35" s="633"/>
      <c r="MJ35" s="487"/>
      <c r="MK35" s="652"/>
      <c r="ML35" s="487"/>
      <c r="MM35" s="652"/>
      <c r="MN35" s="487"/>
      <c r="MO35" s="487"/>
      <c r="MP35" s="843"/>
      <c r="MQ35" s="636"/>
      <c r="MR35" s="652"/>
      <c r="MS35" s="637"/>
      <c r="MT35" s="650"/>
      <c r="MU35" s="487"/>
      <c r="MV35" s="675"/>
      <c r="MW35" s="650"/>
      <c r="MX35" s="738"/>
      <c r="MY35" s="658"/>
      <c r="MZ35" s="487"/>
      <c r="NA35" s="644"/>
      <c r="NB35" s="487"/>
      <c r="NC35" s="652"/>
      <c r="ND35" s="487"/>
      <c r="NE35" s="487"/>
      <c r="NF35" s="843"/>
      <c r="NG35" s="636"/>
      <c r="NH35" s="652"/>
      <c r="NI35" s="486"/>
      <c r="NJ35" s="487"/>
      <c r="NK35" s="652"/>
      <c r="NL35" s="487"/>
      <c r="NM35" s="487"/>
      <c r="NN35" s="843"/>
      <c r="NO35" s="636"/>
      <c r="NP35" s="652"/>
      <c r="NQ35" s="487"/>
      <c r="NR35" s="650"/>
      <c r="NS35" s="487"/>
      <c r="NT35" s="487"/>
      <c r="NU35" s="652"/>
      <c r="NV35" s="738"/>
      <c r="NW35" s="604"/>
      <c r="NX35" s="486"/>
      <c r="NY35" s="744"/>
      <c r="NZ35" s="487"/>
      <c r="OA35" s="744"/>
      <c r="OB35" s="604"/>
      <c r="OC35" s="650"/>
      <c r="OD35" s="738"/>
      <c r="OE35" s="650"/>
      <c r="OF35" s="738"/>
      <c r="OG35" s="604"/>
      <c r="OH35" s="698"/>
      <c r="OI35" s="843"/>
      <c r="OJ35" s="650"/>
      <c r="OK35" s="738"/>
      <c r="OL35" s="487"/>
      <c r="OM35" s="821"/>
      <c r="ON35" s="604"/>
      <c r="OO35" s="487"/>
      <c r="OP35" s="772"/>
      <c r="OQ35" s="650"/>
      <c r="OR35" s="738"/>
      <c r="OS35" s="487"/>
      <c r="OT35" s="738"/>
      <c r="OU35" s="1018"/>
      <c r="OV35" s="487"/>
      <c r="OW35" s="738"/>
      <c r="OX35" s="650"/>
      <c r="OY35" s="738"/>
      <c r="OZ35" s="487"/>
      <c r="PA35" s="738"/>
      <c r="PB35" s="1018"/>
      <c r="PC35" s="698"/>
      <c r="PD35" s="772"/>
      <c r="PE35" s="650"/>
      <c r="PF35" s="738"/>
      <c r="PG35" s="487"/>
      <c r="PH35" s="738"/>
      <c r="PI35" s="648"/>
      <c r="PJ35" s="835"/>
      <c r="PK35" s="738"/>
      <c r="PL35" s="835"/>
      <c r="PM35" s="738"/>
      <c r="PN35" s="487"/>
      <c r="PO35" s="738"/>
      <c r="PP35" s="648"/>
      <c r="PQ35" s="652"/>
      <c r="PR35" s="738"/>
      <c r="PS35" s="650"/>
      <c r="PT35" s="738"/>
      <c r="PU35" s="487"/>
      <c r="PV35" s="843"/>
      <c r="PW35" s="633"/>
      <c r="PX35" s="488"/>
      <c r="PY35" s="633"/>
      <c r="PZ35" s="488"/>
      <c r="QA35" s="488"/>
      <c r="QB35" s="354"/>
      <c r="QC35" s="649"/>
      <c r="QD35" s="647"/>
      <c r="QE35" s="649"/>
      <c r="QF35" s="647"/>
      <c r="QG35" s="488"/>
      <c r="QH35" s="650"/>
      <c r="QI35" s="487"/>
      <c r="QJ35" s="488"/>
      <c r="QK35" s="650"/>
      <c r="QL35" s="487"/>
      <c r="QM35" s="640"/>
      <c r="QN35" s="354"/>
      <c r="QO35" s="640"/>
      <c r="QP35" s="354"/>
      <c r="QQ35" s="633"/>
      <c r="QR35" s="354"/>
      <c r="QS35" s="640"/>
      <c r="QT35" s="354"/>
      <c r="QU35" s="640"/>
      <c r="QV35" s="354"/>
      <c r="QW35" s="538"/>
      <c r="QX35" s="354"/>
      <c r="QY35" s="536"/>
      <c r="QZ35" s="536"/>
      <c r="RA35" s="536"/>
      <c r="RB35" s="536"/>
      <c r="RC35" s="354"/>
      <c r="RD35" s="536"/>
      <c r="RE35" s="354"/>
      <c r="RF35" s="652"/>
      <c r="RG35" s="487"/>
      <c r="RH35" s="488"/>
      <c r="RI35" s="354"/>
      <c r="RJ35" s="536"/>
      <c r="RK35" s="601"/>
      <c r="RL35" s="603"/>
      <c r="RM35" s="601"/>
      <c r="RN35" s="600"/>
      <c r="RO35" s="1050"/>
      <c r="RP35" s="1417"/>
      <c r="RQ35" s="1046"/>
      <c r="RR35" s="600"/>
      <c r="RS35" s="600"/>
      <c r="RT35" s="601"/>
      <c r="RU35" s="600"/>
      <c r="RV35" s="1046"/>
      <c r="RW35" s="1417"/>
      <c r="RX35" s="1046"/>
      <c r="RY35" s="600"/>
      <c r="RZ35" s="600"/>
      <c r="SA35" s="601"/>
      <c r="SB35" s="738"/>
      <c r="SC35" s="738"/>
      <c r="SD35" s="601"/>
      <c r="SE35" s="738"/>
      <c r="SF35" s="738"/>
      <c r="SG35" s="601"/>
      <c r="SH35" s="738"/>
      <c r="SI35" s="738"/>
      <c r="SJ35" s="601"/>
      <c r="SK35" s="738"/>
      <c r="SL35" s="738"/>
      <c r="SM35" s="602"/>
      <c r="SN35" s="738"/>
      <c r="SO35" s="738"/>
      <c r="SP35" s="602"/>
      <c r="SQ35" s="738"/>
      <c r="SR35" s="738"/>
      <c r="SS35" s="602"/>
      <c r="ST35" s="738"/>
      <c r="SU35" s="738"/>
      <c r="SV35" s="602"/>
      <c r="SW35" s="738"/>
      <c r="SX35" s="738"/>
      <c r="SY35" s="601"/>
      <c r="SZ35" s="600"/>
      <c r="TA35" s="1046"/>
      <c r="TB35" s="601"/>
      <c r="TC35" s="600"/>
      <c r="TD35" s="1046"/>
      <c r="TE35" s="601"/>
      <c r="TF35" s="1046"/>
      <c r="TG35" s="601"/>
      <c r="TH35" s="1050"/>
      <c r="TI35" s="601"/>
      <c r="TJ35" s="600"/>
      <c r="TK35" s="601"/>
      <c r="TL35" s="600"/>
      <c r="TM35" s="1063"/>
      <c r="TN35" s="600"/>
      <c r="TO35" s="1063"/>
      <c r="TP35" s="600"/>
      <c r="TQ35" s="1063"/>
      <c r="TR35" s="600"/>
      <c r="TS35" s="1063"/>
      <c r="TT35" s="600"/>
      <c r="TU35" s="599"/>
      <c r="TV35" s="601"/>
      <c r="TW35" s="601"/>
      <c r="TX35" s="601"/>
      <c r="TY35" s="601"/>
      <c r="TZ35" s="601"/>
      <c r="UA35" s="602"/>
      <c r="UB35" s="602"/>
      <c r="UC35" s="602"/>
      <c r="UD35" s="602"/>
      <c r="UE35" s="601"/>
      <c r="UF35" s="601"/>
      <c r="UG35" s="601"/>
      <c r="UH35" s="601"/>
      <c r="UI35" s="602"/>
      <c r="UJ35" s="602"/>
      <c r="UK35" s="602"/>
      <c r="UL35" s="602"/>
      <c r="UM35" s="256">
        <f>'Трансферты и кредиты'!UE35+'Трансферты и кредиты'!UG35</f>
        <v>0</v>
      </c>
      <c r="UN35" s="256">
        <f>'Трансферты и кредиты'!UF35+'Трансферты и кредиты'!UH35</f>
        <v>0</v>
      </c>
    </row>
    <row r="36" spans="1:560" s="347" customFormat="1" ht="25.5" customHeight="1" thickBot="1">
      <c r="A36" s="363"/>
      <c r="B36" s="353"/>
      <c r="C36" s="353"/>
      <c r="D36" s="659"/>
      <c r="E36" s="660"/>
      <c r="F36" s="606"/>
      <c r="G36" s="353"/>
      <c r="H36" s="353"/>
      <c r="I36" s="353"/>
      <c r="J36" s="610"/>
      <c r="K36" s="610"/>
      <c r="L36" s="610"/>
      <c r="M36" s="610"/>
      <c r="N36" s="606"/>
      <c r="O36" s="353"/>
      <c r="P36" s="537"/>
      <c r="Q36" s="353"/>
      <c r="R36" s="635"/>
      <c r="S36" s="610"/>
      <c r="T36" s="635"/>
      <c r="U36" s="610"/>
      <c r="V36" s="353"/>
      <c r="W36" s="353"/>
      <c r="X36" s="614"/>
      <c r="Y36" s="489"/>
      <c r="Z36" s="489"/>
      <c r="AA36" s="353"/>
      <c r="AB36" s="353"/>
      <c r="AC36" s="608"/>
      <c r="AD36" s="489"/>
      <c r="AE36" s="635"/>
      <c r="AF36" s="610"/>
      <c r="AG36" s="635"/>
      <c r="AH36" s="610"/>
      <c r="AI36" s="633"/>
      <c r="AJ36" s="353"/>
      <c r="AK36" s="537"/>
      <c r="AL36" s="489"/>
      <c r="AM36" s="489"/>
      <c r="AN36" s="489"/>
      <c r="AO36" s="489"/>
      <c r="AP36" s="353"/>
      <c r="AQ36" s="608"/>
      <c r="AR36" s="489"/>
      <c r="AS36" s="489"/>
      <c r="AT36" s="489"/>
      <c r="AU36" s="537"/>
      <c r="AV36" s="489"/>
      <c r="AW36" s="489"/>
      <c r="AX36" s="489"/>
      <c r="AY36" s="489"/>
      <c r="AZ36" s="353"/>
      <c r="BA36" s="489"/>
      <c r="BB36" s="609"/>
      <c r="BC36" s="489"/>
      <c r="BD36" s="489"/>
      <c r="BE36" s="610"/>
      <c r="BF36" s="610"/>
      <c r="BG36" s="610"/>
      <c r="BH36" s="610"/>
      <c r="BI36" s="537"/>
      <c r="BJ36" s="353"/>
      <c r="BK36" s="537"/>
      <c r="BL36" s="353"/>
      <c r="BM36" s="635"/>
      <c r="BN36" s="610"/>
      <c r="BO36" s="635"/>
      <c r="BP36" s="610"/>
      <c r="BQ36" s="537"/>
      <c r="BR36" s="353"/>
      <c r="BS36" s="537"/>
      <c r="BT36" s="353"/>
      <c r="BU36" s="635"/>
      <c r="BV36" s="610"/>
      <c r="BW36" s="635"/>
      <c r="BX36" s="610"/>
      <c r="BY36" s="537"/>
      <c r="BZ36" s="613"/>
      <c r="CA36" s="608"/>
      <c r="CB36" s="739"/>
      <c r="CC36" s="609"/>
      <c r="CD36" s="739"/>
      <c r="CE36" s="614"/>
      <c r="CF36" s="613"/>
      <c r="CG36" s="353"/>
      <c r="CH36" s="614"/>
      <c r="CI36" s="608"/>
      <c r="CJ36" s="739"/>
      <c r="CK36" s="608"/>
      <c r="CL36" s="739"/>
      <c r="CM36" s="706"/>
      <c r="CN36" s="615"/>
      <c r="CO36" s="353"/>
      <c r="CP36" s="615"/>
      <c r="CQ36" s="353"/>
      <c r="CR36" s="615"/>
      <c r="CS36" s="638"/>
      <c r="CT36" s="638"/>
      <c r="CU36" s="638"/>
      <c r="CV36" s="638"/>
      <c r="CW36" s="606"/>
      <c r="CX36" s="489"/>
      <c r="CY36" s="840"/>
      <c r="CZ36" s="353"/>
      <c r="DA36" s="609"/>
      <c r="DB36" s="739"/>
      <c r="DC36" s="606"/>
      <c r="DD36" s="608"/>
      <c r="DE36" s="739"/>
      <c r="DF36" s="608"/>
      <c r="DG36" s="739"/>
      <c r="DH36" s="606"/>
      <c r="DI36" s="608"/>
      <c r="DJ36" s="739"/>
      <c r="DK36" s="608"/>
      <c r="DL36" s="739"/>
      <c r="DM36" s="606"/>
      <c r="DN36" s="489"/>
      <c r="DO36" s="840"/>
      <c r="DP36" s="353"/>
      <c r="DQ36" s="609"/>
      <c r="DR36" s="739"/>
      <c r="DS36" s="606"/>
      <c r="DT36" s="615"/>
      <c r="DU36" s="739"/>
      <c r="DV36" s="353"/>
      <c r="DW36" s="615"/>
      <c r="DX36" s="739"/>
      <c r="DY36" s="537"/>
      <c r="DZ36" s="615"/>
      <c r="EA36" s="739"/>
      <c r="EB36" s="353"/>
      <c r="EC36" s="613"/>
      <c r="ED36" s="739"/>
      <c r="EE36" s="606"/>
      <c r="EF36" s="613"/>
      <c r="EG36" s="739"/>
      <c r="EH36" s="353"/>
      <c r="EI36" s="613"/>
      <c r="EJ36" s="739"/>
      <c r="EK36" s="699"/>
      <c r="EL36" s="613"/>
      <c r="EM36" s="739"/>
      <c r="EN36" s="638"/>
      <c r="EO36" s="613"/>
      <c r="EP36" s="739"/>
      <c r="EQ36" s="638"/>
      <c r="ER36" s="613"/>
      <c r="ES36" s="739"/>
      <c r="ET36" s="638"/>
      <c r="EU36" s="613"/>
      <c r="EV36" s="739"/>
      <c r="EW36" s="353"/>
      <c r="EX36" s="489"/>
      <c r="EY36" s="770"/>
      <c r="EZ36" s="613"/>
      <c r="FA36" s="739"/>
      <c r="FB36" s="613"/>
      <c r="FC36" s="766"/>
      <c r="FD36" s="613"/>
      <c r="FE36" s="766"/>
      <c r="FF36" s="353"/>
      <c r="FG36" s="489"/>
      <c r="FH36" s="770"/>
      <c r="FI36" s="489"/>
      <c r="FJ36" s="840"/>
      <c r="FK36" s="489"/>
      <c r="FL36" s="770"/>
      <c r="FM36" s="489"/>
      <c r="FN36" s="770"/>
      <c r="FO36" s="353"/>
      <c r="FP36" s="489"/>
      <c r="FQ36" s="770"/>
      <c r="FR36" s="613"/>
      <c r="FS36" s="739"/>
      <c r="FT36" s="613"/>
      <c r="FU36" s="840"/>
      <c r="FV36" s="489"/>
      <c r="FW36" s="739"/>
      <c r="FX36" s="535"/>
      <c r="FY36" s="489"/>
      <c r="FZ36" s="770"/>
      <c r="GA36" s="609"/>
      <c r="GB36" s="739"/>
      <c r="GC36" s="609"/>
      <c r="GD36" s="739"/>
      <c r="GE36" s="489"/>
      <c r="GF36" s="770"/>
      <c r="GG36" s="610"/>
      <c r="GH36" s="489"/>
      <c r="GI36" s="770"/>
      <c r="GJ36" s="613"/>
      <c r="GK36" s="739"/>
      <c r="GL36" s="613"/>
      <c r="GM36" s="739"/>
      <c r="GN36" s="613"/>
      <c r="GO36" s="739"/>
      <c r="GP36" s="610"/>
      <c r="GQ36" s="489"/>
      <c r="GR36" s="770"/>
      <c r="GS36" s="613"/>
      <c r="GT36" s="739"/>
      <c r="GU36" s="613"/>
      <c r="GV36" s="766"/>
      <c r="GW36" s="613"/>
      <c r="GX36" s="840"/>
      <c r="GY36" s="610"/>
      <c r="GZ36" s="489"/>
      <c r="HA36" s="770"/>
      <c r="HB36" s="613"/>
      <c r="HC36" s="739"/>
      <c r="HD36" s="613"/>
      <c r="HE36" s="770"/>
      <c r="HF36" s="489"/>
      <c r="HG36" s="739"/>
      <c r="HH36" s="854"/>
      <c r="HI36" s="489"/>
      <c r="HJ36" s="770"/>
      <c r="HK36" s="613"/>
      <c r="HL36" s="739"/>
      <c r="HM36" s="613"/>
      <c r="HN36" s="739"/>
      <c r="HO36" s="489"/>
      <c r="HP36" s="770"/>
      <c r="HQ36" s="353"/>
      <c r="HR36" s="489"/>
      <c r="HS36" s="739"/>
      <c r="HT36" s="489"/>
      <c r="HU36" s="739"/>
      <c r="HV36" s="353"/>
      <c r="HW36" s="608"/>
      <c r="HX36" s="739"/>
      <c r="HY36" s="608"/>
      <c r="HZ36" s="739"/>
      <c r="IA36" s="353"/>
      <c r="IB36" s="608"/>
      <c r="IC36" s="489"/>
      <c r="ID36" s="489"/>
      <c r="IE36" s="739"/>
      <c r="IF36" s="353"/>
      <c r="IG36" s="614"/>
      <c r="IH36" s="489"/>
      <c r="II36" s="608"/>
      <c r="IJ36" s="739"/>
      <c r="IK36" s="353"/>
      <c r="IL36" s="489"/>
      <c r="IM36" s="489"/>
      <c r="IN36" s="739"/>
      <c r="IO36" s="353"/>
      <c r="IP36" s="613"/>
      <c r="IQ36" s="613"/>
      <c r="IR36" s="739"/>
      <c r="IS36" s="638"/>
      <c r="IT36" s="638"/>
      <c r="IU36" s="699"/>
      <c r="IV36" s="638"/>
      <c r="IW36" s="353"/>
      <c r="IX36" s="613"/>
      <c r="IY36" s="739"/>
      <c r="IZ36" s="766"/>
      <c r="JA36" s="613"/>
      <c r="JB36" s="353"/>
      <c r="JC36" s="613"/>
      <c r="JD36" s="739"/>
      <c r="JE36" s="766"/>
      <c r="JF36" s="613"/>
      <c r="JG36" s="353"/>
      <c r="JH36" s="613"/>
      <c r="JI36" s="739"/>
      <c r="JJ36" s="766"/>
      <c r="JK36" s="613"/>
      <c r="JL36" s="535"/>
      <c r="JM36" s="613"/>
      <c r="JN36" s="739"/>
      <c r="JO36" s="739"/>
      <c r="JP36" s="613"/>
      <c r="JQ36" s="612"/>
      <c r="JR36" s="615"/>
      <c r="JS36" s="739"/>
      <c r="JT36" s="840"/>
      <c r="JU36" s="613"/>
      <c r="JV36" s="610"/>
      <c r="JW36" s="706"/>
      <c r="JX36" s="739"/>
      <c r="JY36" s="840"/>
      <c r="JZ36" s="613"/>
      <c r="KA36" s="854"/>
      <c r="KB36" s="615"/>
      <c r="KC36" s="739"/>
      <c r="KD36" s="840"/>
      <c r="KE36" s="613"/>
      <c r="KF36" s="610"/>
      <c r="KG36" s="613"/>
      <c r="KH36" s="739"/>
      <c r="KI36" s="766"/>
      <c r="KJ36" s="613"/>
      <c r="KK36" s="537"/>
      <c r="KL36" s="489"/>
      <c r="KM36" s="353"/>
      <c r="KN36" s="489"/>
      <c r="KO36" s="606"/>
      <c r="KP36" s="608"/>
      <c r="KQ36" s="739"/>
      <c r="KR36" s="606"/>
      <c r="KS36" s="489"/>
      <c r="KT36" s="739"/>
      <c r="KU36" s="699"/>
      <c r="KV36" s="489"/>
      <c r="KW36" s="840"/>
      <c r="KX36" s="699"/>
      <c r="KY36" s="489"/>
      <c r="KZ36" s="840"/>
      <c r="LA36" s="699"/>
      <c r="LB36" s="489"/>
      <c r="LC36" s="840"/>
      <c r="LD36" s="699"/>
      <c r="LE36" s="489"/>
      <c r="LF36" s="770"/>
      <c r="LG36" s="353"/>
      <c r="LH36" s="609"/>
      <c r="LI36" s="489"/>
      <c r="LJ36" s="840"/>
      <c r="LK36" s="489"/>
      <c r="LL36" s="613"/>
      <c r="LM36" s="609"/>
      <c r="LN36" s="489"/>
      <c r="LO36" s="489"/>
      <c r="LP36" s="770"/>
      <c r="LQ36" s="353"/>
      <c r="LR36" s="489"/>
      <c r="LS36" s="608"/>
      <c r="LT36" s="739"/>
      <c r="LU36" s="489"/>
      <c r="LV36" s="489"/>
      <c r="LW36" s="489"/>
      <c r="LX36" s="489"/>
      <c r="LY36" s="489"/>
      <c r="LZ36" s="739"/>
      <c r="MA36" s="353"/>
      <c r="MB36" s="489"/>
      <c r="MC36" s="609"/>
      <c r="MD36" s="489"/>
      <c r="ME36" s="608"/>
      <c r="MF36" s="489"/>
      <c r="MG36" s="489"/>
      <c r="MH36" s="770"/>
      <c r="MI36" s="606"/>
      <c r="MJ36" s="489"/>
      <c r="MK36" s="609"/>
      <c r="ML36" s="489"/>
      <c r="MM36" s="609"/>
      <c r="MN36" s="489"/>
      <c r="MO36" s="489"/>
      <c r="MP36" s="840"/>
      <c r="MQ36" s="610"/>
      <c r="MR36" s="609"/>
      <c r="MS36" s="608"/>
      <c r="MT36" s="608"/>
      <c r="MU36" s="489"/>
      <c r="MV36" s="1024"/>
      <c r="MW36" s="608"/>
      <c r="MX36" s="739"/>
      <c r="MY36" s="635"/>
      <c r="MZ36" s="489"/>
      <c r="NA36" s="609"/>
      <c r="NB36" s="489"/>
      <c r="NC36" s="609"/>
      <c r="ND36" s="489"/>
      <c r="NE36" s="489"/>
      <c r="NF36" s="840"/>
      <c r="NG36" s="610"/>
      <c r="NH36" s="609"/>
      <c r="NI36" s="489"/>
      <c r="NJ36" s="489"/>
      <c r="NK36" s="609"/>
      <c r="NL36" s="489"/>
      <c r="NM36" s="489"/>
      <c r="NN36" s="840"/>
      <c r="NO36" s="610"/>
      <c r="NP36" s="609"/>
      <c r="NQ36" s="489"/>
      <c r="NR36" s="608"/>
      <c r="NS36" s="489"/>
      <c r="NT36" s="489"/>
      <c r="NU36" s="609"/>
      <c r="NV36" s="739"/>
      <c r="NW36" s="606"/>
      <c r="NX36" s="489"/>
      <c r="NY36" s="739"/>
      <c r="NZ36" s="489"/>
      <c r="OA36" s="739"/>
      <c r="OB36" s="606"/>
      <c r="OC36" s="608"/>
      <c r="OD36" s="739"/>
      <c r="OE36" s="608"/>
      <c r="OF36" s="739"/>
      <c r="OG36" s="606"/>
      <c r="OH36" s="613"/>
      <c r="OI36" s="840"/>
      <c r="OJ36" s="608"/>
      <c r="OK36" s="739"/>
      <c r="OL36" s="489"/>
      <c r="OM36" s="770"/>
      <c r="ON36" s="606"/>
      <c r="OO36" s="489"/>
      <c r="OP36" s="770"/>
      <c r="OQ36" s="608"/>
      <c r="OR36" s="739"/>
      <c r="OS36" s="489"/>
      <c r="OT36" s="739"/>
      <c r="OU36" s="699"/>
      <c r="OV36" s="489"/>
      <c r="OW36" s="739"/>
      <c r="OX36" s="608"/>
      <c r="OY36" s="739"/>
      <c r="OZ36" s="489"/>
      <c r="PA36" s="739"/>
      <c r="PB36" s="699"/>
      <c r="PC36" s="613"/>
      <c r="PD36" s="770"/>
      <c r="PE36" s="608"/>
      <c r="PF36" s="739"/>
      <c r="PG36" s="489"/>
      <c r="PH36" s="739"/>
      <c r="PI36" s="638"/>
      <c r="PJ36" s="706"/>
      <c r="PK36" s="739"/>
      <c r="PL36" s="706"/>
      <c r="PM36" s="739"/>
      <c r="PN36" s="489"/>
      <c r="PO36" s="739"/>
      <c r="PP36" s="638"/>
      <c r="PQ36" s="609"/>
      <c r="PR36" s="739"/>
      <c r="PS36" s="608"/>
      <c r="PT36" s="739"/>
      <c r="PU36" s="489"/>
      <c r="PV36" s="840"/>
      <c r="PW36" s="606"/>
      <c r="PX36" s="353"/>
      <c r="PY36" s="606"/>
      <c r="PZ36" s="353"/>
      <c r="QA36" s="353"/>
      <c r="QB36" s="353"/>
      <c r="QC36" s="635"/>
      <c r="QD36" s="610"/>
      <c r="QE36" s="635"/>
      <c r="QF36" s="610"/>
      <c r="QG36" s="353"/>
      <c r="QH36" s="608"/>
      <c r="QI36" s="489"/>
      <c r="QJ36" s="353"/>
      <c r="QK36" s="608"/>
      <c r="QL36" s="489"/>
      <c r="QM36" s="537"/>
      <c r="QN36" s="353"/>
      <c r="QO36" s="537"/>
      <c r="QP36" s="353"/>
      <c r="QQ36" s="606"/>
      <c r="QR36" s="353"/>
      <c r="QS36" s="537"/>
      <c r="QT36" s="353"/>
      <c r="QU36" s="537"/>
      <c r="QV36" s="353"/>
      <c r="QW36" s="537"/>
      <c r="QX36" s="353"/>
      <c r="QY36" s="535"/>
      <c r="QZ36" s="535"/>
      <c r="RA36" s="535"/>
      <c r="RB36" s="535"/>
      <c r="RC36" s="353"/>
      <c r="RD36" s="535"/>
      <c r="RE36" s="353"/>
      <c r="RF36" s="609"/>
      <c r="RG36" s="489"/>
      <c r="RH36" s="353"/>
      <c r="RI36" s="353"/>
      <c r="RJ36" s="535"/>
      <c r="RK36" s="580"/>
      <c r="RL36" s="605"/>
      <c r="RM36" s="580"/>
      <c r="RN36" s="586"/>
      <c r="RO36" s="1051"/>
      <c r="RP36" s="607"/>
      <c r="RQ36" s="1044"/>
      <c r="RR36" s="586"/>
      <c r="RS36" s="586"/>
      <c r="RT36" s="580"/>
      <c r="RU36" s="586"/>
      <c r="RV36" s="1044"/>
      <c r="RW36" s="607"/>
      <c r="RX36" s="1044"/>
      <c r="RY36" s="586"/>
      <c r="RZ36" s="586"/>
      <c r="SA36" s="580"/>
      <c r="SB36" s="739"/>
      <c r="SC36" s="739"/>
      <c r="SD36" s="580"/>
      <c r="SE36" s="739"/>
      <c r="SF36" s="739"/>
      <c r="SG36" s="580"/>
      <c r="SH36" s="739"/>
      <c r="SI36" s="739"/>
      <c r="SJ36" s="580"/>
      <c r="SK36" s="739"/>
      <c r="SL36" s="739"/>
      <c r="SM36" s="583"/>
      <c r="SN36" s="739"/>
      <c r="SO36" s="739"/>
      <c r="SP36" s="583"/>
      <c r="SQ36" s="739"/>
      <c r="SR36" s="739"/>
      <c r="SS36" s="583"/>
      <c r="ST36" s="739"/>
      <c r="SU36" s="739"/>
      <c r="SV36" s="583"/>
      <c r="SW36" s="739"/>
      <c r="SX36" s="739"/>
      <c r="SY36" s="580"/>
      <c r="SZ36" s="586"/>
      <c r="TA36" s="1044"/>
      <c r="TB36" s="580"/>
      <c r="TC36" s="586"/>
      <c r="TD36" s="1044"/>
      <c r="TE36" s="580"/>
      <c r="TF36" s="1044"/>
      <c r="TG36" s="580"/>
      <c r="TH36" s="1051"/>
      <c r="TI36" s="580"/>
      <c r="TJ36" s="586"/>
      <c r="TK36" s="580"/>
      <c r="TL36" s="586"/>
      <c r="TM36" s="1064"/>
      <c r="TN36" s="586"/>
      <c r="TO36" s="1064"/>
      <c r="TP36" s="586"/>
      <c r="TQ36" s="1064"/>
      <c r="TR36" s="586"/>
      <c r="TS36" s="1064"/>
      <c r="TT36" s="586"/>
      <c r="TU36" s="579"/>
      <c r="TV36" s="580"/>
      <c r="TW36" s="580"/>
      <c r="TX36" s="580"/>
      <c r="TY36" s="580"/>
      <c r="TZ36" s="580"/>
      <c r="UA36" s="583"/>
      <c r="UB36" s="583"/>
      <c r="UC36" s="583"/>
      <c r="UD36" s="583"/>
      <c r="UE36" s="580"/>
      <c r="UF36" s="580"/>
      <c r="UG36" s="580"/>
      <c r="UH36" s="580"/>
      <c r="UI36" s="583"/>
      <c r="UJ36" s="583"/>
      <c r="UK36" s="583"/>
      <c r="UL36" s="583"/>
      <c r="UM36" s="256">
        <f>'Трансферты и кредиты'!UE36+'Трансферты и кредиты'!UG36</f>
        <v>0</v>
      </c>
      <c r="UN36" s="256">
        <f>'Трансферты и кредиты'!UF36+'Трансферты и кредиты'!UH36</f>
        <v>0</v>
      </c>
    </row>
    <row r="37" spans="1:560" s="347" customFormat="1" ht="25.5" customHeight="1" thickBot="1">
      <c r="A37" s="731" t="s">
        <v>148</v>
      </c>
      <c r="B37" s="353">
        <f t="shared" ref="B37:AG37" si="268">B30+B34</f>
        <v>16792466081.370001</v>
      </c>
      <c r="C37" s="353">
        <f t="shared" si="268"/>
        <v>4689178853.6899996</v>
      </c>
      <c r="D37" s="606">
        <f t="shared" si="268"/>
        <v>2573361000</v>
      </c>
      <c r="E37" s="353">
        <f t="shared" si="268"/>
        <v>891667440</v>
      </c>
      <c r="F37" s="606">
        <f t="shared" si="268"/>
        <v>1164754900</v>
      </c>
      <c r="G37" s="353">
        <f t="shared" si="268"/>
        <v>539424781.32999992</v>
      </c>
      <c r="H37" s="353">
        <f t="shared" si="268"/>
        <v>625732000</v>
      </c>
      <c r="I37" s="353">
        <f t="shared" si="268"/>
        <v>238687741.97000003</v>
      </c>
      <c r="J37" s="610">
        <f t="shared" si="268"/>
        <v>493785300</v>
      </c>
      <c r="K37" s="610">
        <f t="shared" si="268"/>
        <v>134446592.97</v>
      </c>
      <c r="L37" s="610">
        <f t="shared" si="268"/>
        <v>131946700</v>
      </c>
      <c r="M37" s="610">
        <f t="shared" si="268"/>
        <v>104241149</v>
      </c>
      <c r="N37" s="606">
        <f t="shared" si="268"/>
        <v>415000000</v>
      </c>
      <c r="O37" s="353">
        <f t="shared" si="268"/>
        <v>21500000</v>
      </c>
      <c r="P37" s="537">
        <f t="shared" si="268"/>
        <v>367874100</v>
      </c>
      <c r="Q37" s="353">
        <f t="shared" si="268"/>
        <v>92054916.700000003</v>
      </c>
      <c r="R37" s="635">
        <f t="shared" si="268"/>
        <v>337129900</v>
      </c>
      <c r="S37" s="610">
        <f t="shared" si="268"/>
        <v>82477808.400000006</v>
      </c>
      <c r="T37" s="635">
        <f t="shared" si="268"/>
        <v>30744200</v>
      </c>
      <c r="U37" s="610">
        <f t="shared" si="268"/>
        <v>9577108.3000000007</v>
      </c>
      <c r="V37" s="353">
        <f t="shared" si="268"/>
        <v>0</v>
      </c>
      <c r="W37" s="353">
        <f t="shared" si="268"/>
        <v>0</v>
      </c>
      <c r="X37" s="614">
        <f t="shared" si="268"/>
        <v>0</v>
      </c>
      <c r="Y37" s="489">
        <f t="shared" si="268"/>
        <v>0</v>
      </c>
      <c r="Z37" s="489">
        <f t="shared" si="268"/>
        <v>0</v>
      </c>
      <c r="AA37" s="353">
        <f t="shared" si="268"/>
        <v>0</v>
      </c>
      <c r="AB37" s="353">
        <f t="shared" si="268"/>
        <v>0</v>
      </c>
      <c r="AC37" s="608">
        <f t="shared" si="268"/>
        <v>0</v>
      </c>
      <c r="AD37" s="489">
        <f t="shared" si="268"/>
        <v>0</v>
      </c>
      <c r="AE37" s="635">
        <f t="shared" si="268"/>
        <v>0</v>
      </c>
      <c r="AF37" s="610">
        <f t="shared" si="268"/>
        <v>0</v>
      </c>
      <c r="AG37" s="635">
        <f t="shared" si="268"/>
        <v>0</v>
      </c>
      <c r="AH37" s="610">
        <f t="shared" ref="AH37:AJ37" si="269">AH30+AH34</f>
        <v>0</v>
      </c>
      <c r="AI37" s="490">
        <f t="shared" si="269"/>
        <v>3208578890.3199997</v>
      </c>
      <c r="AJ37" s="353">
        <f t="shared" si="269"/>
        <v>1072539029.4400001</v>
      </c>
      <c r="AK37" s="653">
        <f>AK30+AK34</f>
        <v>730537032.72000003</v>
      </c>
      <c r="AL37" s="484">
        <f t="shared" ref="AL37:BE37" si="270">AL30+AL34</f>
        <v>322668000</v>
      </c>
      <c r="AM37" s="484">
        <f t="shared" si="270"/>
        <v>407869032.72000003</v>
      </c>
      <c r="AN37" s="484">
        <f t="shared" ref="AN37" si="271">AN30+AN34</f>
        <v>0</v>
      </c>
      <c r="AO37" s="484">
        <f>AO30+AO34</f>
        <v>0</v>
      </c>
      <c r="AP37" s="461">
        <f>AP30+AP34</f>
        <v>0</v>
      </c>
      <c r="AQ37" s="641">
        <f t="shared" si="270"/>
        <v>0</v>
      </c>
      <c r="AR37" s="484">
        <f t="shared" si="270"/>
        <v>0</v>
      </c>
      <c r="AS37" s="484">
        <f t="shared" ref="AS37" si="272">AS30+AS34</f>
        <v>0</v>
      </c>
      <c r="AT37" s="484">
        <f>AT30+AT34</f>
        <v>0</v>
      </c>
      <c r="AU37" s="653">
        <f>AU30+AU34</f>
        <v>80413187.039999992</v>
      </c>
      <c r="AV37" s="484">
        <f t="shared" si="270"/>
        <v>0</v>
      </c>
      <c r="AW37" s="484">
        <f t="shared" si="270"/>
        <v>80413187.039999992</v>
      </c>
      <c r="AX37" s="484">
        <f t="shared" ref="AX37" si="273">AX30+AX34</f>
        <v>0</v>
      </c>
      <c r="AY37" s="484">
        <f>AY30+AY34</f>
        <v>0</v>
      </c>
      <c r="AZ37" s="461">
        <f>AZ30+AZ34</f>
        <v>0</v>
      </c>
      <c r="BA37" s="484">
        <f t="shared" si="270"/>
        <v>0</v>
      </c>
      <c r="BB37" s="651">
        <f t="shared" si="270"/>
        <v>0</v>
      </c>
      <c r="BC37" s="484">
        <f t="shared" si="270"/>
        <v>0</v>
      </c>
      <c r="BD37" s="484">
        <f>BD30+BD34</f>
        <v>0</v>
      </c>
      <c r="BE37" s="611">
        <f t="shared" si="270"/>
        <v>0</v>
      </c>
      <c r="BF37" s="611">
        <f t="shared" ref="BF37:CE37" si="274">BF30+BF34</f>
        <v>0</v>
      </c>
      <c r="BG37" s="611">
        <f t="shared" si="274"/>
        <v>80413187.039999992</v>
      </c>
      <c r="BH37" s="611">
        <f t="shared" si="274"/>
        <v>0</v>
      </c>
      <c r="BI37" s="537">
        <f t="shared" si="274"/>
        <v>0</v>
      </c>
      <c r="BJ37" s="461">
        <f t="shared" si="274"/>
        <v>0</v>
      </c>
      <c r="BK37" s="537">
        <f t="shared" si="274"/>
        <v>0</v>
      </c>
      <c r="BL37" s="461">
        <f t="shared" si="274"/>
        <v>0</v>
      </c>
      <c r="BM37" s="635">
        <f t="shared" si="274"/>
        <v>0</v>
      </c>
      <c r="BN37" s="611">
        <f t="shared" si="274"/>
        <v>0</v>
      </c>
      <c r="BO37" s="635">
        <f t="shared" si="274"/>
        <v>0</v>
      </c>
      <c r="BP37" s="611">
        <f t="shared" si="274"/>
        <v>0</v>
      </c>
      <c r="BQ37" s="653">
        <f t="shared" si="274"/>
        <v>0</v>
      </c>
      <c r="BR37" s="461">
        <f t="shared" si="274"/>
        <v>0</v>
      </c>
      <c r="BS37" s="653">
        <f t="shared" si="274"/>
        <v>0</v>
      </c>
      <c r="BT37" s="461">
        <f t="shared" si="274"/>
        <v>0</v>
      </c>
      <c r="BU37" s="654">
        <f t="shared" si="274"/>
        <v>0</v>
      </c>
      <c r="BV37" s="611">
        <f t="shared" si="274"/>
        <v>0</v>
      </c>
      <c r="BW37" s="654">
        <f t="shared" si="274"/>
        <v>0</v>
      </c>
      <c r="BX37" s="611">
        <f t="shared" si="274"/>
        <v>0</v>
      </c>
      <c r="BY37" s="653">
        <f t="shared" si="274"/>
        <v>1378125</v>
      </c>
      <c r="BZ37" s="613">
        <f t="shared" si="274"/>
        <v>0</v>
      </c>
      <c r="CA37" s="641">
        <f t="shared" si="274"/>
        <v>0</v>
      </c>
      <c r="CB37" s="739">
        <f t="shared" si="274"/>
        <v>0</v>
      </c>
      <c r="CC37" s="609">
        <f t="shared" si="274"/>
        <v>0</v>
      </c>
      <c r="CD37" s="739">
        <f t="shared" si="274"/>
        <v>0</v>
      </c>
      <c r="CE37" s="614">
        <f t="shared" si="274"/>
        <v>0</v>
      </c>
      <c r="CF37" s="613">
        <f t="shared" ref="CF37:DB37" si="275">CF30+CF34</f>
        <v>1378125</v>
      </c>
      <c r="CG37" s="461">
        <f t="shared" si="275"/>
        <v>1378125</v>
      </c>
      <c r="CH37" s="614">
        <f t="shared" si="275"/>
        <v>0</v>
      </c>
      <c r="CI37" s="641">
        <f t="shared" si="275"/>
        <v>0</v>
      </c>
      <c r="CJ37" s="739">
        <f t="shared" si="275"/>
        <v>0</v>
      </c>
      <c r="CK37" s="641">
        <f t="shared" si="275"/>
        <v>0</v>
      </c>
      <c r="CL37" s="739">
        <f t="shared" si="275"/>
        <v>0</v>
      </c>
      <c r="CM37" s="706">
        <f t="shared" si="275"/>
        <v>0</v>
      </c>
      <c r="CN37" s="615">
        <f t="shared" si="275"/>
        <v>1378125</v>
      </c>
      <c r="CO37" s="461">
        <f t="shared" ref="CO37:CR37" si="276">CO30+CO34</f>
        <v>421875</v>
      </c>
      <c r="CP37" s="615">
        <f t="shared" si="276"/>
        <v>421875</v>
      </c>
      <c r="CQ37" s="461">
        <f t="shared" ref="CQ37" si="277">CQ30+CQ34</f>
        <v>421875</v>
      </c>
      <c r="CR37" s="615">
        <f t="shared" si="276"/>
        <v>421875</v>
      </c>
      <c r="CS37" s="639">
        <f t="shared" ref="CS37:CV37" si="278">CS30+CS34</f>
        <v>0</v>
      </c>
      <c r="CT37" s="639">
        <f t="shared" si="278"/>
        <v>0</v>
      </c>
      <c r="CU37" s="639">
        <f t="shared" si="278"/>
        <v>421875</v>
      </c>
      <c r="CV37" s="639">
        <f t="shared" si="278"/>
        <v>421875</v>
      </c>
      <c r="CW37" s="490">
        <f t="shared" si="275"/>
        <v>0</v>
      </c>
      <c r="CX37" s="489">
        <f t="shared" si="275"/>
        <v>0</v>
      </c>
      <c r="CY37" s="840">
        <f t="shared" si="275"/>
        <v>0</v>
      </c>
      <c r="CZ37" s="461">
        <f t="shared" si="275"/>
        <v>0</v>
      </c>
      <c r="DA37" s="651">
        <f t="shared" si="275"/>
        <v>0</v>
      </c>
      <c r="DB37" s="739">
        <f t="shared" si="275"/>
        <v>0</v>
      </c>
      <c r="DC37" s="490">
        <f t="shared" ref="DC37:DL37" si="279">DC30+DC34</f>
        <v>0</v>
      </c>
      <c r="DD37" s="641">
        <f t="shared" si="279"/>
        <v>0</v>
      </c>
      <c r="DE37" s="736">
        <f t="shared" si="279"/>
        <v>0</v>
      </c>
      <c r="DF37" s="641">
        <f t="shared" si="279"/>
        <v>0</v>
      </c>
      <c r="DG37" s="736">
        <f t="shared" si="279"/>
        <v>0</v>
      </c>
      <c r="DH37" s="490">
        <f t="shared" si="279"/>
        <v>0</v>
      </c>
      <c r="DI37" s="641">
        <f t="shared" si="279"/>
        <v>0</v>
      </c>
      <c r="DJ37" s="736">
        <f t="shared" si="279"/>
        <v>0</v>
      </c>
      <c r="DK37" s="641">
        <f t="shared" si="279"/>
        <v>0</v>
      </c>
      <c r="DL37" s="736">
        <f t="shared" si="279"/>
        <v>0</v>
      </c>
      <c r="DM37" s="490">
        <f t="shared" ref="DM37:DR37" si="280">DM30+DM34</f>
        <v>0</v>
      </c>
      <c r="DN37" s="489">
        <f t="shared" si="280"/>
        <v>0</v>
      </c>
      <c r="DO37" s="840">
        <f t="shared" si="280"/>
        <v>0</v>
      </c>
      <c r="DP37" s="461">
        <f t="shared" si="280"/>
        <v>0</v>
      </c>
      <c r="DQ37" s="651">
        <f t="shared" si="280"/>
        <v>0</v>
      </c>
      <c r="DR37" s="739">
        <f t="shared" si="280"/>
        <v>0</v>
      </c>
      <c r="DS37" s="490">
        <f t="shared" ref="DS37:DX37" si="281">DS30+DS34</f>
        <v>6082100</v>
      </c>
      <c r="DT37" s="615">
        <f t="shared" si="281"/>
        <v>1703000</v>
      </c>
      <c r="DU37" s="739">
        <f t="shared" si="281"/>
        <v>4379100</v>
      </c>
      <c r="DV37" s="461">
        <f t="shared" si="281"/>
        <v>0</v>
      </c>
      <c r="DW37" s="615">
        <f t="shared" si="281"/>
        <v>0</v>
      </c>
      <c r="DX37" s="739">
        <f t="shared" si="281"/>
        <v>0</v>
      </c>
      <c r="DY37" s="653">
        <f t="shared" ref="DY37:EV37" si="282">DY30+DY34</f>
        <v>13434866</v>
      </c>
      <c r="DZ37" s="615">
        <f t="shared" si="282"/>
        <v>3761780.93</v>
      </c>
      <c r="EA37" s="739">
        <f t="shared" si="282"/>
        <v>9673085.0700000003</v>
      </c>
      <c r="EB37" s="461">
        <f t="shared" si="282"/>
        <v>0</v>
      </c>
      <c r="EC37" s="613">
        <f t="shared" si="282"/>
        <v>0</v>
      </c>
      <c r="ED37" s="739">
        <f t="shared" si="282"/>
        <v>0</v>
      </c>
      <c r="EE37" s="490">
        <f t="shared" si="282"/>
        <v>12743934</v>
      </c>
      <c r="EF37" s="613">
        <f t="shared" si="282"/>
        <v>3568319.07</v>
      </c>
      <c r="EG37" s="739">
        <f t="shared" si="282"/>
        <v>9175614.9299999997</v>
      </c>
      <c r="EH37" s="461">
        <f t="shared" si="282"/>
        <v>0</v>
      </c>
      <c r="EI37" s="613">
        <f t="shared" si="282"/>
        <v>0</v>
      </c>
      <c r="EJ37" s="739">
        <f t="shared" si="282"/>
        <v>0</v>
      </c>
      <c r="EK37" s="717">
        <f t="shared" si="282"/>
        <v>11393934</v>
      </c>
      <c r="EL37" s="613">
        <f t="shared" si="282"/>
        <v>3190317.1700000004</v>
      </c>
      <c r="EM37" s="739">
        <f t="shared" si="282"/>
        <v>8203616.8300000001</v>
      </c>
      <c r="EN37" s="639">
        <f t="shared" si="282"/>
        <v>0</v>
      </c>
      <c r="EO37" s="613">
        <f t="shared" si="282"/>
        <v>0</v>
      </c>
      <c r="EP37" s="739">
        <f t="shared" si="282"/>
        <v>0</v>
      </c>
      <c r="EQ37" s="639">
        <f t="shared" si="282"/>
        <v>1350000</v>
      </c>
      <c r="ER37" s="613">
        <f t="shared" si="282"/>
        <v>378001.9</v>
      </c>
      <c r="ES37" s="739">
        <f t="shared" si="282"/>
        <v>971998.1</v>
      </c>
      <c r="ET37" s="639">
        <f t="shared" si="282"/>
        <v>0</v>
      </c>
      <c r="EU37" s="613">
        <f t="shared" si="282"/>
        <v>0</v>
      </c>
      <c r="EV37" s="739">
        <f t="shared" si="282"/>
        <v>0</v>
      </c>
      <c r="EW37" s="353">
        <f t="shared" ref="EW37:FV37" si="283">EW30+EW34</f>
        <v>3580996.2899999996</v>
      </c>
      <c r="EX37" s="484">
        <f>EX30+EX34</f>
        <v>0</v>
      </c>
      <c r="EY37" s="770">
        <f>EY30+EY34</f>
        <v>0</v>
      </c>
      <c r="EZ37" s="613">
        <f t="shared" si="283"/>
        <v>2894927.5599999996</v>
      </c>
      <c r="FA37" s="739">
        <f t="shared" si="283"/>
        <v>330504.21000000002</v>
      </c>
      <c r="FB37" s="613">
        <f t="shared" si="283"/>
        <v>161290.32</v>
      </c>
      <c r="FC37" s="766">
        <f t="shared" si="283"/>
        <v>194274.19999999998</v>
      </c>
      <c r="FD37" s="613">
        <f t="shared" si="283"/>
        <v>0</v>
      </c>
      <c r="FE37" s="766">
        <f t="shared" si="283"/>
        <v>0</v>
      </c>
      <c r="FF37" s="353">
        <f t="shared" si="283"/>
        <v>0</v>
      </c>
      <c r="FG37" s="484">
        <f>FG30+FG34</f>
        <v>0</v>
      </c>
      <c r="FH37" s="770">
        <f>FH30+FH34</f>
        <v>0</v>
      </c>
      <c r="FI37" s="484">
        <f t="shared" si="283"/>
        <v>0</v>
      </c>
      <c r="FJ37" s="840">
        <f t="shared" si="283"/>
        <v>0</v>
      </c>
      <c r="FK37" s="484">
        <f t="shared" si="283"/>
        <v>0</v>
      </c>
      <c r="FL37" s="770">
        <f t="shared" si="283"/>
        <v>0</v>
      </c>
      <c r="FM37" s="484">
        <f t="shared" si="283"/>
        <v>0</v>
      </c>
      <c r="FN37" s="770">
        <f t="shared" si="283"/>
        <v>0</v>
      </c>
      <c r="FO37" s="353">
        <f t="shared" si="283"/>
        <v>61952403.710000001</v>
      </c>
      <c r="FP37" s="484">
        <f>FP30+FP34</f>
        <v>17291200</v>
      </c>
      <c r="FQ37" s="770">
        <f>FQ30+FQ34</f>
        <v>44458800</v>
      </c>
      <c r="FR37" s="613">
        <f t="shared" si="283"/>
        <v>105072.45000000001</v>
      </c>
      <c r="FS37" s="739">
        <f t="shared" si="283"/>
        <v>11995.779999999999</v>
      </c>
      <c r="FT37" s="613">
        <f t="shared" si="283"/>
        <v>38709.68</v>
      </c>
      <c r="FU37" s="840">
        <f t="shared" si="283"/>
        <v>46625.8</v>
      </c>
      <c r="FV37" s="484">
        <f t="shared" si="283"/>
        <v>0</v>
      </c>
      <c r="FW37" s="739">
        <f t="shared" ref="FW37:HB37" si="284">FW30+FW34</f>
        <v>0</v>
      </c>
      <c r="FX37" s="535">
        <f t="shared" si="284"/>
        <v>0</v>
      </c>
      <c r="FY37" s="484">
        <f t="shared" ref="FY37:FZ37" si="285">FY30+FY34</f>
        <v>0</v>
      </c>
      <c r="FZ37" s="770">
        <f t="shared" si="285"/>
        <v>0</v>
      </c>
      <c r="GA37" s="651">
        <f t="shared" si="284"/>
        <v>0</v>
      </c>
      <c r="GB37" s="739">
        <f t="shared" si="284"/>
        <v>0</v>
      </c>
      <c r="GC37" s="651">
        <f t="shared" si="284"/>
        <v>0</v>
      </c>
      <c r="GD37" s="739">
        <f t="shared" si="284"/>
        <v>0</v>
      </c>
      <c r="GE37" s="484">
        <f t="shared" si="284"/>
        <v>0</v>
      </c>
      <c r="GF37" s="770">
        <f t="shared" si="284"/>
        <v>0</v>
      </c>
      <c r="GG37" s="610">
        <f t="shared" si="284"/>
        <v>61792667.739999995</v>
      </c>
      <c r="GH37" s="484">
        <f>GH30+GH34</f>
        <v>17291200</v>
      </c>
      <c r="GI37" s="770">
        <f>GI30+GI34</f>
        <v>44458800</v>
      </c>
      <c r="GJ37" s="613">
        <f t="shared" si="284"/>
        <v>0</v>
      </c>
      <c r="GK37" s="739">
        <f t="shared" si="284"/>
        <v>0</v>
      </c>
      <c r="GL37" s="613">
        <f t="shared" si="284"/>
        <v>19354.84</v>
      </c>
      <c r="GM37" s="739">
        <f t="shared" si="284"/>
        <v>23312.9</v>
      </c>
      <c r="GN37" s="613">
        <f t="shared" si="284"/>
        <v>0</v>
      </c>
      <c r="GO37" s="739">
        <f t="shared" si="284"/>
        <v>0</v>
      </c>
      <c r="GP37" s="610">
        <f t="shared" si="284"/>
        <v>0</v>
      </c>
      <c r="GQ37" s="484">
        <f>GQ30+GQ34</f>
        <v>0</v>
      </c>
      <c r="GR37" s="770">
        <f>GR30+GR34</f>
        <v>0</v>
      </c>
      <c r="GS37" s="613">
        <f t="shared" si="284"/>
        <v>0</v>
      </c>
      <c r="GT37" s="739">
        <f t="shared" si="284"/>
        <v>0</v>
      </c>
      <c r="GU37" s="613">
        <f t="shared" si="284"/>
        <v>0</v>
      </c>
      <c r="GV37" s="766">
        <f t="shared" si="284"/>
        <v>0</v>
      </c>
      <c r="GW37" s="613">
        <f t="shared" si="284"/>
        <v>0</v>
      </c>
      <c r="GX37" s="840">
        <f t="shared" si="284"/>
        <v>0</v>
      </c>
      <c r="GY37" s="610">
        <f t="shared" si="284"/>
        <v>159735.97</v>
      </c>
      <c r="GZ37" s="484">
        <f>GZ30+GZ34</f>
        <v>0</v>
      </c>
      <c r="HA37" s="770">
        <f>HA30+HA34</f>
        <v>0</v>
      </c>
      <c r="HB37" s="613">
        <f t="shared" si="284"/>
        <v>105072.45000000001</v>
      </c>
      <c r="HC37" s="739">
        <f t="shared" ref="HC37:HQ37" si="286">HC30+HC34</f>
        <v>11995.779999999999</v>
      </c>
      <c r="HD37" s="613">
        <f t="shared" si="286"/>
        <v>19354.84</v>
      </c>
      <c r="HE37" s="770">
        <f t="shared" si="286"/>
        <v>23312.9</v>
      </c>
      <c r="HF37" s="484">
        <f t="shared" si="286"/>
        <v>0</v>
      </c>
      <c r="HG37" s="739">
        <f t="shared" si="286"/>
        <v>0</v>
      </c>
      <c r="HH37" s="854">
        <f t="shared" si="286"/>
        <v>0</v>
      </c>
      <c r="HI37" s="484">
        <f>HI30+HI34</f>
        <v>0</v>
      </c>
      <c r="HJ37" s="770">
        <f>HJ30+HJ34</f>
        <v>0</v>
      </c>
      <c r="HK37" s="613">
        <f t="shared" si="286"/>
        <v>0</v>
      </c>
      <c r="HL37" s="739">
        <f t="shared" si="286"/>
        <v>0</v>
      </c>
      <c r="HM37" s="613">
        <f t="shared" si="286"/>
        <v>0</v>
      </c>
      <c r="HN37" s="739">
        <f t="shared" si="286"/>
        <v>0</v>
      </c>
      <c r="HO37" s="484">
        <f t="shared" si="286"/>
        <v>0</v>
      </c>
      <c r="HP37" s="770">
        <f t="shared" si="286"/>
        <v>0</v>
      </c>
      <c r="HQ37" s="461">
        <f t="shared" si="286"/>
        <v>451104867.69999999</v>
      </c>
      <c r="HR37" s="484">
        <f t="shared" ref="HR37:IV37" si="287">HR30+HR34</f>
        <v>110018600</v>
      </c>
      <c r="HS37" s="736">
        <f t="shared" si="287"/>
        <v>282905000</v>
      </c>
      <c r="HT37" s="484">
        <f t="shared" ref="HT37:HV37" si="288">HT30+HT34</f>
        <v>16290767.699999999</v>
      </c>
      <c r="HU37" s="736">
        <f t="shared" si="288"/>
        <v>41890500</v>
      </c>
      <c r="HV37" s="461">
        <f t="shared" si="288"/>
        <v>0</v>
      </c>
      <c r="HW37" s="641">
        <f t="shared" si="287"/>
        <v>0</v>
      </c>
      <c r="HX37" s="736">
        <f t="shared" si="287"/>
        <v>0</v>
      </c>
      <c r="HY37" s="641">
        <f t="shared" ref="HY37:HZ37" si="289">HY30+HY34</f>
        <v>0</v>
      </c>
      <c r="HZ37" s="736">
        <f t="shared" si="289"/>
        <v>0</v>
      </c>
      <c r="IA37" s="461">
        <f t="shared" si="287"/>
        <v>0</v>
      </c>
      <c r="IB37" s="489">
        <f t="shared" si="287"/>
        <v>0</v>
      </c>
      <c r="IC37" s="484">
        <f>IC30+IC34</f>
        <v>0</v>
      </c>
      <c r="ID37" s="651">
        <f t="shared" si="287"/>
        <v>0</v>
      </c>
      <c r="IE37" s="736">
        <f t="shared" si="287"/>
        <v>0</v>
      </c>
      <c r="IF37" s="461">
        <f t="shared" si="287"/>
        <v>0</v>
      </c>
      <c r="IG37" s="710">
        <f t="shared" si="287"/>
        <v>0</v>
      </c>
      <c r="IH37" s="484">
        <f>IH30+IH34</f>
        <v>0</v>
      </c>
      <c r="II37" s="641">
        <f t="shared" si="287"/>
        <v>0</v>
      </c>
      <c r="IJ37" s="736">
        <f t="shared" si="287"/>
        <v>0</v>
      </c>
      <c r="IK37" s="461">
        <f t="shared" si="287"/>
        <v>0</v>
      </c>
      <c r="IL37" s="489">
        <f t="shared" si="287"/>
        <v>0</v>
      </c>
      <c r="IM37" s="489">
        <f t="shared" si="287"/>
        <v>0</v>
      </c>
      <c r="IN37" s="739">
        <f t="shared" si="287"/>
        <v>0</v>
      </c>
      <c r="IO37" s="461">
        <f t="shared" si="287"/>
        <v>0</v>
      </c>
      <c r="IP37" s="710">
        <f t="shared" si="287"/>
        <v>0</v>
      </c>
      <c r="IQ37" s="710">
        <f t="shared" si="287"/>
        <v>0</v>
      </c>
      <c r="IR37" s="736">
        <f t="shared" si="287"/>
        <v>0</v>
      </c>
      <c r="IS37" s="639">
        <f t="shared" si="287"/>
        <v>0</v>
      </c>
      <c r="IT37" s="639">
        <f t="shared" si="287"/>
        <v>0</v>
      </c>
      <c r="IU37" s="717">
        <f t="shared" si="287"/>
        <v>0</v>
      </c>
      <c r="IV37" s="639">
        <f t="shared" si="287"/>
        <v>0</v>
      </c>
      <c r="IW37" s="461">
        <f t="shared" ref="IW37:JP37" si="290">IW30+IW34</f>
        <v>0</v>
      </c>
      <c r="IX37" s="613">
        <f t="shared" si="290"/>
        <v>0</v>
      </c>
      <c r="IY37" s="739">
        <f t="shared" si="290"/>
        <v>0</v>
      </c>
      <c r="IZ37" s="766">
        <f t="shared" si="290"/>
        <v>0</v>
      </c>
      <c r="JA37" s="613">
        <f t="shared" si="290"/>
        <v>0</v>
      </c>
      <c r="JB37" s="461">
        <f t="shared" si="290"/>
        <v>0</v>
      </c>
      <c r="JC37" s="613">
        <f t="shared" si="290"/>
        <v>0</v>
      </c>
      <c r="JD37" s="739">
        <f t="shared" si="290"/>
        <v>0</v>
      </c>
      <c r="JE37" s="766">
        <f t="shared" si="290"/>
        <v>0</v>
      </c>
      <c r="JF37" s="613">
        <f t="shared" si="290"/>
        <v>0</v>
      </c>
      <c r="JG37" s="461">
        <f t="shared" si="290"/>
        <v>0</v>
      </c>
      <c r="JH37" s="613">
        <f t="shared" si="290"/>
        <v>0</v>
      </c>
      <c r="JI37" s="739">
        <f t="shared" si="290"/>
        <v>0</v>
      </c>
      <c r="JJ37" s="766">
        <f t="shared" si="290"/>
        <v>0</v>
      </c>
      <c r="JK37" s="613">
        <f t="shared" si="290"/>
        <v>0</v>
      </c>
      <c r="JL37" s="655">
        <f t="shared" si="290"/>
        <v>0</v>
      </c>
      <c r="JM37" s="613">
        <f t="shared" si="290"/>
        <v>0</v>
      </c>
      <c r="JN37" s="739">
        <f t="shared" si="290"/>
        <v>0</v>
      </c>
      <c r="JO37" s="739">
        <f t="shared" si="290"/>
        <v>0</v>
      </c>
      <c r="JP37" s="613">
        <f t="shared" si="290"/>
        <v>0</v>
      </c>
      <c r="JQ37" s="612">
        <f t="shared" ref="JQ37:KV37" si="291">JQ30+JQ34</f>
        <v>0</v>
      </c>
      <c r="JR37" s="615">
        <f t="shared" si="291"/>
        <v>0</v>
      </c>
      <c r="JS37" s="739">
        <f t="shared" si="291"/>
        <v>0</v>
      </c>
      <c r="JT37" s="840">
        <f t="shared" si="291"/>
        <v>0</v>
      </c>
      <c r="JU37" s="613">
        <f t="shared" si="291"/>
        <v>0</v>
      </c>
      <c r="JV37" s="610">
        <f t="shared" si="291"/>
        <v>0</v>
      </c>
      <c r="JW37" s="706">
        <f t="shared" si="291"/>
        <v>0</v>
      </c>
      <c r="JX37" s="739">
        <f t="shared" si="291"/>
        <v>0</v>
      </c>
      <c r="JY37" s="840">
        <f t="shared" si="291"/>
        <v>0</v>
      </c>
      <c r="JZ37" s="613">
        <f t="shared" si="291"/>
        <v>0</v>
      </c>
      <c r="KA37" s="854">
        <f t="shared" si="291"/>
        <v>0</v>
      </c>
      <c r="KB37" s="613">
        <f t="shared" si="291"/>
        <v>0</v>
      </c>
      <c r="KC37" s="739">
        <f t="shared" si="291"/>
        <v>0</v>
      </c>
      <c r="KD37" s="766">
        <f t="shared" si="291"/>
        <v>0</v>
      </c>
      <c r="KE37" s="613">
        <f t="shared" si="291"/>
        <v>0</v>
      </c>
      <c r="KF37" s="610">
        <f t="shared" si="291"/>
        <v>0</v>
      </c>
      <c r="KG37" s="613">
        <f t="shared" si="291"/>
        <v>0</v>
      </c>
      <c r="KH37" s="739">
        <f t="shared" si="291"/>
        <v>0</v>
      </c>
      <c r="KI37" s="766">
        <f t="shared" si="291"/>
        <v>0</v>
      </c>
      <c r="KJ37" s="613">
        <f t="shared" si="291"/>
        <v>0</v>
      </c>
      <c r="KK37" s="653">
        <f t="shared" si="291"/>
        <v>0</v>
      </c>
      <c r="KL37" s="484">
        <f t="shared" si="291"/>
        <v>0</v>
      </c>
      <c r="KM37" s="461">
        <f t="shared" si="291"/>
        <v>0</v>
      </c>
      <c r="KN37" s="484">
        <f t="shared" si="291"/>
        <v>0</v>
      </c>
      <c r="KO37" s="490">
        <f t="shared" si="291"/>
        <v>0</v>
      </c>
      <c r="KP37" s="641">
        <f t="shared" si="291"/>
        <v>0</v>
      </c>
      <c r="KQ37" s="736">
        <f t="shared" si="291"/>
        <v>0</v>
      </c>
      <c r="KR37" s="490">
        <f t="shared" si="291"/>
        <v>0</v>
      </c>
      <c r="KS37" s="484">
        <f t="shared" si="291"/>
        <v>0</v>
      </c>
      <c r="KT37" s="736">
        <f t="shared" si="291"/>
        <v>0</v>
      </c>
      <c r="KU37" s="717">
        <f t="shared" si="291"/>
        <v>0</v>
      </c>
      <c r="KV37" s="484">
        <f t="shared" si="291"/>
        <v>0</v>
      </c>
      <c r="KW37" s="868">
        <f t="shared" ref="KW37:QT37" si="292">KW30+KW34</f>
        <v>0</v>
      </c>
      <c r="KX37" s="717">
        <f t="shared" si="292"/>
        <v>0</v>
      </c>
      <c r="KY37" s="484">
        <f t="shared" si="292"/>
        <v>0</v>
      </c>
      <c r="KZ37" s="868">
        <f t="shared" si="292"/>
        <v>0</v>
      </c>
      <c r="LA37" s="717">
        <f t="shared" si="292"/>
        <v>0</v>
      </c>
      <c r="LB37" s="484">
        <f t="shared" si="292"/>
        <v>0</v>
      </c>
      <c r="LC37" s="868">
        <f t="shared" si="292"/>
        <v>0</v>
      </c>
      <c r="LD37" s="717">
        <f t="shared" si="292"/>
        <v>0</v>
      </c>
      <c r="LE37" s="484">
        <f t="shared" si="292"/>
        <v>0</v>
      </c>
      <c r="LF37" s="870">
        <f t="shared" si="292"/>
        <v>0</v>
      </c>
      <c r="LG37" s="461">
        <f>LG30+LG34</f>
        <v>371161270</v>
      </c>
      <c r="LH37" s="651">
        <f>LH30+LH34</f>
        <v>0</v>
      </c>
      <c r="LI37" s="484">
        <f>LI30+LI34</f>
        <v>0</v>
      </c>
      <c r="LJ37" s="868">
        <f>LJ30+LJ34</f>
        <v>0</v>
      </c>
      <c r="LK37" s="484">
        <f>LK30+LK34</f>
        <v>371161270</v>
      </c>
      <c r="LL37" s="484">
        <f t="shared" ref="LL37" si="293">LL30+LL34</f>
        <v>0</v>
      </c>
      <c r="LM37" s="651">
        <f t="shared" ref="LM37:LU37" si="294">LM30+LM34</f>
        <v>0</v>
      </c>
      <c r="LN37" s="484">
        <f t="shared" si="294"/>
        <v>0</v>
      </c>
      <c r="LO37" s="484">
        <f t="shared" si="294"/>
        <v>0</v>
      </c>
      <c r="LP37" s="870">
        <f t="shared" si="294"/>
        <v>0</v>
      </c>
      <c r="LQ37" s="461">
        <f t="shared" si="294"/>
        <v>0</v>
      </c>
      <c r="LR37" s="484">
        <f t="shared" si="294"/>
        <v>0</v>
      </c>
      <c r="LS37" s="641">
        <f t="shared" si="294"/>
        <v>0</v>
      </c>
      <c r="LT37" s="736">
        <f t="shared" si="294"/>
        <v>0</v>
      </c>
      <c r="LU37" s="484">
        <f t="shared" si="294"/>
        <v>0</v>
      </c>
      <c r="LV37" s="484">
        <f t="shared" ref="LV37" si="295">LV30+LV34</f>
        <v>0</v>
      </c>
      <c r="LW37" s="484">
        <f t="shared" ref="LW37:MD37" si="296">LW30+LW34</f>
        <v>0</v>
      </c>
      <c r="LX37" s="484">
        <f t="shared" si="296"/>
        <v>0</v>
      </c>
      <c r="LY37" s="484">
        <f t="shared" si="296"/>
        <v>0</v>
      </c>
      <c r="LZ37" s="736">
        <f t="shared" si="296"/>
        <v>0</v>
      </c>
      <c r="MA37" s="461">
        <f t="shared" si="296"/>
        <v>88386939.620000005</v>
      </c>
      <c r="MB37" s="484">
        <f t="shared" si="296"/>
        <v>88386939.620000005</v>
      </c>
      <c r="MC37" s="651">
        <f t="shared" si="296"/>
        <v>0</v>
      </c>
      <c r="MD37" s="484">
        <f t="shared" si="296"/>
        <v>0</v>
      </c>
      <c r="ME37" s="641">
        <f t="shared" ref="ME37:ML37" si="297">ME30+ME34</f>
        <v>0</v>
      </c>
      <c r="MF37" s="484">
        <f t="shared" si="297"/>
        <v>0</v>
      </c>
      <c r="MG37" s="484">
        <f t="shared" si="297"/>
        <v>0</v>
      </c>
      <c r="MH37" s="870">
        <f t="shared" si="297"/>
        <v>0</v>
      </c>
      <c r="MI37" s="490">
        <f t="shared" si="297"/>
        <v>2475949.64</v>
      </c>
      <c r="MJ37" s="484">
        <f t="shared" si="297"/>
        <v>2475949.64</v>
      </c>
      <c r="MK37" s="651">
        <f t="shared" si="297"/>
        <v>0</v>
      </c>
      <c r="ML37" s="484">
        <f t="shared" si="297"/>
        <v>0</v>
      </c>
      <c r="MM37" s="651">
        <f t="shared" ref="MM37:MS37" si="298">MM30+MM34</f>
        <v>0</v>
      </c>
      <c r="MN37" s="484">
        <f t="shared" si="298"/>
        <v>0</v>
      </c>
      <c r="MO37" s="484">
        <f t="shared" si="298"/>
        <v>0</v>
      </c>
      <c r="MP37" s="868">
        <f t="shared" si="298"/>
        <v>0</v>
      </c>
      <c r="MQ37" s="611">
        <f t="shared" si="298"/>
        <v>88386939.620000005</v>
      </c>
      <c r="MR37" s="651">
        <f t="shared" si="298"/>
        <v>88386939.620000005</v>
      </c>
      <c r="MS37" s="641">
        <f t="shared" si="298"/>
        <v>0</v>
      </c>
      <c r="MT37" s="641">
        <f t="shared" ref="MT37" si="299">MT30+MT34</f>
        <v>0</v>
      </c>
      <c r="MU37" s="484">
        <f t="shared" ref="MU37:NK37" si="300">MU30+MU34</f>
        <v>0</v>
      </c>
      <c r="MV37" s="726">
        <f t="shared" si="300"/>
        <v>0</v>
      </c>
      <c r="MW37" s="641">
        <f t="shared" si="300"/>
        <v>0</v>
      </c>
      <c r="MX37" s="736">
        <f t="shared" si="300"/>
        <v>0</v>
      </c>
      <c r="MY37" s="654">
        <f t="shared" si="300"/>
        <v>2475949.64</v>
      </c>
      <c r="MZ37" s="484">
        <f t="shared" si="300"/>
        <v>2475949.64</v>
      </c>
      <c r="NA37" s="651">
        <f t="shared" si="300"/>
        <v>0</v>
      </c>
      <c r="NB37" s="484">
        <f t="shared" ref="NB37" si="301">NB30+NB34</f>
        <v>0</v>
      </c>
      <c r="NC37" s="651">
        <f t="shared" si="300"/>
        <v>0</v>
      </c>
      <c r="ND37" s="484">
        <f t="shared" si="300"/>
        <v>0</v>
      </c>
      <c r="NE37" s="484">
        <f t="shared" si="300"/>
        <v>0</v>
      </c>
      <c r="NF37" s="868">
        <f t="shared" si="300"/>
        <v>0</v>
      </c>
      <c r="NG37" s="611">
        <f t="shared" si="300"/>
        <v>0</v>
      </c>
      <c r="NH37" s="651">
        <f t="shared" si="300"/>
        <v>0</v>
      </c>
      <c r="NI37" s="484">
        <f t="shared" si="300"/>
        <v>0</v>
      </c>
      <c r="NJ37" s="484">
        <f t="shared" si="300"/>
        <v>0</v>
      </c>
      <c r="NK37" s="651">
        <f t="shared" si="300"/>
        <v>0</v>
      </c>
      <c r="NL37" s="484">
        <f t="shared" ref="NL37:NQ37" si="302">NL30+NL34</f>
        <v>0</v>
      </c>
      <c r="NM37" s="484">
        <f t="shared" si="302"/>
        <v>0</v>
      </c>
      <c r="NN37" s="868">
        <f t="shared" si="302"/>
        <v>0</v>
      </c>
      <c r="NO37" s="611">
        <f t="shared" si="302"/>
        <v>0</v>
      </c>
      <c r="NP37" s="651">
        <f t="shared" si="302"/>
        <v>0</v>
      </c>
      <c r="NQ37" s="484">
        <f t="shared" si="302"/>
        <v>0</v>
      </c>
      <c r="NR37" s="641">
        <f t="shared" ref="NR37" si="303">NR30+NR34</f>
        <v>0</v>
      </c>
      <c r="NS37" s="484">
        <f>NS30+NS34</f>
        <v>0</v>
      </c>
      <c r="NT37" s="484">
        <f>NT30+NT34</f>
        <v>0</v>
      </c>
      <c r="NU37" s="651">
        <f>NU30+NU34</f>
        <v>0</v>
      </c>
      <c r="NV37" s="736">
        <f>NV30+NV34</f>
        <v>0</v>
      </c>
      <c r="NW37" s="490">
        <f t="shared" si="292"/>
        <v>62487920</v>
      </c>
      <c r="NX37" s="484">
        <f>NX30+NX34</f>
        <v>0</v>
      </c>
      <c r="NY37" s="736">
        <f>NY30+NY34</f>
        <v>0</v>
      </c>
      <c r="NZ37" s="484">
        <f>NZ30+NZ34</f>
        <v>26226220</v>
      </c>
      <c r="OA37" s="736">
        <f>OA30+OA34</f>
        <v>36261700</v>
      </c>
      <c r="OB37" s="490">
        <f t="shared" ref="OB37" si="304">OB30+OB34</f>
        <v>0</v>
      </c>
      <c r="OC37" s="641">
        <f>OC30+OC34</f>
        <v>0</v>
      </c>
      <c r="OD37" s="736">
        <f>OD30+OD34</f>
        <v>0</v>
      </c>
      <c r="OE37" s="641">
        <f>OE30+OE34</f>
        <v>0</v>
      </c>
      <c r="OF37" s="736">
        <f>OF30+OF34</f>
        <v>0</v>
      </c>
      <c r="OG37" s="490">
        <f t="shared" ref="OG37" si="305">OG30+OG34</f>
        <v>0</v>
      </c>
      <c r="OH37" s="710">
        <f>OH30+OH34</f>
        <v>0</v>
      </c>
      <c r="OI37" s="868">
        <f>OI30+OI34</f>
        <v>0</v>
      </c>
      <c r="OJ37" s="641">
        <f t="shared" ref="OJ37:OK37" si="306">OJ30+OJ34</f>
        <v>0</v>
      </c>
      <c r="OK37" s="736">
        <f t="shared" si="306"/>
        <v>0</v>
      </c>
      <c r="OL37" s="484">
        <f>OL30+OL34</f>
        <v>0</v>
      </c>
      <c r="OM37" s="870">
        <f>OM30+OM34</f>
        <v>0</v>
      </c>
      <c r="ON37" s="490">
        <f t="shared" ref="ON37" si="307">ON30+ON34</f>
        <v>0</v>
      </c>
      <c r="OO37" s="484">
        <f>OO30+OO34</f>
        <v>0</v>
      </c>
      <c r="OP37" s="870">
        <f>OP30+OP34</f>
        <v>0</v>
      </c>
      <c r="OQ37" s="641">
        <f t="shared" ref="OQ37:OR37" si="308">OQ30+OQ34</f>
        <v>0</v>
      </c>
      <c r="OR37" s="736">
        <f t="shared" si="308"/>
        <v>0</v>
      </c>
      <c r="OS37" s="484">
        <f>OS30+OS34</f>
        <v>0</v>
      </c>
      <c r="OT37" s="736">
        <f>OT30+OT34</f>
        <v>0</v>
      </c>
      <c r="OU37" s="717">
        <f t="shared" ref="OU37:PP37" si="309">OU30+OU34</f>
        <v>0</v>
      </c>
      <c r="OV37" s="484">
        <f t="shared" ref="OV37:PA37" si="310">OV30+OV34</f>
        <v>0</v>
      </c>
      <c r="OW37" s="736">
        <f t="shared" si="310"/>
        <v>0</v>
      </c>
      <c r="OX37" s="641">
        <f t="shared" si="310"/>
        <v>0</v>
      </c>
      <c r="OY37" s="736">
        <f t="shared" si="310"/>
        <v>0</v>
      </c>
      <c r="OZ37" s="484">
        <f t="shared" si="310"/>
        <v>0</v>
      </c>
      <c r="PA37" s="736">
        <f t="shared" si="310"/>
        <v>0</v>
      </c>
      <c r="PB37" s="717">
        <f t="shared" si="309"/>
        <v>0</v>
      </c>
      <c r="PC37" s="710">
        <f t="shared" ref="PC37:PH37" si="311">PC30+PC34</f>
        <v>0</v>
      </c>
      <c r="PD37" s="870">
        <f t="shared" si="311"/>
        <v>0</v>
      </c>
      <c r="PE37" s="641">
        <f t="shared" si="311"/>
        <v>0</v>
      </c>
      <c r="PF37" s="736">
        <f t="shared" si="311"/>
        <v>0</v>
      </c>
      <c r="PG37" s="484">
        <f t="shared" si="311"/>
        <v>0</v>
      </c>
      <c r="PH37" s="736">
        <f t="shared" si="311"/>
        <v>0</v>
      </c>
      <c r="PI37" s="639">
        <f t="shared" si="309"/>
        <v>0</v>
      </c>
      <c r="PJ37" s="1009">
        <f t="shared" ref="PJ37:PO37" si="312">PJ30+PJ34</f>
        <v>0</v>
      </c>
      <c r="PK37" s="736">
        <f t="shared" si="312"/>
        <v>0</v>
      </c>
      <c r="PL37" s="1009">
        <f t="shared" si="312"/>
        <v>0</v>
      </c>
      <c r="PM37" s="736">
        <f t="shared" si="312"/>
        <v>0</v>
      </c>
      <c r="PN37" s="484">
        <f t="shared" si="312"/>
        <v>0</v>
      </c>
      <c r="PO37" s="736">
        <f t="shared" si="312"/>
        <v>0</v>
      </c>
      <c r="PP37" s="639">
        <f t="shared" si="309"/>
        <v>0</v>
      </c>
      <c r="PQ37" s="651">
        <f t="shared" ref="PQ37:PV37" si="313">PQ30+PQ34</f>
        <v>0</v>
      </c>
      <c r="PR37" s="736">
        <f t="shared" si="313"/>
        <v>0</v>
      </c>
      <c r="PS37" s="641">
        <f t="shared" si="313"/>
        <v>0</v>
      </c>
      <c r="PT37" s="736">
        <f t="shared" si="313"/>
        <v>0</v>
      </c>
      <c r="PU37" s="484">
        <f t="shared" si="313"/>
        <v>0</v>
      </c>
      <c r="PV37" s="868">
        <f t="shared" si="313"/>
        <v>0</v>
      </c>
      <c r="PW37" s="490">
        <f t="shared" si="292"/>
        <v>300000000</v>
      </c>
      <c r="PX37" s="461">
        <f t="shared" si="292"/>
        <v>300000000</v>
      </c>
      <c r="PY37" s="490">
        <f t="shared" si="292"/>
        <v>862522052.55999994</v>
      </c>
      <c r="PZ37" s="461">
        <f t="shared" si="292"/>
        <v>712522077.57999992</v>
      </c>
      <c r="QA37" s="461">
        <f t="shared" si="292"/>
        <v>162371320.68000004</v>
      </c>
      <c r="QB37" s="461">
        <f t="shared" si="292"/>
        <v>55741002.219999999</v>
      </c>
      <c r="QC37" s="635">
        <f t="shared" si="292"/>
        <v>78584226.860000014</v>
      </c>
      <c r="QD37" s="610">
        <f t="shared" si="292"/>
        <v>4464277.24</v>
      </c>
      <c r="QE37" s="635">
        <f t="shared" si="292"/>
        <v>83787093.820000008</v>
      </c>
      <c r="QF37" s="610">
        <f t="shared" si="292"/>
        <v>51276724.979999997</v>
      </c>
      <c r="QG37" s="353">
        <f t="shared" si="292"/>
        <v>10449483700</v>
      </c>
      <c r="QH37" s="608">
        <f t="shared" si="292"/>
        <v>10321934900</v>
      </c>
      <c r="QI37" s="489">
        <f t="shared" si="292"/>
        <v>127548800</v>
      </c>
      <c r="QJ37" s="353">
        <f t="shared" si="292"/>
        <v>2724972384.25</v>
      </c>
      <c r="QK37" s="608">
        <f t="shared" si="292"/>
        <v>2694465319.1599998</v>
      </c>
      <c r="QL37" s="489">
        <f t="shared" si="292"/>
        <v>30507065.09</v>
      </c>
      <c r="QM37" s="653">
        <f t="shared" si="292"/>
        <v>9848786300</v>
      </c>
      <c r="QN37" s="461">
        <f t="shared" si="292"/>
        <v>2536951419.1599998</v>
      </c>
      <c r="QO37" s="537">
        <f t="shared" si="292"/>
        <v>334969400</v>
      </c>
      <c r="QP37" s="461">
        <f t="shared" si="292"/>
        <v>82836900</v>
      </c>
      <c r="QQ37" s="490">
        <f t="shared" si="292"/>
        <v>108171000</v>
      </c>
      <c r="QR37" s="461">
        <f t="shared" si="292"/>
        <v>63876000</v>
      </c>
      <c r="QS37" s="653">
        <f t="shared" si="292"/>
        <v>27363200</v>
      </c>
      <c r="QT37" s="461">
        <f t="shared" si="292"/>
        <v>5375659.1799999988</v>
      </c>
      <c r="QU37" s="653">
        <f t="shared" ref="QU37:SF37" si="314">QU30+QU34</f>
        <v>139200</v>
      </c>
      <c r="QV37" s="461">
        <f t="shared" si="314"/>
        <v>0</v>
      </c>
      <c r="QW37" s="653">
        <f t="shared" si="314"/>
        <v>22858000</v>
      </c>
      <c r="QX37" s="461">
        <f t="shared" si="314"/>
        <v>10726344</v>
      </c>
      <c r="QY37" s="535">
        <f t="shared" si="314"/>
        <v>7955500</v>
      </c>
      <c r="QZ37" s="655">
        <f t="shared" si="314"/>
        <v>1191816</v>
      </c>
      <c r="RA37" s="535">
        <f t="shared" si="314"/>
        <v>14072900</v>
      </c>
      <c r="RB37" s="655">
        <f t="shared" si="314"/>
        <v>1787724</v>
      </c>
      <c r="RC37" s="353">
        <f t="shared" si="314"/>
        <v>0</v>
      </c>
      <c r="RD37" s="655">
        <f t="shared" si="314"/>
        <v>0</v>
      </c>
      <c r="RE37" s="353">
        <f t="shared" si="314"/>
        <v>85168200</v>
      </c>
      <c r="RF37" s="609">
        <f t="shared" si="314"/>
        <v>30008200</v>
      </c>
      <c r="RG37" s="489">
        <f t="shared" si="314"/>
        <v>55160000</v>
      </c>
      <c r="RH37" s="353">
        <f t="shared" si="314"/>
        <v>22226521.91</v>
      </c>
      <c r="RI37" s="461">
        <f t="shared" si="314"/>
        <v>10801000</v>
      </c>
      <c r="RJ37" s="655">
        <f t="shared" si="314"/>
        <v>11425521.910000002</v>
      </c>
      <c r="RK37" s="353">
        <f t="shared" si="314"/>
        <v>561042491.04999995</v>
      </c>
      <c r="RL37" s="535">
        <f t="shared" si="314"/>
        <v>0</v>
      </c>
      <c r="RM37" s="353">
        <f t="shared" si="314"/>
        <v>561042491.04999995</v>
      </c>
      <c r="RN37" s="613">
        <f t="shared" si="314"/>
        <v>78807712</v>
      </c>
      <c r="RO37" s="766">
        <f t="shared" si="314"/>
        <v>202648400</v>
      </c>
      <c r="RP37" s="615">
        <f t="shared" ref="RP37:RQ37" si="315">RP30+RP34</f>
        <v>35620396.289999999</v>
      </c>
      <c r="RQ37" s="739">
        <f t="shared" si="315"/>
        <v>91595400</v>
      </c>
      <c r="RR37" s="613">
        <f t="shared" ref="RR37" si="316">RR30+RR34</f>
        <v>12370582.76</v>
      </c>
      <c r="RS37" s="613">
        <f t="shared" si="314"/>
        <v>140000000</v>
      </c>
      <c r="RT37" s="353">
        <f t="shared" si="314"/>
        <v>0</v>
      </c>
      <c r="RU37" s="613">
        <f t="shared" si="314"/>
        <v>0</v>
      </c>
      <c r="RV37" s="739">
        <f t="shared" si="314"/>
        <v>0</v>
      </c>
      <c r="RW37" s="615">
        <f t="shared" si="314"/>
        <v>0</v>
      </c>
      <c r="RX37" s="739">
        <f t="shared" si="314"/>
        <v>0</v>
      </c>
      <c r="RY37" s="613">
        <f t="shared" ref="RY37" si="317">RY30+RY34</f>
        <v>0</v>
      </c>
      <c r="RZ37" s="613">
        <f t="shared" si="314"/>
        <v>0</v>
      </c>
      <c r="SA37" s="353">
        <f t="shared" si="314"/>
        <v>0</v>
      </c>
      <c r="SB37" s="736">
        <f t="shared" si="314"/>
        <v>0</v>
      </c>
      <c r="SC37" s="736">
        <f t="shared" si="314"/>
        <v>0</v>
      </c>
      <c r="SD37" s="353">
        <f t="shared" si="314"/>
        <v>0</v>
      </c>
      <c r="SE37" s="736">
        <f t="shared" si="314"/>
        <v>0</v>
      </c>
      <c r="SF37" s="736">
        <f t="shared" si="314"/>
        <v>0</v>
      </c>
      <c r="SG37" s="353">
        <f t="shared" ref="SG37:TL37" si="318">SG30+SG34</f>
        <v>0</v>
      </c>
      <c r="SH37" s="736">
        <f t="shared" si="318"/>
        <v>0</v>
      </c>
      <c r="SI37" s="736">
        <f t="shared" si="318"/>
        <v>0</v>
      </c>
      <c r="SJ37" s="353">
        <f t="shared" si="318"/>
        <v>0</v>
      </c>
      <c r="SK37" s="736">
        <f t="shared" si="318"/>
        <v>0</v>
      </c>
      <c r="SL37" s="736">
        <f t="shared" si="318"/>
        <v>0</v>
      </c>
      <c r="SM37" s="610">
        <f t="shared" si="318"/>
        <v>0</v>
      </c>
      <c r="SN37" s="736">
        <f t="shared" si="318"/>
        <v>0</v>
      </c>
      <c r="SO37" s="736">
        <f t="shared" si="318"/>
        <v>0</v>
      </c>
      <c r="SP37" s="610">
        <f t="shared" si="318"/>
        <v>0</v>
      </c>
      <c r="SQ37" s="736">
        <f t="shared" si="318"/>
        <v>0</v>
      </c>
      <c r="SR37" s="736">
        <f t="shared" si="318"/>
        <v>0</v>
      </c>
      <c r="SS37" s="610">
        <f t="shared" si="318"/>
        <v>0</v>
      </c>
      <c r="ST37" s="736">
        <f t="shared" si="318"/>
        <v>0</v>
      </c>
      <c r="SU37" s="736">
        <f t="shared" si="318"/>
        <v>0</v>
      </c>
      <c r="SV37" s="610">
        <f t="shared" si="318"/>
        <v>0</v>
      </c>
      <c r="SW37" s="736">
        <f t="shared" si="318"/>
        <v>0</v>
      </c>
      <c r="SX37" s="736">
        <f t="shared" si="318"/>
        <v>0</v>
      </c>
      <c r="SY37" s="353">
        <f t="shared" si="318"/>
        <v>0</v>
      </c>
      <c r="SZ37" s="613">
        <f t="shared" si="318"/>
        <v>0</v>
      </c>
      <c r="TA37" s="739">
        <f t="shared" si="318"/>
        <v>0</v>
      </c>
      <c r="TB37" s="353">
        <f t="shared" si="318"/>
        <v>0</v>
      </c>
      <c r="TC37" s="613">
        <f t="shared" si="318"/>
        <v>0</v>
      </c>
      <c r="TD37" s="739">
        <f t="shared" si="318"/>
        <v>0</v>
      </c>
      <c r="TE37" s="353">
        <f t="shared" si="318"/>
        <v>0</v>
      </c>
      <c r="TF37" s="739">
        <f t="shared" si="318"/>
        <v>0</v>
      </c>
      <c r="TG37" s="353">
        <f t="shared" si="318"/>
        <v>0</v>
      </c>
      <c r="TH37" s="766">
        <f t="shared" si="318"/>
        <v>0</v>
      </c>
      <c r="TI37" s="353">
        <f t="shared" si="318"/>
        <v>0</v>
      </c>
      <c r="TJ37" s="613">
        <f t="shared" si="318"/>
        <v>0</v>
      </c>
      <c r="TK37" s="353">
        <f t="shared" si="318"/>
        <v>0</v>
      </c>
      <c r="TL37" s="613">
        <f t="shared" si="318"/>
        <v>0</v>
      </c>
      <c r="TM37" s="638">
        <f t="shared" ref="TM37:UL37" si="319">TM30+TM34</f>
        <v>0</v>
      </c>
      <c r="TN37" s="613">
        <f t="shared" si="319"/>
        <v>0</v>
      </c>
      <c r="TO37" s="638">
        <f t="shared" si="319"/>
        <v>0</v>
      </c>
      <c r="TP37" s="613">
        <f t="shared" si="319"/>
        <v>0</v>
      </c>
      <c r="TQ37" s="638">
        <f t="shared" si="319"/>
        <v>0</v>
      </c>
      <c r="TR37" s="613">
        <f t="shared" si="319"/>
        <v>0</v>
      </c>
      <c r="TS37" s="638">
        <f t="shared" si="319"/>
        <v>0</v>
      </c>
      <c r="TT37" s="613">
        <f t="shared" si="319"/>
        <v>0</v>
      </c>
      <c r="TU37" s="606">
        <f t="shared" si="319"/>
        <v>-750797900</v>
      </c>
      <c r="TV37" s="353">
        <f t="shared" si="319"/>
        <v>-381278600</v>
      </c>
      <c r="TW37" s="353">
        <f t="shared" si="319"/>
        <v>50000000</v>
      </c>
      <c r="TX37" s="353">
        <f t="shared" si="319"/>
        <v>0</v>
      </c>
      <c r="TY37" s="353">
        <f t="shared" si="319"/>
        <v>5500000</v>
      </c>
      <c r="TZ37" s="353">
        <f t="shared" si="319"/>
        <v>0</v>
      </c>
      <c r="UA37" s="610">
        <f t="shared" si="319"/>
        <v>0</v>
      </c>
      <c r="UB37" s="610">
        <f t="shared" si="319"/>
        <v>0</v>
      </c>
      <c r="UC37" s="610">
        <f t="shared" si="319"/>
        <v>5500000</v>
      </c>
      <c r="UD37" s="610">
        <f t="shared" si="319"/>
        <v>0</v>
      </c>
      <c r="UE37" s="353">
        <f t="shared" si="319"/>
        <v>-703433000</v>
      </c>
      <c r="UF37" s="353">
        <f t="shared" si="319"/>
        <v>-312791300</v>
      </c>
      <c r="UG37" s="353">
        <f t="shared" si="319"/>
        <v>-102864900</v>
      </c>
      <c r="UH37" s="353">
        <f t="shared" si="319"/>
        <v>-68487300</v>
      </c>
      <c r="UI37" s="610">
        <f t="shared" si="319"/>
        <v>-25114900</v>
      </c>
      <c r="UJ37" s="610">
        <f t="shared" si="319"/>
        <v>-16837300</v>
      </c>
      <c r="UK37" s="610">
        <f t="shared" si="319"/>
        <v>-77750000</v>
      </c>
      <c r="UL37" s="610">
        <f t="shared" si="319"/>
        <v>-51650000</v>
      </c>
      <c r="UM37" s="256">
        <f>'Трансферты и кредиты'!UE37+'Трансферты и кредиты'!UG37</f>
        <v>-806297900</v>
      </c>
      <c r="UN37" s="256">
        <f>'Трансферты и кредиты'!UF37+'Трансферты и кредиты'!UH37</f>
        <v>-381278600</v>
      </c>
    </row>
    <row r="38" spans="1:560" s="407" customFormat="1" ht="16.5" customHeight="1">
      <c r="A38" s="226"/>
      <c r="B38" s="229">
        <f>D38+AI38+'Трансферты и кредиты'!QG38</f>
        <v>0</v>
      </c>
      <c r="C38" s="229">
        <f>E38+AJ39+'Трансферты и кредиты'!QJ38</f>
        <v>0</v>
      </c>
      <c r="D38" s="229">
        <f>D37-'[1]Дотация  из  ОБ_факт'!$F$43</f>
        <v>0</v>
      </c>
      <c r="E38" s="229">
        <f>891667440-E37</f>
        <v>0</v>
      </c>
      <c r="F38" s="229">
        <f>F37+H37</f>
        <v>1790486900</v>
      </c>
      <c r="G38" s="229">
        <f>G37+I37</f>
        <v>778112523.29999995</v>
      </c>
      <c r="H38" s="226"/>
      <c r="I38" s="226"/>
      <c r="J38" s="226"/>
      <c r="K38" s="226"/>
      <c r="L38" s="226"/>
      <c r="M38" s="226"/>
      <c r="N38" s="229">
        <f>N37+P37</f>
        <v>782874100</v>
      </c>
      <c r="O38" s="229">
        <f>O37+Q37</f>
        <v>113554916.7</v>
      </c>
      <c r="P38" s="226"/>
      <c r="Q38" s="226"/>
      <c r="R38" s="226"/>
      <c r="S38" s="226"/>
      <c r="T38" s="226"/>
      <c r="U38" s="226"/>
      <c r="V38" s="226"/>
      <c r="W38" s="226"/>
      <c r="X38" s="226"/>
      <c r="Y38" s="226"/>
      <c r="Z38" s="226"/>
      <c r="AA38" s="226"/>
      <c r="AB38" s="226"/>
      <c r="AC38" s="226"/>
      <c r="AD38" s="226"/>
      <c r="AE38" s="226"/>
      <c r="AF38" s="226"/>
      <c r="AG38" s="226"/>
      <c r="AH38" s="226"/>
      <c r="AI38" s="229">
        <f>AI37-[1]Субсидия_факт!$C$35</f>
        <v>0</v>
      </c>
      <c r="AJ38" s="226"/>
      <c r="AK38" s="242">
        <f t="shared" ref="AK38:AT38" si="320">AK37+AU37</f>
        <v>810950219.75999999</v>
      </c>
      <c r="AL38" s="242">
        <f t="shared" si="320"/>
        <v>322668000</v>
      </c>
      <c r="AM38" s="242">
        <f t="shared" si="320"/>
        <v>488282219.75999999</v>
      </c>
      <c r="AN38" s="242">
        <f t="shared" si="320"/>
        <v>0</v>
      </c>
      <c r="AO38" s="242">
        <f t="shared" si="320"/>
        <v>0</v>
      </c>
      <c r="AP38" s="242">
        <f t="shared" si="320"/>
        <v>0</v>
      </c>
      <c r="AQ38" s="242">
        <f t="shared" si="320"/>
        <v>0</v>
      </c>
      <c r="AR38" s="242">
        <f t="shared" si="320"/>
        <v>0</v>
      </c>
      <c r="AS38" s="242">
        <f t="shared" si="320"/>
        <v>0</v>
      </c>
      <c r="AT38" s="242">
        <f t="shared" si="320"/>
        <v>0</v>
      </c>
      <c r="AU38" s="241"/>
      <c r="AV38" s="241"/>
      <c r="AW38" s="241"/>
      <c r="AX38" s="241"/>
      <c r="AZ38" s="241"/>
      <c r="BA38" s="241"/>
      <c r="BB38" s="241"/>
      <c r="BC38" s="241"/>
      <c r="BE38" s="241"/>
      <c r="BF38" s="241"/>
      <c r="BG38" s="241"/>
      <c r="BH38" s="241"/>
      <c r="BI38" s="229">
        <f>BI37+BK37</f>
        <v>0</v>
      </c>
      <c r="BJ38" s="229">
        <f>BJ37+BL37</f>
        <v>0</v>
      </c>
      <c r="BK38" s="226"/>
      <c r="BL38" s="226"/>
      <c r="BM38" s="226"/>
      <c r="BN38" s="226"/>
      <c r="BO38" s="226"/>
      <c r="BP38" s="226"/>
      <c r="BQ38" s="229">
        <f>BQ37+BS37</f>
        <v>0</v>
      </c>
      <c r="BR38" s="229">
        <f>BR37+BT37</f>
        <v>0</v>
      </c>
      <c r="BS38" s="226"/>
      <c r="BT38" s="226"/>
      <c r="BU38" s="226"/>
      <c r="BV38" s="226"/>
      <c r="BW38" s="226"/>
      <c r="BX38" s="226"/>
      <c r="BY38" s="243"/>
      <c r="BZ38" s="243"/>
      <c r="CA38" s="243"/>
      <c r="CB38" s="243"/>
      <c r="CC38" s="243"/>
      <c r="CD38" s="243"/>
      <c r="CE38" s="243"/>
      <c r="CF38" s="243">
        <f>CF37+CP37</f>
        <v>1800000</v>
      </c>
      <c r="CG38" s="243"/>
      <c r="CH38" s="243"/>
      <c r="CI38" s="243"/>
      <c r="CJ38" s="243"/>
      <c r="CK38" s="243"/>
      <c r="CL38" s="243"/>
      <c r="CM38" s="243"/>
      <c r="CN38" s="243">
        <f>CN37+CR37</f>
        <v>1800000</v>
      </c>
      <c r="CO38" s="243"/>
      <c r="CP38" s="243"/>
      <c r="CQ38" s="243"/>
      <c r="CR38" s="243"/>
      <c r="CS38" s="243"/>
      <c r="CT38" s="243"/>
      <c r="CU38" s="243"/>
      <c r="CV38" s="243"/>
      <c r="CW38" s="243"/>
      <c r="CX38" s="243"/>
      <c r="CY38" s="243"/>
      <c r="CZ38" s="243"/>
      <c r="DA38" s="243"/>
      <c r="DB38" s="243"/>
      <c r="DC38" s="241"/>
      <c r="DD38" s="241"/>
      <c r="DE38" s="241"/>
      <c r="DF38" s="241"/>
      <c r="DG38" s="241"/>
      <c r="DH38" s="241"/>
      <c r="DI38" s="241"/>
      <c r="DJ38" s="241"/>
      <c r="DK38" s="241"/>
      <c r="DL38" s="241"/>
      <c r="DM38" s="243"/>
      <c r="DN38" s="243"/>
      <c r="DO38" s="243"/>
      <c r="DP38" s="243"/>
      <c r="DQ38" s="243"/>
      <c r="DR38" s="243"/>
      <c r="DS38" s="243"/>
      <c r="DT38" s="243"/>
      <c r="DU38" s="243"/>
      <c r="DV38" s="243"/>
      <c r="DW38" s="243"/>
      <c r="DX38" s="243"/>
      <c r="DY38" s="507">
        <f>DY37+'Трансферты и кредиты'!EE37</f>
        <v>26178800</v>
      </c>
      <c r="DZ38" s="507">
        <f>DZ37+'Трансферты и кредиты'!EF37</f>
        <v>7330100</v>
      </c>
      <c r="EA38" s="507">
        <f>EA37+'Трансферты и кредиты'!EG37</f>
        <v>18848700</v>
      </c>
      <c r="EB38" s="507">
        <f>EB37+'Трансферты и кредиты'!EH37</f>
        <v>0</v>
      </c>
      <c r="EC38" s="507">
        <f>EC37+'Трансферты и кредиты'!EI37</f>
        <v>0</v>
      </c>
      <c r="ED38" s="507">
        <f>ED37+'Трансферты и кредиты'!EJ37</f>
        <v>0</v>
      </c>
      <c r="EE38" s="241"/>
      <c r="EF38" s="241"/>
      <c r="EG38" s="241"/>
      <c r="EH38" s="241"/>
      <c r="EI38" s="241"/>
      <c r="EJ38" s="241"/>
      <c r="EW38" s="223"/>
      <c r="EX38" s="701">
        <f>EX37+'Трансферты и кредиты'!FP37</f>
        <v>17291200</v>
      </c>
      <c r="EY38" s="701">
        <f>EY37+'Трансферты и кредиты'!FQ37</f>
        <v>44458800</v>
      </c>
      <c r="EZ38" s="701">
        <f>EZ37+'Трансферты и кредиты'!FR37</f>
        <v>3000000.01</v>
      </c>
      <c r="FA38" s="701">
        <f>FA37+'Трансферты и кредиты'!FS37</f>
        <v>342499.99</v>
      </c>
      <c r="FB38" s="701">
        <f>FB37+'Трансферты и кредиты'!FT37</f>
        <v>200000</v>
      </c>
      <c r="FC38" s="701">
        <f>FC37+'Трансферты и кредиты'!FU37</f>
        <v>240900</v>
      </c>
      <c r="FD38" s="701">
        <f>FD37+'Трансферты и кредиты'!FV37</f>
        <v>0</v>
      </c>
      <c r="FE38" s="701">
        <f>FE37+'Трансферты и кредиты'!FW37</f>
        <v>0</v>
      </c>
      <c r="FF38" s="223"/>
      <c r="FG38" s="701">
        <f>FG37+'Трансферты и кредиты'!FY37</f>
        <v>0</v>
      </c>
      <c r="FH38" s="701">
        <f>FH37+'Трансферты и кредиты'!FZ37</f>
        <v>0</v>
      </c>
      <c r="FI38" s="701">
        <f>FI37+'Трансферты и кредиты'!GA37</f>
        <v>0</v>
      </c>
      <c r="FJ38" s="701">
        <f>FJ37+'Трансферты и кредиты'!GB37</f>
        <v>0</v>
      </c>
      <c r="FK38" s="701">
        <f>FK37+'Трансферты и кредиты'!GC37</f>
        <v>0</v>
      </c>
      <c r="FL38" s="701">
        <f>FL37+'Трансферты и кредиты'!GD37</f>
        <v>0</v>
      </c>
      <c r="FM38" s="701">
        <f>FM37+'Трансферты и кредиты'!GE37</f>
        <v>0</v>
      </c>
      <c r="FN38" s="701">
        <f>FN37+'Трансферты и кредиты'!GF37</f>
        <v>0</v>
      </c>
      <c r="FO38" s="223"/>
      <c r="FP38" s="223"/>
      <c r="FQ38" s="223"/>
      <c r="FR38" s="223"/>
      <c r="FS38" s="223"/>
      <c r="FT38" s="223"/>
      <c r="FU38" s="223"/>
      <c r="FV38" s="223"/>
      <c r="FW38" s="223"/>
      <c r="FX38" s="223"/>
      <c r="FY38" s="223"/>
      <c r="FZ38" s="223"/>
      <c r="GA38" s="223"/>
      <c r="GB38" s="223"/>
      <c r="GC38" s="223"/>
      <c r="GD38" s="223"/>
      <c r="GE38" s="223"/>
      <c r="GF38" s="223"/>
      <c r="GG38" s="223"/>
      <c r="GH38" s="223"/>
      <c r="GI38" s="223"/>
      <c r="GJ38" s="223"/>
      <c r="GK38" s="223"/>
      <c r="GL38" s="223"/>
      <c r="GM38" s="223"/>
      <c r="GN38" s="223"/>
      <c r="GO38" s="223"/>
      <c r="GP38" s="223"/>
      <c r="GQ38" s="223"/>
      <c r="GR38" s="223"/>
      <c r="GS38" s="223"/>
      <c r="GT38" s="223"/>
      <c r="GU38" s="223"/>
      <c r="GV38" s="223"/>
      <c r="GW38" s="223"/>
      <c r="GX38" s="223"/>
      <c r="GY38" s="223"/>
      <c r="GZ38" s="223"/>
      <c r="HA38" s="223"/>
      <c r="HB38" s="223"/>
      <c r="HC38" s="223"/>
      <c r="HD38" s="223"/>
      <c r="HE38" s="223"/>
      <c r="HF38" s="223"/>
      <c r="HG38" s="223"/>
      <c r="HH38" s="223"/>
      <c r="HI38" s="223"/>
      <c r="HJ38" s="223"/>
      <c r="HK38" s="223"/>
      <c r="HL38" s="223"/>
      <c r="HM38" s="223"/>
      <c r="HN38" s="223"/>
      <c r="HO38" s="223"/>
      <c r="HP38" s="223"/>
      <c r="HQ38" s="241"/>
      <c r="HR38" s="241"/>
      <c r="HS38" s="241"/>
      <c r="HT38" s="241"/>
      <c r="HU38" s="241"/>
      <c r="HV38" s="241"/>
      <c r="HW38" s="241"/>
      <c r="IA38" s="241"/>
      <c r="IB38" s="241"/>
      <c r="IC38" s="241"/>
      <c r="ID38" s="241"/>
      <c r="IE38" s="241"/>
      <c r="IF38" s="241"/>
      <c r="IG38" s="241"/>
      <c r="IH38" s="241"/>
      <c r="II38" s="241"/>
      <c r="IJ38" s="241"/>
      <c r="IW38" s="507"/>
      <c r="IX38" s="507">
        <f>IX37+'Трансферты и кредиты'!JH37</f>
        <v>0</v>
      </c>
      <c r="IY38" s="507">
        <f>IY37+'Трансферты и кредиты'!JI37</f>
        <v>0</v>
      </c>
      <c r="IZ38" s="507">
        <f>IZ37+'Трансферты и кредиты'!JJ37</f>
        <v>0</v>
      </c>
      <c r="JA38" s="507">
        <f>JA37+'Трансферты и кредиты'!JK37</f>
        <v>0</v>
      </c>
      <c r="JB38" s="507"/>
      <c r="JC38" s="507">
        <f>JC37+'Трансферты и кредиты'!JM37</f>
        <v>0</v>
      </c>
      <c r="JD38" s="507">
        <f>JD37+'Трансферты и кредиты'!JN37</f>
        <v>0</v>
      </c>
      <c r="JE38" s="507">
        <f>JE37+'Трансферты и кредиты'!JO37</f>
        <v>0</v>
      </c>
      <c r="JF38" s="507">
        <f>JF37+'Трансферты и кредиты'!JP37</f>
        <v>0</v>
      </c>
      <c r="JG38" s="241"/>
      <c r="JH38" s="241"/>
      <c r="JI38" s="241"/>
      <c r="JJ38" s="241"/>
      <c r="JK38" s="241"/>
      <c r="JL38" s="241"/>
      <c r="JM38" s="241"/>
      <c r="JN38" s="241"/>
      <c r="JO38" s="241"/>
      <c r="JP38" s="241"/>
      <c r="KK38" s="242">
        <f>KK37+'Трансферты и кредиты'!KO37</f>
        <v>0</v>
      </c>
      <c r="KL38" s="242"/>
      <c r="KM38" s="242">
        <f>KM37+'Трансферты и кредиты'!KR37</f>
        <v>0</v>
      </c>
      <c r="KN38" s="242"/>
      <c r="KO38" s="241"/>
      <c r="KP38" s="241"/>
      <c r="KQ38" s="241"/>
      <c r="KR38" s="241"/>
      <c r="KS38" s="241"/>
      <c r="KT38" s="241"/>
      <c r="KU38" s="241"/>
      <c r="KV38" s="241"/>
      <c r="KW38" s="241"/>
      <c r="KX38" s="241"/>
      <c r="KY38" s="241"/>
      <c r="KZ38" s="241"/>
      <c r="LA38" s="241"/>
      <c r="LB38" s="241"/>
      <c r="LC38" s="241"/>
      <c r="LD38" s="241"/>
      <c r="LE38" s="241"/>
      <c r="LF38" s="241"/>
      <c r="LG38" s="242">
        <f>LG37+MA37</f>
        <v>459548209.62</v>
      </c>
      <c r="LH38" s="242">
        <f>LH37+MB37</f>
        <v>88386939.620000005</v>
      </c>
      <c r="LI38" s="242"/>
      <c r="LJ38" s="242"/>
      <c r="LK38" s="242">
        <f>LK37+MC37+'Прочая  субсидия_МР  и  ГО'!Z38</f>
        <v>607490409.20000005</v>
      </c>
      <c r="LL38" s="242"/>
      <c r="LM38" s="507">
        <f t="shared" ref="LM38:LR38" si="321">LM37+ME37</f>
        <v>0</v>
      </c>
      <c r="LN38" s="242">
        <f t="shared" si="321"/>
        <v>0</v>
      </c>
      <c r="LO38" s="507">
        <f t="shared" si="321"/>
        <v>0</v>
      </c>
      <c r="LP38" s="507">
        <f t="shared" si="321"/>
        <v>0</v>
      </c>
      <c r="LQ38" s="242">
        <f t="shared" si="321"/>
        <v>2475949.64</v>
      </c>
      <c r="LR38" s="507">
        <f t="shared" si="321"/>
        <v>2475949.64</v>
      </c>
      <c r="LS38" s="507"/>
      <c r="LT38" s="507"/>
      <c r="LU38" s="229">
        <f>LU37+MK37+'Прочая  субсидия_МР  и  ГО'!AA38</f>
        <v>0</v>
      </c>
      <c r="LV38" s="229"/>
      <c r="LW38" s="507">
        <f>LW37+MM37</f>
        <v>0</v>
      </c>
      <c r="LX38" s="242">
        <f>LX37+MN37</f>
        <v>0</v>
      </c>
      <c r="LY38" s="242">
        <f>LY37+MO37</f>
        <v>0</v>
      </c>
      <c r="LZ38" s="242">
        <f>LZ37+MP37</f>
        <v>0</v>
      </c>
      <c r="MA38" s="241"/>
      <c r="MB38" s="241"/>
      <c r="MC38" s="229"/>
      <c r="MD38" s="229"/>
      <c r="ME38" s="229"/>
      <c r="MF38" s="229"/>
      <c r="MG38" s="229"/>
      <c r="MH38" s="229"/>
      <c r="MI38" s="226"/>
      <c r="MJ38" s="226"/>
      <c r="MK38" s="229"/>
      <c r="ML38" s="229"/>
      <c r="MM38" s="229"/>
      <c r="MN38" s="229"/>
      <c r="MO38" s="229"/>
      <c r="MP38" s="229"/>
      <c r="MQ38" s="229"/>
      <c r="MR38" s="229"/>
      <c r="MS38" s="229"/>
      <c r="MT38" s="229"/>
      <c r="MU38" s="229"/>
      <c r="MV38" s="229"/>
      <c r="MW38" s="229"/>
      <c r="MX38" s="229"/>
      <c r="MY38" s="229"/>
      <c r="MZ38" s="229"/>
      <c r="NA38" s="229"/>
      <c r="NB38" s="229"/>
      <c r="NC38" s="229"/>
      <c r="ND38" s="229"/>
      <c r="NE38" s="229"/>
      <c r="NF38" s="229"/>
      <c r="NG38" s="229"/>
      <c r="NH38" s="229"/>
      <c r="NI38" s="229"/>
      <c r="NJ38" s="229"/>
      <c r="NK38" s="229"/>
      <c r="NL38" s="229"/>
      <c r="NM38" s="229"/>
      <c r="NN38" s="229"/>
      <c r="NO38" s="229"/>
      <c r="NP38" s="229"/>
      <c r="NQ38" s="229"/>
      <c r="NR38" s="229"/>
      <c r="NS38" s="229"/>
      <c r="NT38" s="229"/>
      <c r="NU38" s="229"/>
      <c r="NV38" s="229"/>
      <c r="NW38" s="241"/>
      <c r="NX38" s="507">
        <f>NX37+OJ37</f>
        <v>0</v>
      </c>
      <c r="NY38" s="507">
        <f>NY37+OK37</f>
        <v>0</v>
      </c>
      <c r="NZ38" s="242">
        <f>NZ37+OL37</f>
        <v>26226220</v>
      </c>
      <c r="OA38" s="242">
        <f>OA37+OM37</f>
        <v>36261700</v>
      </c>
      <c r="OB38" s="241"/>
      <c r="OC38" s="507">
        <f>OC37+OQ37</f>
        <v>0</v>
      </c>
      <c r="OD38" s="507">
        <f>OD37+OR37</f>
        <v>0</v>
      </c>
      <c r="OE38" s="242">
        <f>OE37+OS37</f>
        <v>0</v>
      </c>
      <c r="OF38" s="242">
        <f>OF37+OT37</f>
        <v>0</v>
      </c>
      <c r="OG38" s="241"/>
      <c r="OH38" s="241"/>
      <c r="OI38" s="241"/>
      <c r="OJ38" s="241"/>
      <c r="OK38" s="241"/>
      <c r="OL38" s="241"/>
      <c r="OM38" s="241"/>
      <c r="ON38" s="241"/>
      <c r="OO38" s="241"/>
      <c r="OP38" s="241"/>
      <c r="OQ38" s="241"/>
      <c r="OR38" s="241"/>
      <c r="OS38" s="241"/>
      <c r="OT38" s="241"/>
      <c r="OU38" s="241"/>
      <c r="OV38" s="241"/>
      <c r="OW38" s="241"/>
      <c r="OX38" s="241"/>
      <c r="OY38" s="241"/>
      <c r="OZ38" s="241"/>
      <c r="PA38" s="241"/>
      <c r="PB38" s="241"/>
      <c r="PC38" s="241"/>
      <c r="PD38" s="241"/>
      <c r="PE38" s="241"/>
      <c r="PF38" s="241"/>
      <c r="PG38" s="241"/>
      <c r="PH38" s="241"/>
      <c r="PI38" s="241"/>
      <c r="PJ38" s="241"/>
      <c r="PK38" s="241"/>
      <c r="PL38" s="241"/>
      <c r="PM38" s="241"/>
      <c r="PN38" s="241"/>
      <c r="PO38" s="241"/>
      <c r="PP38" s="241"/>
      <c r="PQ38" s="241"/>
      <c r="PR38" s="241"/>
      <c r="PS38" s="241"/>
      <c r="PT38" s="241"/>
      <c r="PU38" s="241"/>
      <c r="PV38" s="241"/>
      <c r="PY38" s="243"/>
      <c r="PZ38" s="243"/>
      <c r="QA38" s="226"/>
      <c r="QB38" s="226"/>
      <c r="QC38" s="226"/>
      <c r="QD38" s="226"/>
      <c r="QE38" s="226"/>
      <c r="QF38" s="226"/>
      <c r="QG38" s="229">
        <f>QG37-[1]Субвенция_факт!$D$37</f>
        <v>0</v>
      </c>
      <c r="QH38" s="229"/>
      <c r="QI38" s="226"/>
      <c r="QJ38" s="229">
        <f>2724972384.25-QJ37</f>
        <v>0</v>
      </c>
      <c r="QK38" s="229"/>
      <c r="QL38" s="226"/>
      <c r="QM38" s="229"/>
      <c r="QN38" s="229"/>
      <c r="QO38" s="1354"/>
      <c r="QP38" s="1354"/>
      <c r="QQ38" s="1354"/>
      <c r="QR38" s="243"/>
      <c r="QS38" s="226"/>
      <c r="QT38" s="229">
        <f>5375659.18-QT37</f>
        <v>0</v>
      </c>
      <c r="QU38" s="226"/>
      <c r="QV38" s="229">
        <f>0-QV37</f>
        <v>0</v>
      </c>
      <c r="QW38" s="229"/>
      <c r="QX38" s="229">
        <f>10726344-QX37</f>
        <v>0</v>
      </c>
      <c r="QY38" s="229"/>
      <c r="QZ38" s="229">
        <f>1191816-QZ37</f>
        <v>0</v>
      </c>
      <c r="RA38" s="229"/>
      <c r="RB38" s="229">
        <f>1787724-RB37</f>
        <v>0</v>
      </c>
      <c r="RC38" s="229"/>
      <c r="RD38" s="229">
        <f>0-RD37</f>
        <v>0</v>
      </c>
      <c r="RE38" s="226"/>
      <c r="RF38" s="226"/>
      <c r="RG38" s="226"/>
      <c r="RH38" s="226"/>
      <c r="RI38" s="226"/>
      <c r="RJ38" s="229">
        <f>11425521.91-RJ37</f>
        <v>0</v>
      </c>
      <c r="RK38" s="463">
        <f>'[1]Иные межбюджетные трансферты'!$B$35-RK37</f>
        <v>0</v>
      </c>
      <c r="RL38" s="463">
        <f>0-RL37</f>
        <v>0</v>
      </c>
      <c r="RM38" s="229"/>
      <c r="RN38" s="229"/>
      <c r="RO38" s="229"/>
      <c r="RP38" s="229"/>
      <c r="RQ38" s="229"/>
      <c r="RR38" s="229"/>
      <c r="RS38" s="229"/>
      <c r="RT38" s="229"/>
      <c r="RU38" s="229"/>
      <c r="RV38" s="229"/>
      <c r="RW38" s="229"/>
      <c r="RX38" s="229"/>
      <c r="RY38" s="229"/>
      <c r="RZ38" s="229"/>
      <c r="SA38" s="229"/>
      <c r="SB38" s="463">
        <f>SB37+SH37</f>
        <v>0</v>
      </c>
      <c r="SC38" s="463">
        <f>SC37+SI37</f>
        <v>0</v>
      </c>
      <c r="SD38" s="229">
        <f>SD37+SJ37</f>
        <v>0</v>
      </c>
      <c r="SE38" s="463">
        <f>SE37+SK37</f>
        <v>0</v>
      </c>
      <c r="SF38" s="463">
        <f>SF37+SL37</f>
        <v>0</v>
      </c>
      <c r="SG38" s="229"/>
      <c r="SH38" s="229"/>
      <c r="SI38" s="229"/>
      <c r="SJ38" s="229"/>
      <c r="SK38" s="229"/>
      <c r="SL38" s="229"/>
      <c r="SM38" s="229"/>
      <c r="SN38" s="229"/>
      <c r="SO38" s="229"/>
      <c r="SP38" s="229"/>
      <c r="SQ38" s="229"/>
      <c r="SR38" s="229"/>
      <c r="SS38" s="229"/>
      <c r="ST38" s="229"/>
      <c r="SU38" s="229"/>
      <c r="SV38" s="229"/>
      <c r="SW38" s="229"/>
      <c r="SX38" s="229"/>
      <c r="SY38" s="229"/>
      <c r="SZ38" s="229"/>
      <c r="TA38" s="229"/>
      <c r="TB38" s="229"/>
      <c r="TC38" s="229"/>
      <c r="TD38" s="229"/>
      <c r="TE38" s="223"/>
      <c r="TF38" s="223"/>
      <c r="TG38" s="223"/>
      <c r="TH38" s="223"/>
      <c r="TI38" s="226"/>
      <c r="TJ38" s="226"/>
      <c r="TK38" s="226"/>
      <c r="TL38" s="226"/>
      <c r="TM38" s="226"/>
      <c r="TN38" s="226"/>
      <c r="TO38" s="226"/>
      <c r="TP38" s="226"/>
      <c r="TQ38" s="226"/>
      <c r="TR38" s="226"/>
      <c r="TS38" s="226"/>
      <c r="TT38" s="226"/>
      <c r="TU38" s="226"/>
      <c r="TV38" s="229"/>
      <c r="TW38" s="229">
        <f>TW37+UA37+UC37</f>
        <v>55500000</v>
      </c>
      <c r="TX38" s="229">
        <f>TX37+UB37+UD37</f>
        <v>0</v>
      </c>
      <c r="TY38" s="229"/>
      <c r="TZ38" s="229"/>
      <c r="UA38" s="229"/>
      <c r="UB38" s="229"/>
      <c r="UC38" s="235"/>
      <c r="UD38" s="235"/>
      <c r="UE38" s="229">
        <f>UE37+UI37+UK37</f>
        <v>-806297900</v>
      </c>
      <c r="UF38" s="229">
        <f>UF37+UJ37+UL37</f>
        <v>-381278600</v>
      </c>
      <c r="UG38" s="229"/>
      <c r="UH38" s="229"/>
      <c r="UI38" s="229"/>
      <c r="UJ38" s="229"/>
      <c r="UK38" s="226"/>
      <c r="UL38" s="226"/>
      <c r="UM38" s="235"/>
      <c r="UN38" s="226"/>
    </row>
    <row r="39" spans="1:560" s="407" customFormat="1" ht="160.5" customHeight="1">
      <c r="A39" s="463">
        <f>B37-'[2]Исполнение  по  МБТ  всего'!$B$33*1000</f>
        <v>0</v>
      </c>
      <c r="B39" s="1383">
        <f>C37-'[2]Исполнение  по  МБТ  всего'!$E$33*1000</f>
        <v>0</v>
      </c>
      <c r="C39" s="1419">
        <v>4689178853.6899996</v>
      </c>
      <c r="D39" s="225"/>
      <c r="E39" s="225"/>
      <c r="F39" s="1440" t="s">
        <v>219</v>
      </c>
      <c r="G39" s="1441"/>
      <c r="H39" s="1441"/>
      <c r="I39" s="1441"/>
      <c r="J39" s="1441"/>
      <c r="K39" s="1441"/>
      <c r="L39" s="1441"/>
      <c r="M39" s="1450"/>
      <c r="N39" s="1483" t="s">
        <v>218</v>
      </c>
      <c r="O39" s="1484"/>
      <c r="P39" s="1484"/>
      <c r="Q39" s="1484"/>
      <c r="R39" s="1484"/>
      <c r="S39" s="1484"/>
      <c r="T39" s="1484"/>
      <c r="U39" s="1485"/>
      <c r="V39" s="1440" t="s">
        <v>217</v>
      </c>
      <c r="W39" s="1450"/>
      <c r="X39" s="227"/>
      <c r="Y39" s="227"/>
      <c r="Z39" s="227"/>
      <c r="AA39" s="1451" t="s">
        <v>213</v>
      </c>
      <c r="AB39" s="1451"/>
      <c r="AC39" s="1451"/>
      <c r="AD39" s="1451"/>
      <c r="AE39" s="1451"/>
      <c r="AF39" s="1451"/>
      <c r="AG39" s="1451"/>
      <c r="AH39" s="1451"/>
      <c r="AI39" s="229"/>
      <c r="AJ39" s="229">
        <f>AJ37-AJ40</f>
        <v>0</v>
      </c>
      <c r="AK39" s="1451" t="s">
        <v>686</v>
      </c>
      <c r="AL39" s="1451"/>
      <c r="AM39" s="1451"/>
      <c r="AN39" s="1451"/>
      <c r="AO39" s="1451"/>
      <c r="AP39" s="1451"/>
      <c r="AQ39" s="1451"/>
      <c r="AR39" s="1451"/>
      <c r="AS39" s="1451"/>
      <c r="AT39" s="1451"/>
      <c r="AU39" s="1451"/>
      <c r="AV39" s="1451"/>
      <c r="AW39" s="1451"/>
      <c r="AX39" s="1451"/>
      <c r="AY39" s="1451"/>
      <c r="AZ39" s="1451"/>
      <c r="BA39" s="1451"/>
      <c r="BB39" s="1451"/>
      <c r="BC39" s="1451"/>
      <c r="BD39" s="1451"/>
      <c r="BE39" s="1451"/>
      <c r="BF39" s="1451"/>
      <c r="BG39" s="1451"/>
      <c r="BH39" s="1451"/>
      <c r="BI39" s="1526" t="s">
        <v>244</v>
      </c>
      <c r="BJ39" s="1526"/>
      <c r="BK39" s="1526"/>
      <c r="BL39" s="1526"/>
      <c r="BM39" s="1526"/>
      <c r="BN39" s="1526"/>
      <c r="BO39" s="1526"/>
      <c r="BP39" s="1526"/>
      <c r="BQ39" s="1451" t="s">
        <v>599</v>
      </c>
      <c r="BR39" s="1451"/>
      <c r="BS39" s="1451"/>
      <c r="BT39" s="1451"/>
      <c r="BU39" s="1451"/>
      <c r="BV39" s="1451"/>
      <c r="BW39" s="1451"/>
      <c r="BX39" s="1451"/>
      <c r="BY39" s="1440" t="s">
        <v>431</v>
      </c>
      <c r="BZ39" s="1441"/>
      <c r="CA39" s="1441"/>
      <c r="CB39" s="1441"/>
      <c r="CC39" s="1441"/>
      <c r="CD39" s="1441"/>
      <c r="CE39" s="1441"/>
      <c r="CF39" s="1441"/>
      <c r="CG39" s="1441"/>
      <c r="CH39" s="1441"/>
      <c r="CI39" s="1441"/>
      <c r="CJ39" s="1441"/>
      <c r="CK39" s="1441"/>
      <c r="CL39" s="1441"/>
      <c r="CM39" s="1441"/>
      <c r="CN39" s="1441"/>
      <c r="CO39" s="1441"/>
      <c r="CP39" s="1441"/>
      <c r="CQ39" s="1441"/>
      <c r="CR39" s="1441"/>
      <c r="CS39" s="1441"/>
      <c r="CT39" s="1441"/>
      <c r="CU39" s="1441"/>
      <c r="CV39" s="1450"/>
      <c r="CW39" s="1451" t="s">
        <v>610</v>
      </c>
      <c r="CX39" s="1451"/>
      <c r="CY39" s="1451"/>
      <c r="CZ39" s="1451"/>
      <c r="DA39" s="1451"/>
      <c r="DB39" s="1451"/>
      <c r="DC39" s="1440" t="s">
        <v>674</v>
      </c>
      <c r="DD39" s="1441"/>
      <c r="DE39" s="1441"/>
      <c r="DF39" s="1441"/>
      <c r="DG39" s="1441"/>
      <c r="DH39" s="1441"/>
      <c r="DI39" s="1441"/>
      <c r="DJ39" s="1441"/>
      <c r="DK39" s="1441"/>
      <c r="DL39" s="1450"/>
      <c r="DM39" s="1451" t="s">
        <v>622</v>
      </c>
      <c r="DN39" s="1451"/>
      <c r="DO39" s="1451"/>
      <c r="DP39" s="1451"/>
      <c r="DQ39" s="1451"/>
      <c r="DR39" s="1451"/>
      <c r="DS39" s="1451" t="s">
        <v>383</v>
      </c>
      <c r="DT39" s="1451"/>
      <c r="DU39" s="1451"/>
      <c r="DV39" s="1451"/>
      <c r="DW39" s="1451"/>
      <c r="DX39" s="1451"/>
      <c r="DY39" s="1440" t="s">
        <v>377</v>
      </c>
      <c r="DZ39" s="1441"/>
      <c r="EA39" s="1441"/>
      <c r="EB39" s="1441"/>
      <c r="EC39" s="1441"/>
      <c r="ED39" s="1441"/>
      <c r="EE39" s="1441"/>
      <c r="EF39" s="1441"/>
      <c r="EG39" s="1441"/>
      <c r="EH39" s="1441"/>
      <c r="EI39" s="1441"/>
      <c r="EJ39" s="1441"/>
      <c r="EK39" s="1441"/>
      <c r="EL39" s="1441"/>
      <c r="EM39" s="1441"/>
      <c r="EN39" s="1441"/>
      <c r="EO39" s="1441"/>
      <c r="EP39" s="1441"/>
      <c r="EQ39" s="1441"/>
      <c r="ER39" s="1441"/>
      <c r="ES39" s="1441"/>
      <c r="ET39" s="1441"/>
      <c r="EU39" s="1441"/>
      <c r="EV39" s="1450"/>
      <c r="EW39" s="1451" t="s">
        <v>753</v>
      </c>
      <c r="EX39" s="1451"/>
      <c r="EY39" s="1451"/>
      <c r="EZ39" s="1451"/>
      <c r="FA39" s="1451"/>
      <c r="FB39" s="1451"/>
      <c r="FC39" s="1451"/>
      <c r="FD39" s="1451"/>
      <c r="FE39" s="1451"/>
      <c r="FF39" s="1451"/>
      <c r="FG39" s="1451"/>
      <c r="FH39" s="1451"/>
      <c r="FI39" s="1451"/>
      <c r="FJ39" s="1451"/>
      <c r="FK39" s="1451"/>
      <c r="FL39" s="1451"/>
      <c r="FM39" s="1451"/>
      <c r="FN39" s="1451"/>
      <c r="FO39" s="1451"/>
      <c r="FP39" s="1451"/>
      <c r="FQ39" s="1451"/>
      <c r="FR39" s="1451"/>
      <c r="FS39" s="1451"/>
      <c r="FT39" s="1451"/>
      <c r="FU39" s="1451"/>
      <c r="FV39" s="1451"/>
      <c r="FW39" s="1451"/>
      <c r="FX39" s="1451"/>
      <c r="FY39" s="1451"/>
      <c r="FZ39" s="1451"/>
      <c r="GA39" s="1451"/>
      <c r="GB39" s="1451"/>
      <c r="GC39" s="1451"/>
      <c r="GD39" s="1451"/>
      <c r="GE39" s="1451"/>
      <c r="GF39" s="1451"/>
      <c r="GG39" s="1451"/>
      <c r="GH39" s="1451"/>
      <c r="GI39" s="1451"/>
      <c r="GJ39" s="1451"/>
      <c r="GK39" s="1451"/>
      <c r="GL39" s="1451"/>
      <c r="GM39" s="1451"/>
      <c r="GN39" s="1451"/>
      <c r="GO39" s="1451"/>
      <c r="GP39" s="1451"/>
      <c r="GQ39" s="1451"/>
      <c r="GR39" s="1451"/>
      <c r="GS39" s="1451"/>
      <c r="GT39" s="1451"/>
      <c r="GU39" s="1451"/>
      <c r="GV39" s="1451"/>
      <c r="GW39" s="1451"/>
      <c r="GX39" s="1451"/>
      <c r="GY39" s="1451"/>
      <c r="GZ39" s="1451"/>
      <c r="HA39" s="1451"/>
      <c r="HB39" s="1451"/>
      <c r="HC39" s="1451"/>
      <c r="HD39" s="1451"/>
      <c r="HE39" s="1451"/>
      <c r="HF39" s="1451"/>
      <c r="HG39" s="1451"/>
      <c r="HH39" s="1451"/>
      <c r="HI39" s="1451"/>
      <c r="HJ39" s="1451"/>
      <c r="HK39" s="1451"/>
      <c r="HL39" s="1451"/>
      <c r="HM39" s="1451"/>
      <c r="HN39" s="1451"/>
      <c r="HO39" s="1451"/>
      <c r="HP39" s="1451"/>
      <c r="HQ39" s="1440" t="s">
        <v>776</v>
      </c>
      <c r="HR39" s="1441"/>
      <c r="HS39" s="1441"/>
      <c r="HT39" s="1441"/>
      <c r="HU39" s="1441"/>
      <c r="HV39" s="1441"/>
      <c r="HW39" s="1441"/>
      <c r="HX39" s="1441"/>
      <c r="HY39" s="1441"/>
      <c r="HZ39" s="1450"/>
      <c r="IA39" s="1440" t="s">
        <v>704</v>
      </c>
      <c r="IB39" s="1441"/>
      <c r="IC39" s="1441"/>
      <c r="ID39" s="1441"/>
      <c r="IE39" s="1441"/>
      <c r="IF39" s="1441"/>
      <c r="IG39" s="1441"/>
      <c r="IH39" s="1441"/>
      <c r="II39" s="1441"/>
      <c r="IJ39" s="1441"/>
      <c r="IK39" s="1441"/>
      <c r="IL39" s="1441"/>
      <c r="IM39" s="1441"/>
      <c r="IN39" s="1441"/>
      <c r="IO39" s="1441"/>
      <c r="IP39" s="1441"/>
      <c r="IQ39" s="1441"/>
      <c r="IR39" s="1441"/>
      <c r="IS39" s="1441"/>
      <c r="IT39" s="1441"/>
      <c r="IU39" s="1441"/>
      <c r="IV39" s="1450"/>
      <c r="IW39" s="1440" t="s">
        <v>585</v>
      </c>
      <c r="IX39" s="1441"/>
      <c r="IY39" s="1441"/>
      <c r="IZ39" s="1441"/>
      <c r="JA39" s="1441"/>
      <c r="JB39" s="1441"/>
      <c r="JC39" s="1441"/>
      <c r="JD39" s="1441"/>
      <c r="JE39" s="1441"/>
      <c r="JF39" s="1441"/>
      <c r="JG39" s="1441"/>
      <c r="JH39" s="1441"/>
      <c r="JI39" s="1441"/>
      <c r="JJ39" s="1441"/>
      <c r="JK39" s="1441"/>
      <c r="JL39" s="1441"/>
      <c r="JM39" s="1441"/>
      <c r="JN39" s="1441"/>
      <c r="JO39" s="1441"/>
      <c r="JP39" s="1441"/>
      <c r="JQ39" s="1441"/>
      <c r="JR39" s="1441"/>
      <c r="JS39" s="1441"/>
      <c r="JT39" s="1441"/>
      <c r="JU39" s="1441"/>
      <c r="JV39" s="1441"/>
      <c r="JW39" s="1441"/>
      <c r="JX39" s="1441"/>
      <c r="JY39" s="1441"/>
      <c r="JZ39" s="1441"/>
      <c r="KA39" s="1441"/>
      <c r="KB39" s="1441"/>
      <c r="KC39" s="1441"/>
      <c r="KD39" s="1441"/>
      <c r="KE39" s="1441"/>
      <c r="KF39" s="1441"/>
      <c r="KG39" s="695"/>
      <c r="KH39" s="695"/>
      <c r="KI39" s="695"/>
      <c r="KJ39" s="1334"/>
      <c r="KK39" s="1440" t="s">
        <v>363</v>
      </c>
      <c r="KL39" s="1441"/>
      <c r="KM39" s="1441"/>
      <c r="KN39" s="1441"/>
      <c r="KO39" s="1441"/>
      <c r="KP39" s="1441"/>
      <c r="KQ39" s="1441"/>
      <c r="KR39" s="1441"/>
      <c r="KS39" s="1441"/>
      <c r="KT39" s="1441"/>
      <c r="KU39" s="1441"/>
      <c r="KV39" s="1441"/>
      <c r="KW39" s="1441"/>
      <c r="KX39" s="1441"/>
      <c r="KY39" s="1441"/>
      <c r="KZ39" s="1441"/>
      <c r="LA39" s="1441"/>
      <c r="LB39" s="1441"/>
      <c r="LC39" s="1441"/>
      <c r="LD39" s="1441"/>
      <c r="LE39" s="695"/>
      <c r="LF39" s="1334"/>
      <c r="LG39" s="1451" t="s">
        <v>749</v>
      </c>
      <c r="LH39" s="1451"/>
      <c r="LI39" s="1451"/>
      <c r="LJ39" s="1451"/>
      <c r="LK39" s="1451"/>
      <c r="LL39" s="1451"/>
      <c r="LM39" s="1451"/>
      <c r="LN39" s="1451"/>
      <c r="LO39" s="1451"/>
      <c r="LP39" s="1451"/>
      <c r="LQ39" s="1451"/>
      <c r="LR39" s="1451"/>
      <c r="LS39" s="1451"/>
      <c r="LT39" s="1451"/>
      <c r="LU39" s="1451"/>
      <c r="LV39" s="1451"/>
      <c r="LW39" s="1451"/>
      <c r="LX39" s="1451"/>
      <c r="LY39" s="1451"/>
      <c r="LZ39" s="1451"/>
      <c r="MA39" s="1451"/>
      <c r="MB39" s="1451"/>
      <c r="MC39" s="1451"/>
      <c r="MD39" s="1451"/>
      <c r="ME39" s="1451"/>
      <c r="MF39" s="1451"/>
      <c r="MG39" s="1451"/>
      <c r="MH39" s="1451"/>
      <c r="MI39" s="1451"/>
      <c r="MJ39" s="1451"/>
      <c r="MK39" s="1451"/>
      <c r="ML39" s="1451"/>
      <c r="MM39" s="1451"/>
      <c r="MN39" s="1451"/>
      <c r="MO39" s="1451"/>
      <c r="MP39" s="1451"/>
      <c r="MQ39" s="1451"/>
      <c r="MR39" s="1451"/>
      <c r="MS39" s="1451"/>
      <c r="MT39" s="1451"/>
      <c r="MU39" s="1451"/>
      <c r="MV39" s="1451"/>
      <c r="MW39" s="1451"/>
      <c r="MX39" s="1451"/>
      <c r="MY39" s="1451"/>
      <c r="MZ39" s="1451"/>
      <c r="NA39" s="1451"/>
      <c r="NB39" s="1451"/>
      <c r="NC39" s="1451"/>
      <c r="ND39" s="1451"/>
      <c r="NE39" s="1451"/>
      <c r="NF39" s="1451"/>
      <c r="NG39" s="1451"/>
      <c r="NH39" s="1451"/>
      <c r="NI39" s="1451"/>
      <c r="NJ39" s="1451"/>
      <c r="NK39" s="1451"/>
      <c r="NL39" s="1451"/>
      <c r="NM39" s="1451"/>
      <c r="NN39" s="1451"/>
      <c r="NO39" s="1451"/>
      <c r="NP39" s="695"/>
      <c r="NQ39" s="695"/>
      <c r="NR39" s="695"/>
      <c r="NS39" s="695"/>
      <c r="NT39" s="695"/>
      <c r="NU39" s="695"/>
      <c r="NV39" s="695"/>
      <c r="NW39" s="1440" t="s">
        <v>748</v>
      </c>
      <c r="NX39" s="1441"/>
      <c r="NY39" s="1441"/>
      <c r="NZ39" s="1441"/>
      <c r="OA39" s="1441"/>
      <c r="OB39" s="1441"/>
      <c r="OC39" s="1441"/>
      <c r="OD39" s="1441"/>
      <c r="OE39" s="1441"/>
      <c r="OF39" s="1441"/>
      <c r="OG39" s="1441"/>
      <c r="OH39" s="1441"/>
      <c r="OI39" s="1441"/>
      <c r="OJ39" s="1441"/>
      <c r="OK39" s="1441"/>
      <c r="OL39" s="1441"/>
      <c r="OM39" s="1441"/>
      <c r="ON39" s="1441"/>
      <c r="OO39" s="1441"/>
      <c r="OP39" s="1441"/>
      <c r="OQ39" s="1441"/>
      <c r="OR39" s="1441"/>
      <c r="OS39" s="1441"/>
      <c r="OT39" s="1441"/>
      <c r="OU39" s="1441"/>
      <c r="OV39" s="1441"/>
      <c r="OW39" s="1441"/>
      <c r="OX39" s="1441"/>
      <c r="OY39" s="1441"/>
      <c r="OZ39" s="1441"/>
      <c r="PA39" s="1441"/>
      <c r="PB39" s="1441"/>
      <c r="PC39" s="1441"/>
      <c r="PD39" s="1441"/>
      <c r="PE39" s="1441"/>
      <c r="PF39" s="1441"/>
      <c r="PG39" s="1441"/>
      <c r="PH39" s="1441"/>
      <c r="PI39" s="1441"/>
      <c r="PJ39" s="1441"/>
      <c r="PK39" s="1441"/>
      <c r="PL39" s="1441"/>
      <c r="PM39" s="1441"/>
      <c r="PN39" s="1441"/>
      <c r="PO39" s="1441"/>
      <c r="PP39" s="1441"/>
      <c r="PQ39" s="1441"/>
      <c r="PR39" s="1441"/>
      <c r="PS39" s="1441"/>
      <c r="PT39" s="1441"/>
      <c r="PU39" s="1441"/>
      <c r="PV39" s="1450"/>
      <c r="PW39" s="1451" t="s">
        <v>665</v>
      </c>
      <c r="PX39" s="1451"/>
      <c r="PY39" s="1440" t="s">
        <v>783</v>
      </c>
      <c r="PZ39" s="1450"/>
      <c r="QA39" s="1440" t="s">
        <v>717</v>
      </c>
      <c r="QB39" s="1441"/>
      <c r="QC39" s="1441"/>
      <c r="QD39" s="1441"/>
      <c r="QE39" s="1441"/>
      <c r="QF39" s="1450"/>
      <c r="QG39" s="231"/>
      <c r="QH39" s="231"/>
      <c r="QI39" s="231"/>
      <c r="QJ39" s="232">
        <f>SUM('Трансферты и кредиты'!QM38:RJ38)-QJ38</f>
        <v>0</v>
      </c>
      <c r="QK39" s="233"/>
      <c r="QL39" s="234"/>
      <c r="QM39" s="1440" t="s">
        <v>761</v>
      </c>
      <c r="QN39" s="1450"/>
      <c r="QO39" s="1440" t="s">
        <v>207</v>
      </c>
      <c r="QP39" s="1450"/>
      <c r="QQ39" s="1440" t="s">
        <v>206</v>
      </c>
      <c r="QR39" s="1450"/>
      <c r="QS39" s="1440" t="s">
        <v>193</v>
      </c>
      <c r="QT39" s="1450"/>
      <c r="QU39" s="1440" t="s">
        <v>194</v>
      </c>
      <c r="QV39" s="1450"/>
      <c r="QW39" s="1440" t="s">
        <v>237</v>
      </c>
      <c r="QX39" s="1450"/>
      <c r="QY39" s="1440" t="s">
        <v>192</v>
      </c>
      <c r="QZ39" s="1450"/>
      <c r="RA39" s="1440" t="s">
        <v>371</v>
      </c>
      <c r="RB39" s="1450"/>
      <c r="RC39" s="1440" t="s">
        <v>235</v>
      </c>
      <c r="RD39" s="1450"/>
      <c r="RE39" s="1451" t="s">
        <v>210</v>
      </c>
      <c r="RF39" s="1451"/>
      <c r="RG39" s="1451"/>
      <c r="RH39" s="1451"/>
      <c r="RI39" s="1451"/>
      <c r="RJ39" s="1451"/>
      <c r="RK39" s="250"/>
      <c r="RL39" s="250"/>
      <c r="RM39" s="1440" t="s">
        <v>766</v>
      </c>
      <c r="RN39" s="1441"/>
      <c r="RO39" s="1441"/>
      <c r="RP39" s="1441"/>
      <c r="RQ39" s="1441"/>
      <c r="RR39" s="1441"/>
      <c r="RS39" s="1441"/>
      <c r="RT39" s="1441"/>
      <c r="RU39" s="1441"/>
      <c r="RV39" s="1441"/>
      <c r="RW39" s="1441"/>
      <c r="RX39" s="1441"/>
      <c r="RY39" s="1441"/>
      <c r="RZ39" s="1450"/>
      <c r="SA39" s="1440" t="s">
        <v>560</v>
      </c>
      <c r="SB39" s="1441"/>
      <c r="SC39" s="1441"/>
      <c r="SD39" s="1441"/>
      <c r="SE39" s="1441"/>
      <c r="SF39" s="1441"/>
      <c r="SG39" s="1441"/>
      <c r="SH39" s="1441"/>
      <c r="SI39" s="1441"/>
      <c r="SJ39" s="1441"/>
      <c r="SK39" s="1441"/>
      <c r="SL39" s="1441"/>
      <c r="SM39" s="1441"/>
      <c r="SN39" s="1441"/>
      <c r="SO39" s="1441"/>
      <c r="SP39" s="1441"/>
      <c r="SQ39" s="1441"/>
      <c r="SR39" s="1441"/>
      <c r="SS39" s="1441"/>
      <c r="ST39" s="1441"/>
      <c r="SU39" s="1441"/>
      <c r="SV39" s="1441"/>
      <c r="SW39" s="1065"/>
      <c r="SX39" s="1065"/>
      <c r="SY39" s="1440" t="s">
        <v>565</v>
      </c>
      <c r="SZ39" s="1441"/>
      <c r="TA39" s="1441"/>
      <c r="TB39" s="1441"/>
      <c r="TC39" s="1441"/>
      <c r="TD39" s="1450"/>
      <c r="TE39" s="1451" t="s">
        <v>555</v>
      </c>
      <c r="TF39" s="1451"/>
      <c r="TG39" s="1451"/>
      <c r="TH39" s="1451"/>
      <c r="TI39" s="1451"/>
      <c r="TJ39" s="1451"/>
      <c r="TK39" s="1451"/>
      <c r="TL39" s="1451"/>
      <c r="TM39" s="1451"/>
      <c r="TN39" s="1451"/>
      <c r="TO39" s="1451"/>
      <c r="TP39" s="1451"/>
      <c r="TQ39" s="1451"/>
      <c r="TR39" s="1451"/>
      <c r="TS39" s="1451"/>
      <c r="TT39" s="1451"/>
      <c r="TU39" s="1327"/>
      <c r="TV39" s="235"/>
      <c r="TW39" s="1483">
        <v>540</v>
      </c>
      <c r="TX39" s="1484"/>
      <c r="TY39" s="1484"/>
      <c r="TZ39" s="1484"/>
      <c r="UA39" s="1484"/>
      <c r="UB39" s="1484"/>
      <c r="UC39" s="1484"/>
      <c r="UD39" s="1485"/>
      <c r="UE39" s="1478">
        <v>640</v>
      </c>
      <c r="UF39" s="1478"/>
      <c r="UG39" s="1478"/>
      <c r="UH39" s="1478"/>
      <c r="UI39" s="1478"/>
      <c r="UJ39" s="1478"/>
      <c r="UK39" s="1478"/>
      <c r="UL39" s="1478"/>
      <c r="UM39" s="226"/>
      <c r="UN39" s="226"/>
    </row>
    <row r="40" spans="1:560" s="407" customFormat="1" ht="18">
      <c r="A40" s="226"/>
      <c r="B40" s="226"/>
      <c r="C40" s="1420">
        <f>C39-C37</f>
        <v>0</v>
      </c>
      <c r="D40" s="235"/>
      <c r="E40" s="228" t="s">
        <v>67</v>
      </c>
      <c r="F40" s="1367">
        <v>162690900</v>
      </c>
      <c r="G40" s="1418">
        <v>113818257.3</v>
      </c>
      <c r="I40" s="228"/>
      <c r="J40" s="228"/>
      <c r="K40" s="228"/>
      <c r="L40" s="228"/>
      <c r="M40" s="228"/>
      <c r="N40" s="228"/>
      <c r="O40" s="228"/>
      <c r="P40" s="228"/>
      <c r="Q40" s="226"/>
      <c r="R40" s="226"/>
      <c r="S40" s="226"/>
      <c r="T40" s="226"/>
      <c r="U40" s="226"/>
      <c r="V40" s="244"/>
      <c r="W40" s="226"/>
      <c r="X40" s="226"/>
      <c r="Y40" s="226"/>
      <c r="Z40" s="226"/>
      <c r="AA40" s="244"/>
      <c r="AB40" s="226"/>
      <c r="AC40" s="244"/>
      <c r="AD40" s="244"/>
      <c r="AE40" s="244"/>
      <c r="AF40" s="244"/>
      <c r="AG40" s="244"/>
      <c r="AH40" s="244"/>
      <c r="AI40" s="228" t="s">
        <v>135</v>
      </c>
      <c r="AJ40" s="1097">
        <v>1072539029.4400001</v>
      </c>
      <c r="AK40" s="247"/>
      <c r="AL40" s="247"/>
      <c r="AM40" s="247"/>
      <c r="AN40" s="247"/>
      <c r="AO40" s="278"/>
      <c r="AP40" s="247"/>
      <c r="AQ40" s="1348"/>
      <c r="AR40" s="1230"/>
      <c r="AS40" s="1230"/>
      <c r="AT40" s="1230"/>
      <c r="AU40" s="247"/>
      <c r="AV40" s="247"/>
      <c r="AW40" s="247"/>
      <c r="AX40" s="247"/>
      <c r="AY40" s="278"/>
      <c r="AZ40" s="247"/>
      <c r="BA40" s="247"/>
      <c r="BB40" s="247"/>
      <c r="BC40" s="247"/>
      <c r="BD40" s="278"/>
      <c r="BE40" s="278"/>
      <c r="BF40" s="278"/>
      <c r="BG40" s="278"/>
      <c r="BH40" s="278"/>
      <c r="BI40" s="228"/>
      <c r="BJ40" s="1123"/>
      <c r="BK40" s="228"/>
      <c r="BL40" s="228"/>
      <c r="BM40" s="228"/>
      <c r="BN40" s="228"/>
      <c r="BO40" s="228"/>
      <c r="BP40" s="228"/>
      <c r="BQ40" s="228"/>
      <c r="BR40" s="1121"/>
      <c r="BS40" s="228"/>
      <c r="BT40" s="228"/>
      <c r="BU40" s="228"/>
      <c r="BV40" s="228"/>
      <c r="BW40" s="228"/>
      <c r="BX40" s="228"/>
      <c r="BY40" s="283"/>
      <c r="BZ40" s="283"/>
      <c r="CA40" s="283"/>
      <c r="CB40" s="283"/>
      <c r="CC40" s="283"/>
      <c r="CD40" s="283"/>
      <c r="CE40" s="283"/>
      <c r="CF40" s="283"/>
      <c r="CG40" s="283"/>
      <c r="CH40" s="1124"/>
      <c r="CI40" s="1124"/>
      <c r="CJ40" s="1124"/>
      <c r="CK40" s="1124"/>
      <c r="CL40" s="1124"/>
      <c r="CM40" s="1124"/>
      <c r="CN40" s="1097">
        <v>1800000</v>
      </c>
      <c r="CO40" s="1122"/>
      <c r="CP40" s="1122"/>
      <c r="CQ40" s="1122"/>
      <c r="CR40" s="1122"/>
      <c r="CS40" s="1122"/>
      <c r="CT40" s="1122"/>
      <c r="CU40" s="1122"/>
      <c r="CV40" s="1122"/>
      <c r="CW40" s="247"/>
      <c r="CX40" s="247"/>
      <c r="CY40" s="247"/>
      <c r="CZ40" s="247"/>
      <c r="DA40" s="1118"/>
      <c r="DB40" s="1118"/>
      <c r="DC40" s="247"/>
      <c r="DD40" s="247"/>
      <c r="DE40" s="247"/>
      <c r="DF40" s="247"/>
      <c r="DG40" s="247"/>
      <c r="DH40" s="247"/>
      <c r="DI40" s="247"/>
      <c r="DJ40" s="247"/>
      <c r="DK40" s="247"/>
      <c r="DL40" s="247"/>
      <c r="DM40" s="1122"/>
      <c r="DN40" s="1122"/>
      <c r="DO40" s="1122"/>
      <c r="DP40" s="1122"/>
      <c r="DQ40" s="1122"/>
      <c r="DR40" s="1122"/>
      <c r="DS40" s="1122"/>
      <c r="DT40" s="1122"/>
      <c r="DU40" s="1122"/>
      <c r="DV40" s="1122"/>
      <c r="DW40" s="1118"/>
      <c r="DX40" s="1118"/>
      <c r="EC40" s="1117"/>
      <c r="ED40" s="1117"/>
      <c r="EW40" s="263"/>
      <c r="EX40" s="263"/>
      <c r="EY40" s="263"/>
      <c r="EZ40" s="263"/>
      <c r="FA40" s="263"/>
      <c r="FB40" s="263"/>
      <c r="FC40" s="263"/>
      <c r="FD40" s="263"/>
      <c r="FE40" s="263"/>
      <c r="FF40" s="263"/>
      <c r="FG40" s="1124"/>
      <c r="FH40" s="1124"/>
      <c r="FI40" s="1124"/>
      <c r="FJ40" s="1124"/>
      <c r="FK40" s="1124"/>
      <c r="FL40" s="1124"/>
      <c r="FM40" s="1124"/>
      <c r="FN40" s="1124"/>
      <c r="FO40" s="263"/>
      <c r="FP40" s="263"/>
      <c r="FQ40" s="263"/>
      <c r="FR40" s="263"/>
      <c r="FS40" s="263"/>
      <c r="FT40" s="263"/>
      <c r="FU40" s="263"/>
      <c r="FV40" s="263"/>
      <c r="FW40" s="263"/>
      <c r="FX40" s="263"/>
      <c r="FY40" s="263"/>
      <c r="FZ40" s="263"/>
      <c r="GA40" s="263"/>
      <c r="GB40" s="263"/>
      <c r="GC40" s="263"/>
      <c r="GD40" s="263"/>
      <c r="GE40" s="263"/>
      <c r="GF40" s="263"/>
      <c r="GG40" s="249"/>
      <c r="GH40" s="1288"/>
      <c r="GI40" s="1288"/>
      <c r="GJ40" s="249"/>
      <c r="GK40" s="249"/>
      <c r="GL40" s="249"/>
      <c r="GM40" s="249"/>
      <c r="GN40" s="249"/>
      <c r="GO40" s="249"/>
      <c r="GP40" s="249"/>
      <c r="GQ40" s="1288"/>
      <c r="GR40" s="1288"/>
      <c r="GS40" s="249"/>
      <c r="GT40" s="249"/>
      <c r="GU40" s="249"/>
      <c r="GV40" s="249"/>
      <c r="GW40" s="249"/>
      <c r="GX40" s="249"/>
      <c r="GY40" s="249"/>
      <c r="GZ40" s="1288"/>
      <c r="HA40" s="1288"/>
      <c r="HB40" s="249"/>
      <c r="HC40" s="249"/>
      <c r="HD40" s="249"/>
      <c r="HE40" s="249"/>
      <c r="HF40" s="249"/>
      <c r="HG40" s="249"/>
      <c r="HH40" s="249"/>
      <c r="HI40" s="1288"/>
      <c r="HJ40" s="1288"/>
      <c r="HK40" s="249"/>
      <c r="HL40" s="249"/>
      <c r="HM40" s="249"/>
      <c r="HN40" s="249"/>
      <c r="HO40" s="249"/>
      <c r="HP40" s="249"/>
      <c r="HQ40" s="249"/>
      <c r="HR40" s="249"/>
      <c r="HS40" s="249"/>
      <c r="HT40" s="1337"/>
      <c r="HU40" s="1404"/>
      <c r="HV40" s="249"/>
      <c r="HW40" s="1342">
        <f>HW41-HX40</f>
        <v>0</v>
      </c>
      <c r="HX40" s="1060"/>
      <c r="HY40" s="1343"/>
      <c r="HZ40" s="1109"/>
      <c r="IA40" s="249"/>
      <c r="IB40" s="249"/>
      <c r="IC40" s="1356"/>
      <c r="ID40" s="247"/>
      <c r="IE40" s="247"/>
      <c r="IF40" s="249"/>
      <c r="IG40" s="275"/>
      <c r="IH40" s="1119"/>
      <c r="II40" s="1119"/>
      <c r="IJ40" s="1120"/>
      <c r="IK40" s="278"/>
      <c r="IL40" s="278"/>
      <c r="IM40" s="278"/>
      <c r="IN40" s="278"/>
      <c r="IO40" s="278"/>
      <c r="IP40" s="1274"/>
      <c r="IQ40" s="1274"/>
      <c r="IR40" s="1274"/>
      <c r="IS40" s="278"/>
      <c r="IT40" s="278"/>
      <c r="IU40" s="278"/>
      <c r="IV40" s="278"/>
      <c r="JC40" s="796"/>
      <c r="JD40" s="796"/>
      <c r="JE40" s="796"/>
      <c r="JF40" s="796"/>
      <c r="KK40" s="794"/>
      <c r="KL40" s="247"/>
      <c r="KM40" s="247"/>
      <c r="KN40" s="277"/>
      <c r="KO40" s="247"/>
      <c r="KP40" s="247"/>
      <c r="KQ40" s="247"/>
      <c r="KR40" s="247"/>
      <c r="KS40" s="796"/>
      <c r="KT40" s="796"/>
      <c r="KU40" s="247"/>
      <c r="KV40" s="247"/>
      <c r="KW40" s="247"/>
      <c r="KX40" s="247"/>
      <c r="KY40" s="247"/>
      <c r="KZ40" s="247"/>
      <c r="LA40" s="247"/>
      <c r="LB40" s="247"/>
      <c r="LC40" s="247"/>
      <c r="LD40" s="247"/>
      <c r="LE40" s="247"/>
      <c r="LF40" s="247"/>
      <c r="LG40" s="247"/>
      <c r="LH40" s="247"/>
      <c r="LI40" s="247"/>
      <c r="LJ40" s="247"/>
      <c r="LK40" s="247"/>
      <c r="LL40" s="247"/>
      <c r="LM40" s="247"/>
      <c r="LN40" s="247"/>
      <c r="LO40" s="247"/>
      <c r="LP40" s="247"/>
      <c r="LQ40" s="247"/>
      <c r="LR40" s="1228"/>
      <c r="LS40" s="1124"/>
      <c r="LT40" s="1124"/>
      <c r="LU40" s="1229"/>
      <c r="LV40" s="1229"/>
      <c r="LW40" s="1230"/>
      <c r="LX40" s="1230"/>
      <c r="LY40" s="1230"/>
      <c r="LZ40" s="1230"/>
      <c r="MA40" s="246"/>
      <c r="MB40" s="246"/>
      <c r="MC40" s="246"/>
      <c r="MD40" s="246"/>
      <c r="ME40" s="246"/>
      <c r="MF40" s="246"/>
      <c r="MG40" s="246"/>
      <c r="MH40" s="246"/>
      <c r="MI40" s="246"/>
      <c r="MJ40" s="1097">
        <v>2475949.64</v>
      </c>
      <c r="MK40" s="246"/>
      <c r="ML40" s="1122"/>
      <c r="MM40" s="1122"/>
      <c r="MN40" s="246"/>
      <c r="MO40" s="246"/>
      <c r="MP40" s="246"/>
      <c r="MQ40" s="263"/>
      <c r="MR40" s="263"/>
      <c r="MS40" s="263"/>
      <c r="MT40" s="263"/>
      <c r="MU40" s="263"/>
      <c r="MV40" s="263"/>
      <c r="MW40" s="263"/>
      <c r="MX40" s="263"/>
      <c r="MY40" s="263"/>
      <c r="MZ40" s="263"/>
      <c r="NA40" s="263"/>
      <c r="NB40" s="263"/>
      <c r="NC40" s="263"/>
      <c r="ND40" s="263"/>
      <c r="NE40" s="263"/>
      <c r="NF40" s="263"/>
      <c r="NG40" s="263"/>
      <c r="NH40" s="263"/>
      <c r="NI40" s="263"/>
      <c r="NJ40" s="263"/>
      <c r="NK40" s="263"/>
      <c r="NL40" s="263"/>
      <c r="NM40" s="263"/>
      <c r="NN40" s="263"/>
      <c r="NO40" s="263"/>
      <c r="NP40" s="263"/>
      <c r="NQ40" s="263"/>
      <c r="NR40" s="263"/>
      <c r="NS40" s="263"/>
      <c r="NT40" s="263"/>
      <c r="NU40" s="263"/>
      <c r="NV40" s="263"/>
      <c r="NW40" s="247"/>
      <c r="NX40" s="247"/>
      <c r="NY40" s="247"/>
      <c r="NZ40" s="247"/>
      <c r="OA40" s="247"/>
      <c r="OB40" s="247"/>
      <c r="OC40" s="247"/>
      <c r="OD40" s="247"/>
      <c r="OE40" s="247"/>
      <c r="OF40" s="247"/>
      <c r="OG40" s="247"/>
      <c r="OH40" s="247"/>
      <c r="OI40" s="247"/>
      <c r="OJ40" s="247"/>
      <c r="OK40" s="247"/>
      <c r="OL40" s="247"/>
      <c r="OM40" s="247"/>
      <c r="ON40" s="247"/>
      <c r="OO40" s="247"/>
      <c r="OP40" s="247"/>
      <c r="OQ40" s="247"/>
      <c r="OR40" s="247"/>
      <c r="OS40" s="247"/>
      <c r="OT40" s="247"/>
      <c r="OU40" s="247"/>
      <c r="OV40" s="247"/>
      <c r="OW40" s="247"/>
      <c r="OX40" s="247"/>
      <c r="OY40" s="247"/>
      <c r="OZ40" s="247"/>
      <c r="PA40" s="247"/>
      <c r="PB40" s="247"/>
      <c r="PC40" s="247"/>
      <c r="PD40" s="247"/>
      <c r="PE40" s="247"/>
      <c r="PF40" s="247"/>
      <c r="PG40" s="247"/>
      <c r="PH40" s="247"/>
      <c r="PI40" s="247"/>
      <c r="PJ40" s="247"/>
      <c r="PK40" s="247"/>
      <c r="PL40" s="247"/>
      <c r="PM40" s="247"/>
      <c r="PN40" s="247"/>
      <c r="PO40" s="247"/>
      <c r="PP40" s="247"/>
      <c r="PQ40" s="247"/>
      <c r="PR40" s="247"/>
      <c r="PS40" s="247"/>
      <c r="PT40" s="247"/>
      <c r="PU40" s="247"/>
      <c r="PV40" s="247"/>
      <c r="PX40" s="1421">
        <v>300000000</v>
      </c>
      <c r="PY40" s="228"/>
      <c r="PZ40" s="228"/>
      <c r="QA40" s="228"/>
      <c r="QB40" s="228"/>
      <c r="QC40" s="228"/>
      <c r="QD40" s="228"/>
      <c r="QE40" s="228"/>
      <c r="QF40" s="228"/>
      <c r="QG40" s="235"/>
      <c r="QH40" s="226"/>
      <c r="QI40" s="226"/>
      <c r="QJ40" s="229"/>
      <c r="QK40" s="226"/>
      <c r="QL40" s="229"/>
      <c r="QM40" s="249"/>
      <c r="QN40" s="249"/>
      <c r="QO40" s="249"/>
      <c r="QP40" s="249"/>
      <c r="QQ40" s="249"/>
      <c r="QR40" s="249"/>
      <c r="QS40" s="228"/>
      <c r="QT40" s="248"/>
      <c r="QU40" s="228"/>
      <c r="QV40" s="228"/>
      <c r="QW40" s="248"/>
      <c r="QX40" s="248"/>
      <c r="QY40" s="228"/>
      <c r="QZ40" s="228"/>
      <c r="RA40" s="228"/>
      <c r="RB40" s="228"/>
      <c r="RC40" s="418"/>
      <c r="RD40" s="418"/>
      <c r="RE40" s="228"/>
      <c r="RF40" s="228"/>
      <c r="RG40" s="228"/>
      <c r="RH40" s="228"/>
      <c r="RI40" s="228"/>
      <c r="RJ40" s="228"/>
      <c r="RK40" s="228"/>
      <c r="RL40" s="228"/>
      <c r="RM40" s="228"/>
      <c r="RN40" s="228"/>
      <c r="RO40" s="228"/>
      <c r="RP40" s="228"/>
      <c r="RQ40" s="228"/>
      <c r="RR40" s="228"/>
      <c r="RS40" s="228"/>
      <c r="RT40" s="228"/>
      <c r="RU40" s="374"/>
      <c r="RV40" s="374"/>
      <c r="RW40" s="374"/>
      <c r="RX40" s="374"/>
      <c r="RY40" s="374"/>
      <c r="RZ40" s="374"/>
      <c r="SA40" s="228"/>
      <c r="SB40" s="228"/>
      <c r="SC40" s="228"/>
      <c r="SD40" s="228"/>
      <c r="SE40" s="795"/>
      <c r="SF40" s="795"/>
      <c r="SG40" s="228"/>
      <c r="SH40" s="228"/>
      <c r="SI40" s="228"/>
      <c r="SJ40" s="228"/>
      <c r="SK40" s="228"/>
      <c r="SL40" s="228"/>
      <c r="SM40" s="228"/>
      <c r="SN40" s="228"/>
      <c r="SO40" s="228"/>
      <c r="SP40" s="228"/>
      <c r="SQ40" s="228"/>
      <c r="SR40" s="228"/>
      <c r="SS40" s="228"/>
      <c r="ST40" s="228"/>
      <c r="SU40" s="228"/>
      <c r="SV40" s="228"/>
      <c r="SW40" s="228"/>
      <c r="SX40" s="228"/>
      <c r="SY40" s="228"/>
      <c r="SZ40" s="228"/>
      <c r="TA40" s="228"/>
      <c r="TB40" s="228"/>
      <c r="TC40" s="228"/>
      <c r="TD40" s="228"/>
      <c r="TE40" s="263"/>
      <c r="TF40" s="263"/>
      <c r="TG40" s="263"/>
      <c r="TH40" s="374"/>
      <c r="TI40" s="250"/>
      <c r="TJ40" s="250"/>
      <c r="TK40" s="250"/>
      <c r="TL40" s="374"/>
      <c r="TM40" s="250"/>
      <c r="TN40" s="250"/>
      <c r="TO40" s="250"/>
      <c r="TP40" s="250"/>
      <c r="TQ40" s="250"/>
      <c r="TR40" s="250"/>
      <c r="TS40" s="250"/>
      <c r="TT40" s="250"/>
      <c r="TU40" s="235"/>
      <c r="TV40" s="235"/>
      <c r="TW40" s="296">
        <v>55500000</v>
      </c>
      <c r="TX40" s="296">
        <v>0</v>
      </c>
      <c r="TY40" s="303"/>
      <c r="TZ40" s="303"/>
      <c r="UA40" s="226"/>
      <c r="UB40" s="226"/>
      <c r="UC40" s="226"/>
      <c r="UD40" s="226"/>
      <c r="UE40" s="302">
        <v>-806297900</v>
      </c>
      <c r="UF40" s="302">
        <v>-381278600</v>
      </c>
      <c r="UG40" s="303"/>
      <c r="UH40" s="303"/>
      <c r="UI40" s="226"/>
      <c r="UJ40" s="226"/>
      <c r="UK40" s="226"/>
      <c r="UL40" s="226"/>
      <c r="UM40" s="226"/>
      <c r="UN40" s="226"/>
    </row>
    <row r="41" spans="1:560" s="407" customFormat="1" ht="18">
      <c r="A41" s="226"/>
      <c r="B41" s="226"/>
      <c r="C41" s="463"/>
      <c r="D41" s="235"/>
      <c r="E41" s="228" t="s">
        <v>179</v>
      </c>
      <c r="F41" s="263">
        <f>F40-'Район  и  поселения'!AA36</f>
        <v>0</v>
      </c>
      <c r="G41" s="263">
        <f>G40-'Район  и  поселения'!BE36</f>
        <v>0</v>
      </c>
      <c r="I41" s="228"/>
      <c r="J41" s="228"/>
      <c r="K41" s="228"/>
      <c r="L41" s="228"/>
      <c r="M41" s="228"/>
      <c r="N41" s="228"/>
      <c r="O41" s="228"/>
      <c r="P41" s="228"/>
      <c r="Q41" s="226"/>
      <c r="R41" s="226"/>
      <c r="S41" s="226"/>
      <c r="T41" s="226"/>
      <c r="U41" s="226"/>
      <c r="V41" s="244"/>
      <c r="W41" s="226"/>
      <c r="X41" s="226"/>
      <c r="Y41" s="226"/>
      <c r="Z41" s="226"/>
      <c r="AA41" s="244"/>
      <c r="AB41" s="226"/>
      <c r="AC41" s="244"/>
      <c r="AD41" s="244"/>
      <c r="AE41" s="244"/>
      <c r="AF41" s="244"/>
      <c r="AG41" s="244"/>
      <c r="AH41" s="244"/>
      <c r="AI41" s="228"/>
      <c r="AJ41" s="1113"/>
      <c r="AK41" s="247"/>
      <c r="AL41" s="247"/>
      <c r="AM41" s="247"/>
      <c r="AN41" s="247"/>
      <c r="AO41" s="278"/>
      <c r="AP41" s="247"/>
      <c r="AQ41" s="1109"/>
      <c r="AR41" s="794"/>
      <c r="AS41" s="794"/>
      <c r="AT41" s="794"/>
      <c r="AU41" s="247"/>
      <c r="AV41" s="247"/>
      <c r="AW41" s="247"/>
      <c r="AX41" s="247"/>
      <c r="AY41" s="278"/>
      <c r="AZ41" s="247"/>
      <c r="BA41" s="247"/>
      <c r="BB41" s="247"/>
      <c r="BC41" s="247"/>
      <c r="BD41" s="278"/>
      <c r="BE41" s="278"/>
      <c r="BF41" s="278"/>
      <c r="BG41" s="278"/>
      <c r="BH41" s="278"/>
      <c r="BI41" s="228"/>
      <c r="BJ41" s="283">
        <f>BJ40-BJ38</f>
        <v>0</v>
      </c>
      <c r="BK41" s="228"/>
      <c r="BL41" s="228"/>
      <c r="BM41" s="228"/>
      <c r="BN41" s="228"/>
      <c r="BO41" s="228"/>
      <c r="BP41" s="228"/>
      <c r="BQ41" s="228"/>
      <c r="BR41" s="1114"/>
      <c r="BS41" s="228"/>
      <c r="BT41" s="228"/>
      <c r="BU41" s="228"/>
      <c r="BV41" s="228"/>
      <c r="BW41" s="228"/>
      <c r="BX41" s="228"/>
      <c r="BY41" s="283"/>
      <c r="BZ41" s="283"/>
      <c r="CA41" s="283"/>
      <c r="CB41" s="283"/>
      <c r="CC41" s="283"/>
      <c r="CD41" s="283"/>
      <c r="CE41" s="283"/>
      <c r="CF41" s="283"/>
      <c r="CG41" s="283"/>
      <c r="CH41" s="883"/>
      <c r="CI41" s="883"/>
      <c r="CJ41" s="883"/>
      <c r="CK41" s="883"/>
      <c r="CL41" s="883"/>
      <c r="CM41" s="883"/>
      <c r="CN41" s="883"/>
      <c r="CO41" s="883"/>
      <c r="CP41" s="883"/>
      <c r="CQ41" s="883"/>
      <c r="CR41" s="883"/>
      <c r="CS41" s="883"/>
      <c r="CT41" s="883"/>
      <c r="CU41" s="883"/>
      <c r="CV41" s="883"/>
      <c r="CW41" s="247"/>
      <c r="CX41" s="247"/>
      <c r="CY41" s="247"/>
      <c r="CZ41" s="247"/>
      <c r="DA41" s="883"/>
      <c r="DB41" s="883"/>
      <c r="DC41" s="247"/>
      <c r="DD41" s="247"/>
      <c r="DE41" s="247"/>
      <c r="DF41" s="247"/>
      <c r="DG41" s="247"/>
      <c r="DH41" s="247"/>
      <c r="DI41" s="247"/>
      <c r="DJ41" s="247"/>
      <c r="DK41" s="247"/>
      <c r="DL41" s="247"/>
      <c r="DM41" s="883"/>
      <c r="DN41" s="883"/>
      <c r="DO41" s="883"/>
      <c r="DP41" s="883"/>
      <c r="DQ41" s="883"/>
      <c r="DR41" s="883"/>
      <c r="DS41" s="883"/>
      <c r="DT41" s="883"/>
      <c r="DU41" s="883"/>
      <c r="DV41" s="883"/>
      <c r="DW41" s="883"/>
      <c r="DX41" s="883"/>
      <c r="EC41" s="1116"/>
      <c r="ED41" s="1116"/>
      <c r="EW41" s="263"/>
      <c r="EX41" s="263"/>
      <c r="EY41" s="263"/>
      <c r="EZ41" s="263"/>
      <c r="FA41" s="263"/>
      <c r="FB41" s="263"/>
      <c r="FC41" s="263"/>
      <c r="FD41" s="263"/>
      <c r="FE41" s="263"/>
      <c r="FF41" s="263"/>
      <c r="FG41" s="883"/>
      <c r="FH41" s="883"/>
      <c r="FI41" s="883"/>
      <c r="FJ41" s="883"/>
      <c r="FK41" s="883"/>
      <c r="FL41" s="883"/>
      <c r="FM41" s="883"/>
      <c r="FN41" s="883"/>
      <c r="FO41" s="263"/>
      <c r="FP41" s="263"/>
      <c r="FQ41" s="263"/>
      <c r="FR41" s="263"/>
      <c r="FS41" s="263"/>
      <c r="FT41" s="263"/>
      <c r="FU41" s="263"/>
      <c r="FV41" s="263"/>
      <c r="FW41" s="263"/>
      <c r="FX41" s="263"/>
      <c r="FY41" s="263"/>
      <c r="FZ41" s="263"/>
      <c r="GA41" s="263"/>
      <c r="GB41" s="263"/>
      <c r="GC41" s="263"/>
      <c r="GD41" s="263"/>
      <c r="GE41" s="263"/>
      <c r="GF41" s="263"/>
      <c r="GG41" s="249"/>
      <c r="GH41" s="1288"/>
      <c r="GI41" s="1288"/>
      <c r="GJ41" s="249"/>
      <c r="GK41" s="249"/>
      <c r="GL41" s="249"/>
      <c r="GM41" s="249"/>
      <c r="GN41" s="249"/>
      <c r="GO41" s="249"/>
      <c r="GP41" s="249"/>
      <c r="GQ41" s="1288"/>
      <c r="GR41" s="1288"/>
      <c r="GS41" s="249"/>
      <c r="GT41" s="249"/>
      <c r="GU41" s="249"/>
      <c r="GV41" s="249"/>
      <c r="GW41" s="249"/>
      <c r="GX41" s="249"/>
      <c r="GY41" s="249"/>
      <c r="GZ41" s="1288"/>
      <c r="HA41" s="1288"/>
      <c r="HB41" s="249"/>
      <c r="HC41" s="249"/>
      <c r="HD41" s="249"/>
      <c r="HE41" s="249"/>
      <c r="HF41" s="249"/>
      <c r="HG41" s="249"/>
      <c r="HH41" s="249"/>
      <c r="HI41" s="1288"/>
      <c r="HJ41" s="1288"/>
      <c r="HK41" s="249"/>
      <c r="HL41" s="249"/>
      <c r="HM41" s="249"/>
      <c r="HN41" s="249"/>
      <c r="HO41" s="249"/>
      <c r="HP41" s="249"/>
      <c r="HQ41" s="249"/>
      <c r="HR41" s="249"/>
      <c r="HS41" s="249"/>
      <c r="HT41" s="1337"/>
      <c r="HU41" s="1404"/>
      <c r="HV41" s="249"/>
      <c r="HW41" s="1097"/>
      <c r="HX41" s="1060"/>
      <c r="HY41" s="1060"/>
      <c r="HZ41" s="1060"/>
      <c r="IA41" s="249"/>
      <c r="IB41" s="249"/>
      <c r="IC41" s="1356"/>
      <c r="ID41" s="247"/>
      <c r="IE41" s="247"/>
      <c r="IF41" s="249"/>
      <c r="IG41" s="1110"/>
      <c r="IH41" s="1114"/>
      <c r="II41" s="1114"/>
      <c r="IJ41" s="1115"/>
      <c r="IK41" s="278"/>
      <c r="IL41" s="278"/>
      <c r="IM41" s="278"/>
      <c r="IN41" s="278"/>
      <c r="IO41" s="278"/>
      <c r="IP41" s="278"/>
      <c r="IQ41" s="278"/>
      <c r="IR41" s="278"/>
      <c r="IS41" s="278"/>
      <c r="IT41" s="278"/>
      <c r="IU41" s="278"/>
      <c r="IV41" s="278"/>
      <c r="JC41" s="883"/>
      <c r="JD41" s="883"/>
      <c r="JE41" s="883"/>
      <c r="JF41" s="883"/>
      <c r="KK41" s="794"/>
      <c r="KL41" s="247"/>
      <c r="KM41" s="247"/>
      <c r="KN41" s="1110"/>
      <c r="KO41" s="247"/>
      <c r="KP41" s="247"/>
      <c r="KQ41" s="247"/>
      <c r="KR41" s="247"/>
      <c r="KS41" s="883"/>
      <c r="KT41" s="883"/>
      <c r="KU41" s="247"/>
      <c r="KV41" s="247"/>
      <c r="KW41" s="247"/>
      <c r="KX41" s="247"/>
      <c r="KY41" s="247"/>
      <c r="KZ41" s="247"/>
      <c r="LA41" s="247"/>
      <c r="LB41" s="247"/>
      <c r="LC41" s="247"/>
      <c r="LD41" s="247"/>
      <c r="LE41" s="247"/>
      <c r="LF41" s="247"/>
      <c r="LG41" s="247"/>
      <c r="LH41" s="247"/>
      <c r="LI41" s="247"/>
      <c r="LJ41" s="247"/>
      <c r="LK41" s="247"/>
      <c r="LL41" s="247"/>
      <c r="LM41" s="247"/>
      <c r="LN41" s="247"/>
      <c r="LO41" s="247"/>
      <c r="LP41" s="247"/>
      <c r="LQ41" s="247"/>
      <c r="LR41" s="794"/>
      <c r="LS41" s="883"/>
      <c r="LT41" s="883"/>
      <c r="LU41" s="1114"/>
      <c r="LV41" s="1114"/>
      <c r="LW41" s="794"/>
      <c r="LX41" s="794"/>
      <c r="LY41" s="794"/>
      <c r="LZ41" s="794"/>
      <c r="MA41" s="246"/>
      <c r="MB41" s="246"/>
      <c r="MC41" s="246"/>
      <c r="MD41" s="246"/>
      <c r="ME41" s="246"/>
      <c r="MF41" s="246"/>
      <c r="MG41" s="246"/>
      <c r="MH41" s="246"/>
      <c r="MI41" s="246"/>
      <c r="MJ41" s="1426">
        <f>MJ40-MJ37</f>
        <v>0</v>
      </c>
      <c r="MK41" s="246"/>
      <c r="ML41" s="883"/>
      <c r="MM41" s="883"/>
      <c r="MN41" s="246"/>
      <c r="MO41" s="246"/>
      <c r="MP41" s="246"/>
      <c r="MQ41" s="263"/>
      <c r="MR41" s="263"/>
      <c r="MS41" s="263"/>
      <c r="MT41" s="263"/>
      <c r="MU41" s="263"/>
      <c r="MV41" s="263"/>
      <c r="MW41" s="263"/>
      <c r="MX41" s="263"/>
      <c r="MY41" s="263"/>
      <c r="MZ41" s="263"/>
      <c r="NA41" s="263"/>
      <c r="NB41" s="263"/>
      <c r="NC41" s="263"/>
      <c r="ND41" s="263"/>
      <c r="NE41" s="263"/>
      <c r="NF41" s="263"/>
      <c r="NG41" s="263"/>
      <c r="NH41" s="263"/>
      <c r="NI41" s="263"/>
      <c r="NJ41" s="263"/>
      <c r="NK41" s="263"/>
      <c r="NL41" s="263"/>
      <c r="NM41" s="263"/>
      <c r="NN41" s="263"/>
      <c r="NO41" s="263"/>
      <c r="NP41" s="263"/>
      <c r="NQ41" s="263"/>
      <c r="NR41" s="263"/>
      <c r="NS41" s="263"/>
      <c r="NT41" s="263"/>
      <c r="NU41" s="263"/>
      <c r="NV41" s="263"/>
      <c r="NW41" s="247"/>
      <c r="NX41" s="247"/>
      <c r="NY41" s="247"/>
      <c r="NZ41" s="247"/>
      <c r="OA41" s="247"/>
      <c r="OB41" s="247"/>
      <c r="OC41" s="247"/>
      <c r="OD41" s="247"/>
      <c r="OE41" s="247"/>
      <c r="OF41" s="247"/>
      <c r="OG41" s="247"/>
      <c r="OH41" s="247"/>
      <c r="OI41" s="247"/>
      <c r="OJ41" s="247"/>
      <c r="OK41" s="247"/>
      <c r="OL41" s="247"/>
      <c r="OM41" s="247"/>
      <c r="ON41" s="247"/>
      <c r="OO41" s="247"/>
      <c r="OP41" s="247"/>
      <c r="OQ41" s="247"/>
      <c r="OR41" s="247"/>
      <c r="OS41" s="247"/>
      <c r="OT41" s="247"/>
      <c r="OU41" s="247"/>
      <c r="OV41" s="247"/>
      <c r="OW41" s="247"/>
      <c r="OX41" s="247"/>
      <c r="OY41" s="247"/>
      <c r="OZ41" s="247"/>
      <c r="PA41" s="247"/>
      <c r="PB41" s="247"/>
      <c r="PC41" s="247"/>
      <c r="PD41" s="247"/>
      <c r="PE41" s="247"/>
      <c r="PF41" s="247"/>
      <c r="PG41" s="247"/>
      <c r="PH41" s="247"/>
      <c r="PI41" s="247"/>
      <c r="PJ41" s="247"/>
      <c r="PK41" s="247"/>
      <c r="PL41" s="247"/>
      <c r="PM41" s="247"/>
      <c r="PN41" s="247"/>
      <c r="PO41" s="247"/>
      <c r="PP41" s="247"/>
      <c r="PQ41" s="247"/>
      <c r="PR41" s="247"/>
      <c r="PS41" s="247"/>
      <c r="PT41" s="247"/>
      <c r="PU41" s="247"/>
      <c r="PV41" s="247"/>
      <c r="PX41" s="263">
        <f>PX40-PX37</f>
        <v>0</v>
      </c>
      <c r="PY41" s="228"/>
      <c r="PZ41" s="228"/>
      <c r="QA41" s="228"/>
      <c r="QB41" s="228"/>
      <c r="QC41" s="228"/>
      <c r="QD41" s="228"/>
      <c r="QE41" s="228"/>
      <c r="QF41" s="228"/>
      <c r="QG41" s="235"/>
      <c r="QH41" s="226"/>
      <c r="QI41" s="226"/>
      <c r="QJ41" s="229"/>
      <c r="QK41" s="226"/>
      <c r="QL41" s="229"/>
      <c r="QM41" s="249"/>
      <c r="QN41" s="249"/>
      <c r="QO41" s="249"/>
      <c r="QP41" s="249"/>
      <c r="QQ41" s="249"/>
      <c r="QR41" s="249"/>
      <c r="QS41" s="228"/>
      <c r="QT41" s="248"/>
      <c r="QU41" s="228"/>
      <c r="QV41" s="228"/>
      <c r="QW41" s="248"/>
      <c r="QX41" s="248"/>
      <c r="QY41" s="228"/>
      <c r="QZ41" s="228"/>
      <c r="RA41" s="228"/>
      <c r="RB41" s="228"/>
      <c r="RC41" s="418"/>
      <c r="RD41" s="418"/>
      <c r="RE41" s="228"/>
      <c r="RF41" s="228"/>
      <c r="RG41" s="228"/>
      <c r="RH41" s="228"/>
      <c r="RI41" s="228"/>
      <c r="RJ41" s="228"/>
      <c r="RK41" s="228"/>
      <c r="RL41" s="228"/>
      <c r="RM41" s="228"/>
      <c r="RN41" s="228"/>
      <c r="RO41" s="228"/>
      <c r="RP41" s="228"/>
      <c r="RQ41" s="228"/>
      <c r="RR41" s="228"/>
      <c r="RS41" s="228"/>
      <c r="RT41" s="228"/>
      <c r="RU41" s="1111"/>
      <c r="RV41" s="1111"/>
      <c r="RW41" s="1111"/>
      <c r="RX41" s="1111"/>
      <c r="RY41" s="1111"/>
      <c r="RZ41" s="1111"/>
      <c r="SA41" s="228"/>
      <c r="SB41" s="228"/>
      <c r="SC41" s="228"/>
      <c r="SD41" s="228"/>
      <c r="SE41" s="1112"/>
      <c r="SF41" s="1112"/>
      <c r="SG41" s="228"/>
      <c r="SH41" s="228"/>
      <c r="SI41" s="228"/>
      <c r="SJ41" s="228"/>
      <c r="SK41" s="228"/>
      <c r="SL41" s="228"/>
      <c r="SM41" s="228"/>
      <c r="SN41" s="228"/>
      <c r="SO41" s="228"/>
      <c r="SP41" s="228"/>
      <c r="SQ41" s="228"/>
      <c r="SR41" s="228"/>
      <c r="SS41" s="228"/>
      <c r="ST41" s="228"/>
      <c r="SU41" s="228"/>
      <c r="SV41" s="228"/>
      <c r="SW41" s="228"/>
      <c r="SX41" s="228"/>
      <c r="SY41" s="228"/>
      <c r="SZ41" s="228"/>
      <c r="TA41" s="228"/>
      <c r="TB41" s="228"/>
      <c r="TC41" s="228"/>
      <c r="TD41" s="228"/>
      <c r="TE41" s="263"/>
      <c r="TF41" s="263"/>
      <c r="TG41" s="263"/>
      <c r="TH41" s="1111"/>
      <c r="TI41" s="250"/>
      <c r="TJ41" s="250"/>
      <c r="TK41" s="250"/>
      <c r="TL41" s="1111"/>
      <c r="TM41" s="250"/>
      <c r="TN41" s="250"/>
      <c r="TO41" s="250"/>
      <c r="TP41" s="250"/>
      <c r="TQ41" s="250"/>
      <c r="TR41" s="250"/>
      <c r="TS41" s="250"/>
      <c r="TT41" s="250"/>
      <c r="TU41" s="235"/>
      <c r="TV41" s="235"/>
      <c r="TW41" s="297">
        <f>TW40-TW38</f>
        <v>0</v>
      </c>
      <c r="TX41" s="297">
        <f>TX40-TX38</f>
        <v>0</v>
      </c>
      <c r="TY41" s="303"/>
      <c r="TZ41" s="303"/>
      <c r="UA41" s="226"/>
      <c r="UB41" s="226"/>
      <c r="UC41" s="226"/>
      <c r="UD41" s="226"/>
      <c r="UE41" s="297">
        <f>UE40-UE38</f>
        <v>0</v>
      </c>
      <c r="UF41" s="297">
        <f>UF40-UF38</f>
        <v>0</v>
      </c>
      <c r="UG41" s="303"/>
      <c r="UH41" s="303"/>
      <c r="UI41" s="226"/>
      <c r="UJ41" s="226"/>
      <c r="UK41" s="226"/>
      <c r="UL41" s="226"/>
      <c r="UM41" s="226"/>
      <c r="UN41" s="226"/>
    </row>
    <row r="42" spans="1:560" s="407" customFormat="1" ht="19.5" customHeight="1">
      <c r="A42" s="223"/>
      <c r="B42" s="224"/>
      <c r="C42" s="235"/>
      <c r="D42" s="235"/>
      <c r="I42" s="228"/>
      <c r="J42" s="228"/>
      <c r="K42" s="228"/>
      <c r="L42" s="228"/>
      <c r="M42" s="228"/>
      <c r="N42" s="228"/>
      <c r="O42" s="228"/>
      <c r="P42" s="228"/>
      <c r="Q42" s="226"/>
      <c r="R42" s="226"/>
      <c r="S42" s="226"/>
      <c r="T42" s="226"/>
      <c r="U42" s="226"/>
      <c r="V42" s="244"/>
      <c r="W42" s="226"/>
      <c r="X42" s="226"/>
      <c r="Y42" s="226"/>
      <c r="Z42" s="226"/>
      <c r="AA42" s="244"/>
      <c r="AB42" s="226"/>
      <c r="AC42" s="244"/>
      <c r="AD42" s="244"/>
      <c r="AE42" s="244"/>
      <c r="AF42" s="244"/>
      <c r="AG42" s="244"/>
      <c r="AH42" s="244"/>
      <c r="AI42" s="229"/>
      <c r="AJ42" s="276"/>
      <c r="AK42" s="247"/>
      <c r="AL42" s="247"/>
      <c r="AM42" s="247"/>
      <c r="AN42" s="247"/>
      <c r="AO42" s="283"/>
      <c r="AP42" s="247"/>
      <c r="AQ42" s="283">
        <f>AQ40-AQ38</f>
        <v>0</v>
      </c>
      <c r="AR42" s="283">
        <f>AR40-AR38</f>
        <v>0</v>
      </c>
      <c r="AS42" s="283">
        <f>AS40-AS38</f>
        <v>0</v>
      </c>
      <c r="AT42" s="283">
        <f>AT40-AT38</f>
        <v>0</v>
      </c>
      <c r="AU42" s="247"/>
      <c r="AV42" s="247"/>
      <c r="AW42" s="247"/>
      <c r="AX42" s="247"/>
      <c r="AY42" s="283"/>
      <c r="AZ42" s="247"/>
      <c r="BA42" s="247"/>
      <c r="BB42" s="247"/>
      <c r="BC42" s="247"/>
      <c r="BD42" s="283"/>
      <c r="BE42" s="278"/>
      <c r="BF42" s="278"/>
      <c r="BG42" s="278"/>
      <c r="BH42" s="278"/>
      <c r="BK42" s="228"/>
      <c r="BL42" s="228"/>
      <c r="BM42" s="228"/>
      <c r="BN42" s="228"/>
      <c r="BO42" s="228"/>
      <c r="BP42" s="228"/>
      <c r="BQ42" s="228"/>
      <c r="BR42" s="283">
        <f>BR40-BR38</f>
        <v>0</v>
      </c>
      <c r="BS42" s="228"/>
      <c r="BT42" s="228"/>
      <c r="BU42" s="228"/>
      <c r="BV42" s="228"/>
      <c r="BW42" s="228"/>
      <c r="BX42" s="228"/>
      <c r="BY42" s="283"/>
      <c r="BZ42" s="283"/>
      <c r="CA42" s="283"/>
      <c r="CB42" s="283"/>
      <c r="CC42" s="283"/>
      <c r="CD42" s="283"/>
      <c r="CE42" s="283"/>
      <c r="CF42" s="283"/>
      <c r="CG42" s="283"/>
      <c r="CH42" s="283">
        <f>CH40-CH37</f>
        <v>0</v>
      </c>
      <c r="CI42" s="283"/>
      <c r="CJ42" s="283"/>
      <c r="CK42" s="283">
        <f>CK40-CK37</f>
        <v>0</v>
      </c>
      <c r="CL42" s="283">
        <f>CL40-CL37</f>
        <v>0</v>
      </c>
      <c r="CM42" s="283">
        <f>CM40-CM37</f>
        <v>0</v>
      </c>
      <c r="CN42" s="283">
        <f>CN40-CN38</f>
        <v>0</v>
      </c>
      <c r="CO42" s="283"/>
      <c r="CP42" s="283"/>
      <c r="CQ42" s="283"/>
      <c r="CR42" s="283"/>
      <c r="CS42" s="283"/>
      <c r="CT42" s="283"/>
      <c r="CU42" s="283"/>
      <c r="CV42" s="283"/>
      <c r="CW42" s="247"/>
      <c r="CX42" s="247"/>
      <c r="CY42" s="247"/>
      <c r="CZ42" s="247"/>
      <c r="DA42" s="283">
        <f>DA40-DA37</f>
        <v>0</v>
      </c>
      <c r="DB42" s="283">
        <f>DB40-DB37</f>
        <v>0</v>
      </c>
      <c r="DC42" s="247"/>
      <c r="DD42" s="247"/>
      <c r="DE42" s="247"/>
      <c r="DF42" s="247"/>
      <c r="DG42" s="247"/>
      <c r="DH42" s="247"/>
      <c r="DI42" s="247"/>
      <c r="DJ42" s="247"/>
      <c r="DK42" s="247"/>
      <c r="DL42" s="247"/>
      <c r="DM42" s="283"/>
      <c r="DN42" s="283"/>
      <c r="DO42" s="283"/>
      <c r="DP42" s="283"/>
      <c r="DQ42" s="283"/>
      <c r="DR42" s="283"/>
      <c r="DS42" s="283"/>
      <c r="DT42" s="283"/>
      <c r="DU42" s="283"/>
      <c r="DV42" s="283"/>
      <c r="DW42" s="283">
        <f>DW40-DW37</f>
        <v>0</v>
      </c>
      <c r="DX42" s="283">
        <f>DX40-DX37</f>
        <v>0</v>
      </c>
      <c r="EC42" s="283">
        <f>EC40-EC38</f>
        <v>0</v>
      </c>
      <c r="ED42" s="283">
        <f>ED40-ED38</f>
        <v>0</v>
      </c>
      <c r="EW42" s="263"/>
      <c r="EX42" s="263"/>
      <c r="EY42" s="263"/>
      <c r="EZ42" s="263"/>
      <c r="FA42" s="263"/>
      <c r="FB42" s="263"/>
      <c r="FC42" s="263"/>
      <c r="FD42" s="263"/>
      <c r="FE42" s="263"/>
      <c r="FF42" s="263"/>
      <c r="FG42" s="263">
        <f>FG40-FG38</f>
        <v>0</v>
      </c>
      <c r="FH42" s="263">
        <f>FH40-FH38</f>
        <v>0</v>
      </c>
      <c r="FI42" s="263">
        <f t="shared" ref="FI42:FN42" si="322">FI40-FI38</f>
        <v>0</v>
      </c>
      <c r="FJ42" s="263">
        <f t="shared" si="322"/>
        <v>0</v>
      </c>
      <c r="FK42" s="263">
        <f t="shared" si="322"/>
        <v>0</v>
      </c>
      <c r="FL42" s="263">
        <f t="shared" si="322"/>
        <v>0</v>
      </c>
      <c r="FM42" s="263">
        <f t="shared" si="322"/>
        <v>0</v>
      </c>
      <c r="FN42" s="263">
        <f t="shared" si="322"/>
        <v>0</v>
      </c>
      <c r="FO42" s="263"/>
      <c r="FP42" s="263"/>
      <c r="FQ42" s="263"/>
      <c r="FR42" s="263"/>
      <c r="FS42" s="263"/>
      <c r="FT42" s="263"/>
      <c r="FU42" s="263"/>
      <c r="FV42" s="263"/>
      <c r="FW42" s="263"/>
      <c r="FX42" s="263"/>
      <c r="FY42" s="263"/>
      <c r="FZ42" s="263"/>
      <c r="GA42" s="263"/>
      <c r="GB42" s="263"/>
      <c r="GC42" s="263"/>
      <c r="GD42" s="263"/>
      <c r="GE42" s="263"/>
      <c r="GF42" s="263"/>
      <c r="GG42" s="249"/>
      <c r="GH42" s="1288"/>
      <c r="GI42" s="1288"/>
      <c r="GJ42" s="249"/>
      <c r="GK42" s="249"/>
      <c r="GL42" s="249"/>
      <c r="GM42" s="249"/>
      <c r="GN42" s="249"/>
      <c r="GO42" s="249"/>
      <c r="GP42" s="249"/>
      <c r="GQ42" s="1288"/>
      <c r="GR42" s="1288"/>
      <c r="GS42" s="249"/>
      <c r="GT42" s="249"/>
      <c r="GU42" s="249"/>
      <c r="GV42" s="249"/>
      <c r="GW42" s="249"/>
      <c r="GX42" s="249"/>
      <c r="GY42" s="249"/>
      <c r="GZ42" s="1288"/>
      <c r="HA42" s="1288"/>
      <c r="HB42" s="249"/>
      <c r="HC42" s="249"/>
      <c r="HD42" s="249"/>
      <c r="HE42" s="249"/>
      <c r="HF42" s="249"/>
      <c r="HG42" s="249"/>
      <c r="HH42" s="249"/>
      <c r="HI42" s="1288"/>
      <c r="HJ42" s="1288"/>
      <c r="HK42" s="249"/>
      <c r="HL42" s="249"/>
      <c r="HM42" s="249"/>
      <c r="HN42" s="249"/>
      <c r="HO42" s="249"/>
      <c r="HP42" s="249"/>
      <c r="HQ42" s="249"/>
      <c r="HR42" s="249"/>
      <c r="HS42" s="249"/>
      <c r="HT42" s="1337"/>
      <c r="HU42" s="1404"/>
      <c r="HV42" s="249"/>
      <c r="HW42" s="283">
        <f>HW40-HW37</f>
        <v>0</v>
      </c>
      <c r="HX42" s="283">
        <f>HX40-HX37</f>
        <v>0</v>
      </c>
      <c r="HY42" s="283">
        <f>HY40-HY37</f>
        <v>0</v>
      </c>
      <c r="HZ42" s="283"/>
      <c r="IA42" s="249"/>
      <c r="IB42" s="249"/>
      <c r="IC42" s="1356"/>
      <c r="ID42" s="247"/>
      <c r="IE42" s="247"/>
      <c r="IF42" s="249"/>
      <c r="IG42" s="283">
        <f>IG40-IG37</f>
        <v>0</v>
      </c>
      <c r="IH42" s="283">
        <f>IH40-IH37</f>
        <v>0</v>
      </c>
      <c r="II42" s="283">
        <f>II40-II37</f>
        <v>0</v>
      </c>
      <c r="IJ42" s="283">
        <f>IJ40-IJ37</f>
        <v>0</v>
      </c>
      <c r="IK42" s="283"/>
      <c r="IL42" s="283"/>
      <c r="IM42" s="283"/>
      <c r="IN42" s="283"/>
      <c r="IO42" s="283"/>
      <c r="IP42" s="283">
        <f>IP40-IP37</f>
        <v>0</v>
      </c>
      <c r="IQ42" s="283"/>
      <c r="IR42" s="283">
        <f>IR40-IQ37</f>
        <v>0</v>
      </c>
      <c r="IS42" s="283"/>
      <c r="IT42" s="283"/>
      <c r="IU42" s="283"/>
      <c r="IV42" s="283"/>
      <c r="JC42" s="283">
        <f>JC40-JC38</f>
        <v>0</v>
      </c>
      <c r="JD42" s="283">
        <f>JD40-JD38</f>
        <v>0</v>
      </c>
      <c r="JE42" s="283">
        <f>JE40-JE38</f>
        <v>0</v>
      </c>
      <c r="JF42" s="283">
        <f>JF40-JF38</f>
        <v>0</v>
      </c>
      <c r="KK42" s="247"/>
      <c r="KL42" s="247"/>
      <c r="KM42" s="247"/>
      <c r="KN42" s="283">
        <f>KN40-KN38</f>
        <v>0</v>
      </c>
      <c r="KO42" s="247"/>
      <c r="KP42" s="247"/>
      <c r="KQ42" s="247"/>
      <c r="KR42" s="247"/>
      <c r="KS42" s="283">
        <f>KS40-KS37</f>
        <v>0</v>
      </c>
      <c r="KT42" s="283">
        <f>KT40-KT37</f>
        <v>0</v>
      </c>
      <c r="KU42" s="247"/>
      <c r="KV42" s="247"/>
      <c r="KW42" s="247"/>
      <c r="KX42" s="247"/>
      <c r="KY42" s="247"/>
      <c r="KZ42" s="247"/>
      <c r="LA42" s="247"/>
      <c r="LB42" s="247"/>
      <c r="LC42" s="247"/>
      <c r="LD42" s="247"/>
      <c r="LE42" s="247"/>
      <c r="LF42" s="247"/>
      <c r="LG42" s="247"/>
      <c r="LH42" s="247"/>
      <c r="LI42" s="247"/>
      <c r="LJ42" s="247"/>
      <c r="LK42" s="247"/>
      <c r="LL42" s="247"/>
      <c r="LM42" s="247"/>
      <c r="LN42" s="247"/>
      <c r="LO42" s="247"/>
      <c r="LP42" s="247"/>
      <c r="LQ42" s="247"/>
      <c r="LR42" s="283">
        <f>LR40-LR38</f>
        <v>-2475949.64</v>
      </c>
      <c r="LS42" s="283">
        <f>LS40-LS37</f>
        <v>0</v>
      </c>
      <c r="LT42" s="283">
        <f>LT40-LT37</f>
        <v>0</v>
      </c>
      <c r="LU42" s="283">
        <f>LU40-LU38</f>
        <v>0</v>
      </c>
      <c r="LV42" s="283"/>
      <c r="LW42" s="283">
        <f t="shared" ref="LW42:LZ42" si="323">LW40-LW38</f>
        <v>0</v>
      </c>
      <c r="LX42" s="283">
        <f t="shared" si="323"/>
        <v>0</v>
      </c>
      <c r="LY42" s="283">
        <f t="shared" si="323"/>
        <v>0</v>
      </c>
      <c r="LZ42" s="283">
        <f t="shared" si="323"/>
        <v>0</v>
      </c>
      <c r="MA42" s="246"/>
      <c r="MB42" s="246"/>
      <c r="MC42" s="246"/>
      <c r="MD42" s="246"/>
      <c r="ME42" s="246"/>
      <c r="MF42" s="246"/>
      <c r="MG42" s="246"/>
      <c r="MH42" s="246"/>
      <c r="MI42" s="246"/>
      <c r="MJ42" s="246"/>
      <c r="MK42" s="246"/>
      <c r="ML42" s="283"/>
      <c r="MM42" s="283"/>
      <c r="MN42" s="246"/>
      <c r="MO42" s="246"/>
      <c r="MP42" s="246"/>
      <c r="MQ42" s="263"/>
      <c r="MR42" s="263"/>
      <c r="MS42" s="263"/>
      <c r="MT42" s="263"/>
      <c r="MU42" s="263"/>
      <c r="MV42" s="263"/>
      <c r="MW42" s="263"/>
      <c r="MX42" s="263"/>
      <c r="MY42" s="263"/>
      <c r="MZ42" s="263"/>
      <c r="NA42" s="263"/>
      <c r="NB42" s="263"/>
      <c r="NC42" s="263"/>
      <c r="ND42" s="263"/>
      <c r="NE42" s="263"/>
      <c r="NF42" s="263"/>
      <c r="NG42" s="263"/>
      <c r="NH42" s="263"/>
      <c r="NI42" s="263"/>
      <c r="NJ42" s="263"/>
      <c r="NK42" s="263"/>
      <c r="NL42" s="263"/>
      <c r="NM42" s="263"/>
      <c r="NN42" s="263"/>
      <c r="NO42" s="263"/>
      <c r="NP42" s="263"/>
      <c r="NQ42" s="263"/>
      <c r="NR42" s="263"/>
      <c r="NS42" s="263"/>
      <c r="NT42" s="263"/>
      <c r="NU42" s="263"/>
      <c r="NV42" s="263"/>
      <c r="NW42" s="247"/>
      <c r="NX42" s="247"/>
      <c r="NY42" s="247"/>
      <c r="NZ42" s="247"/>
      <c r="OA42" s="247"/>
      <c r="OB42" s="247"/>
      <c r="OC42" s="247"/>
      <c r="OD42" s="247"/>
      <c r="OE42" s="247"/>
      <c r="OF42" s="247"/>
      <c r="OG42" s="247"/>
      <c r="OH42" s="247"/>
      <c r="OI42" s="247"/>
      <c r="OJ42" s="247"/>
      <c r="OK42" s="247"/>
      <c r="OL42" s="247"/>
      <c r="OM42" s="247"/>
      <c r="ON42" s="247"/>
      <c r="OO42" s="247"/>
      <c r="OP42" s="247"/>
      <c r="OQ42" s="247"/>
      <c r="OR42" s="247"/>
      <c r="OS42" s="247"/>
      <c r="OT42" s="247"/>
      <c r="OU42" s="247"/>
      <c r="OV42" s="247"/>
      <c r="OW42" s="247"/>
      <c r="OX42" s="247"/>
      <c r="OY42" s="247"/>
      <c r="OZ42" s="247"/>
      <c r="PA42" s="247"/>
      <c r="PB42" s="247"/>
      <c r="PC42" s="247"/>
      <c r="PD42" s="247"/>
      <c r="PE42" s="247"/>
      <c r="PF42" s="247"/>
      <c r="PG42" s="247"/>
      <c r="PH42" s="247"/>
      <c r="PI42" s="247"/>
      <c r="PJ42" s="247"/>
      <c r="PK42" s="247"/>
      <c r="PL42" s="247"/>
      <c r="PM42" s="247"/>
      <c r="PN42" s="247"/>
      <c r="PO42" s="247"/>
      <c r="PP42" s="247"/>
      <c r="PQ42" s="247"/>
      <c r="PR42" s="247"/>
      <c r="PS42" s="247"/>
      <c r="PT42" s="247"/>
      <c r="PU42" s="247"/>
      <c r="PV42" s="247"/>
      <c r="PW42" s="247"/>
      <c r="PX42" s="247"/>
      <c r="PY42" s="228"/>
      <c r="PZ42" s="228"/>
      <c r="QA42" s="228"/>
      <c r="QB42" s="228"/>
      <c r="QC42" s="228"/>
      <c r="QD42" s="228"/>
      <c r="QE42" s="228"/>
      <c r="QF42" s="228"/>
      <c r="QG42" s="235"/>
      <c r="QH42" s="226"/>
      <c r="QI42" s="226"/>
      <c r="QJ42" s="229"/>
      <c r="QK42" s="226"/>
      <c r="QL42" s="229"/>
      <c r="QM42" s="249"/>
      <c r="QN42" s="249"/>
      <c r="QO42" s="249"/>
      <c r="QP42" s="249"/>
      <c r="QQ42" s="249"/>
      <c r="QR42" s="249"/>
      <c r="QS42" s="228"/>
      <c r="QT42" s="248"/>
      <c r="QU42" s="228"/>
      <c r="QV42" s="228"/>
      <c r="QW42" s="248"/>
      <c r="QX42" s="248"/>
      <c r="QY42" s="228"/>
      <c r="QZ42" s="228"/>
      <c r="RA42" s="228"/>
      <c r="RB42" s="228"/>
      <c r="RC42" s="418"/>
      <c r="RD42" s="418"/>
      <c r="RE42" s="228"/>
      <c r="RF42" s="228"/>
      <c r="RG42" s="228"/>
      <c r="RH42" s="228"/>
      <c r="RI42" s="228"/>
      <c r="RJ42" s="228"/>
      <c r="RK42" s="228"/>
      <c r="RL42" s="228"/>
      <c r="RM42" s="228"/>
      <c r="RN42" s="228"/>
      <c r="RO42" s="228"/>
      <c r="RP42" s="228"/>
      <c r="RQ42" s="228"/>
      <c r="RR42" s="228"/>
      <c r="RS42" s="228"/>
      <c r="RT42" s="228"/>
      <c r="RU42" s="263">
        <f>RU40-RU37</f>
        <v>0</v>
      </c>
      <c r="RV42" s="263">
        <f>RV40-RV37</f>
        <v>0</v>
      </c>
      <c r="RW42" s="263"/>
      <c r="RX42" s="263"/>
      <c r="RY42" s="263"/>
      <c r="RZ42" s="263">
        <f>RZ40-RZ37</f>
        <v>0</v>
      </c>
      <c r="SA42" s="228"/>
      <c r="SB42" s="228"/>
      <c r="SC42" s="228"/>
      <c r="SD42" s="228"/>
      <c r="SE42" s="283">
        <f>SE40-SE38</f>
        <v>0</v>
      </c>
      <c r="SF42" s="283">
        <f>SF40-SF38</f>
        <v>0</v>
      </c>
      <c r="SG42" s="228"/>
      <c r="SH42" s="228"/>
      <c r="SI42" s="228"/>
      <c r="SJ42" s="228"/>
      <c r="SK42" s="228"/>
      <c r="SL42" s="228"/>
      <c r="SM42" s="228"/>
      <c r="SN42" s="228"/>
      <c r="SO42" s="228"/>
      <c r="SP42" s="228"/>
      <c r="SQ42" s="228"/>
      <c r="SR42" s="228"/>
      <c r="SS42" s="228"/>
      <c r="ST42" s="228"/>
      <c r="SU42" s="228"/>
      <c r="SV42" s="228"/>
      <c r="SW42" s="228"/>
      <c r="SX42" s="228"/>
      <c r="SY42" s="228"/>
      <c r="SZ42" s="228"/>
      <c r="TA42" s="228"/>
      <c r="TB42" s="228"/>
      <c r="TC42" s="228"/>
      <c r="TD42" s="228"/>
      <c r="TE42" s="263"/>
      <c r="TF42" s="263"/>
      <c r="TG42" s="263"/>
      <c r="TH42" s="263">
        <f>TH40-TH37</f>
        <v>0</v>
      </c>
      <c r="TI42" s="250"/>
      <c r="TJ42" s="250"/>
      <c r="TK42" s="250"/>
      <c r="TL42" s="263">
        <f>TL40-TL37</f>
        <v>0</v>
      </c>
      <c r="TM42" s="250"/>
      <c r="TN42" s="250"/>
      <c r="TO42" s="250"/>
      <c r="TP42" s="250"/>
      <c r="TQ42" s="250"/>
      <c r="TR42" s="250"/>
      <c r="TS42" s="250"/>
      <c r="TT42" s="250"/>
      <c r="TU42" s="235"/>
      <c r="TV42" s="235"/>
      <c r="TW42" s="226"/>
      <c r="TX42" s="226"/>
      <c r="TY42" s="303"/>
      <c r="TZ42" s="303"/>
      <c r="UA42" s="226"/>
      <c r="UB42" s="226"/>
      <c r="UC42" s="226"/>
      <c r="UD42" s="226"/>
      <c r="UE42" s="226"/>
      <c r="UF42" s="226"/>
      <c r="UG42" s="303"/>
      <c r="UH42" s="303"/>
      <c r="UI42" s="226"/>
      <c r="UJ42" s="226"/>
      <c r="UK42" s="226"/>
      <c r="UL42" s="226"/>
      <c r="UM42" s="226"/>
      <c r="UN42" s="226"/>
    </row>
    <row r="43" spans="1:560" ht="19.5" customHeight="1">
      <c r="A43" s="223"/>
      <c r="B43" s="224"/>
      <c r="D43" s="235"/>
      <c r="F43" s="228"/>
      <c r="G43" s="228"/>
      <c r="H43" s="228"/>
      <c r="I43" s="228"/>
      <c r="J43" s="228"/>
      <c r="K43" s="228"/>
      <c r="L43" s="228"/>
      <c r="M43" s="228"/>
      <c r="N43" s="228"/>
      <c r="O43" s="228"/>
      <c r="P43" s="228"/>
      <c r="V43" s="244"/>
      <c r="AA43" s="244"/>
      <c r="AC43" s="244"/>
      <c r="AD43" s="244"/>
      <c r="AE43" s="244"/>
      <c r="AF43" s="244"/>
      <c r="AG43" s="244"/>
      <c r="AH43" s="244"/>
      <c r="AI43" s="229"/>
      <c r="AJ43" s="276"/>
      <c r="AK43" s="247"/>
      <c r="AL43" s="247"/>
      <c r="AM43" s="247"/>
      <c r="AN43" s="247"/>
      <c r="AO43" s="249"/>
      <c r="AP43" s="247"/>
      <c r="AQ43" s="247"/>
      <c r="AR43" s="247"/>
      <c r="AS43" s="247"/>
      <c r="AT43" s="249"/>
      <c r="AU43" s="247"/>
      <c r="AV43" s="247"/>
      <c r="AW43" s="247"/>
      <c r="AX43" s="247"/>
      <c r="AY43" s="249"/>
      <c r="AZ43" s="247"/>
      <c r="BA43" s="247"/>
      <c r="BB43" s="247"/>
      <c r="BC43" s="247"/>
      <c r="BD43" s="249"/>
      <c r="BE43" s="278"/>
      <c r="BF43" s="278"/>
      <c r="BG43" s="278"/>
      <c r="BH43" s="278"/>
      <c r="BI43" s="228"/>
      <c r="BJ43" s="276"/>
      <c r="BK43" s="228"/>
      <c r="BL43" s="228"/>
      <c r="BM43" s="228"/>
      <c r="BN43" s="228"/>
      <c r="BO43" s="228"/>
      <c r="BP43" s="228"/>
      <c r="BQ43" s="228"/>
      <c r="BR43" s="282"/>
      <c r="BS43" s="228"/>
      <c r="BT43" s="228"/>
      <c r="BU43" s="228"/>
      <c r="BV43" s="228"/>
      <c r="BW43" s="228"/>
      <c r="BX43" s="228"/>
      <c r="BY43" s="278"/>
      <c r="BZ43" s="278"/>
      <c r="CA43" s="278"/>
      <c r="CB43" s="278"/>
      <c r="CC43" s="278"/>
      <c r="CD43" s="278"/>
      <c r="CE43" s="278"/>
      <c r="CF43" s="278"/>
      <c r="CG43" s="278"/>
      <c r="CH43" s="278"/>
      <c r="CI43" s="278"/>
      <c r="CJ43" s="278"/>
      <c r="CK43" s="278"/>
      <c r="CL43" s="278"/>
      <c r="CM43" s="278"/>
      <c r="CN43" s="278"/>
      <c r="CO43" s="278"/>
      <c r="CP43" s="278"/>
      <c r="CQ43" s="278"/>
      <c r="CR43" s="278"/>
      <c r="CS43" s="278"/>
      <c r="CT43" s="278"/>
      <c r="CU43" s="278"/>
      <c r="CV43" s="278"/>
      <c r="CW43" s="278"/>
      <c r="CX43" s="278"/>
      <c r="CY43" s="278"/>
      <c r="CZ43" s="278"/>
      <c r="DA43" s="278"/>
      <c r="DB43" s="278"/>
      <c r="DC43" s="247"/>
      <c r="DD43" s="247"/>
      <c r="DE43" s="247"/>
      <c r="DF43" s="247"/>
      <c r="DG43" s="247"/>
      <c r="DH43" s="247"/>
      <c r="DI43" s="247"/>
      <c r="DJ43" s="247"/>
      <c r="DK43" s="247"/>
      <c r="DL43" s="247"/>
      <c r="DM43" s="278"/>
      <c r="DN43" s="278"/>
      <c r="DO43" s="278"/>
      <c r="DP43" s="278"/>
      <c r="DQ43" s="278"/>
      <c r="DR43" s="278"/>
      <c r="DS43" s="278"/>
      <c r="DT43" s="278"/>
      <c r="DU43" s="278"/>
      <c r="DV43" s="278"/>
      <c r="DW43" s="278"/>
      <c r="DX43" s="278"/>
      <c r="DY43" s="278"/>
      <c r="DZ43" s="278"/>
      <c r="EA43" s="278"/>
      <c r="EB43" s="278"/>
      <c r="EC43" s="278"/>
      <c r="ED43" s="278"/>
      <c r="EE43" s="278"/>
      <c r="EF43" s="278"/>
      <c r="EG43" s="278"/>
      <c r="EH43" s="278"/>
      <c r="EI43" s="278"/>
      <c r="EJ43" s="278"/>
      <c r="EW43" s="250"/>
      <c r="EX43" s="250"/>
      <c r="EY43" s="250"/>
      <c r="EZ43" s="250"/>
      <c r="FA43" s="250"/>
      <c r="FB43" s="250"/>
      <c r="FC43" s="250"/>
      <c r="FD43" s="250"/>
      <c r="FE43" s="250"/>
      <c r="FF43" s="250"/>
      <c r="FG43" s="250"/>
      <c r="FH43" s="250"/>
      <c r="FI43" s="250"/>
      <c r="FJ43" s="250"/>
      <c r="FK43" s="250"/>
      <c r="FL43" s="250"/>
      <c r="FM43" s="250"/>
      <c r="FN43" s="250"/>
      <c r="FO43" s="250"/>
      <c r="FP43" s="250"/>
      <c r="FQ43" s="250"/>
      <c r="FR43" s="250"/>
      <c r="FS43" s="250"/>
      <c r="FT43" s="250"/>
      <c r="FU43" s="250"/>
      <c r="FV43" s="250"/>
      <c r="FW43" s="250"/>
      <c r="FX43" s="250"/>
      <c r="FY43" s="250"/>
      <c r="FZ43" s="250"/>
      <c r="GA43" s="250"/>
      <c r="GB43" s="250"/>
      <c r="GC43" s="250"/>
      <c r="GD43" s="250"/>
      <c r="GE43" s="250"/>
      <c r="GF43" s="250"/>
      <c r="GG43" s="249"/>
      <c r="GH43" s="1288"/>
      <c r="GI43" s="1288"/>
      <c r="GJ43" s="249"/>
      <c r="GK43" s="249"/>
      <c r="GL43" s="249"/>
      <c r="GM43" s="249"/>
      <c r="GN43" s="249"/>
      <c r="GO43" s="249"/>
      <c r="GP43" s="249"/>
      <c r="GQ43" s="1288"/>
      <c r="GR43" s="1288"/>
      <c r="GS43" s="249"/>
      <c r="GT43" s="249"/>
      <c r="GU43" s="249"/>
      <c r="GV43" s="249"/>
      <c r="GW43" s="249"/>
      <c r="GX43" s="249"/>
      <c r="GY43" s="249"/>
      <c r="GZ43" s="1288"/>
      <c r="HA43" s="1288"/>
      <c r="HB43" s="249"/>
      <c r="HC43" s="249"/>
      <c r="HD43" s="249"/>
      <c r="HE43" s="249"/>
      <c r="HF43" s="249"/>
      <c r="HG43" s="249"/>
      <c r="HH43" s="249"/>
      <c r="HI43" s="1288"/>
      <c r="HJ43" s="1288"/>
      <c r="HK43" s="249"/>
      <c r="HL43" s="249"/>
      <c r="HM43" s="249"/>
      <c r="HN43" s="249"/>
      <c r="HO43" s="249"/>
      <c r="HP43" s="249"/>
      <c r="HQ43" s="249"/>
      <c r="HR43" s="249"/>
      <c r="HS43" s="249"/>
      <c r="HT43" s="1337"/>
      <c r="HU43" s="1404"/>
      <c r="HV43" s="249"/>
      <c r="IA43" s="249"/>
      <c r="IB43" s="249"/>
      <c r="IC43" s="1356"/>
      <c r="ID43" s="247"/>
      <c r="IE43" s="247"/>
      <c r="IF43" s="249"/>
      <c r="IG43" s="249"/>
      <c r="IH43" s="1356"/>
      <c r="II43" s="278"/>
      <c r="IJ43" s="278"/>
      <c r="IK43" s="1270"/>
      <c r="IL43" s="1270"/>
      <c r="IM43" s="1270"/>
      <c r="IN43" s="1270"/>
      <c r="IO43" s="1270"/>
      <c r="IP43" s="1270"/>
      <c r="IQ43" s="1270"/>
      <c r="IR43" s="1270"/>
      <c r="IS43" s="1270"/>
      <c r="IT43" s="1270"/>
      <c r="IU43" s="1270"/>
      <c r="IV43" s="1270"/>
      <c r="KK43" s="247"/>
      <c r="KL43" s="247"/>
      <c r="KM43" s="247"/>
      <c r="KN43" s="278"/>
      <c r="KO43" s="247"/>
      <c r="KP43" s="247"/>
      <c r="KQ43" s="247"/>
      <c r="KR43" s="247"/>
      <c r="KS43" s="247"/>
      <c r="KT43" s="247"/>
      <c r="KU43" s="247"/>
      <c r="KV43" s="247"/>
      <c r="KW43" s="247"/>
      <c r="KX43" s="247"/>
      <c r="KY43" s="247"/>
      <c r="KZ43" s="247"/>
      <c r="LA43" s="247"/>
      <c r="LB43" s="247"/>
      <c r="LC43" s="247"/>
      <c r="LD43" s="247"/>
      <c r="LE43" s="247"/>
      <c r="LF43" s="247"/>
      <c r="LG43" s="247"/>
      <c r="LH43" s="247"/>
      <c r="LI43" s="247"/>
      <c r="LJ43" s="247"/>
      <c r="LK43" s="247"/>
      <c r="LL43" s="247"/>
      <c r="LM43" s="247"/>
      <c r="LN43" s="247"/>
      <c r="LO43" s="247"/>
      <c r="LP43" s="247"/>
      <c r="LQ43" s="247"/>
      <c r="LR43" s="247"/>
      <c r="LS43" s="247"/>
      <c r="LT43" s="247"/>
      <c r="LU43" s="278"/>
      <c r="LV43" s="278"/>
      <c r="LW43" s="278"/>
      <c r="LX43" s="278"/>
      <c r="LY43" s="278"/>
      <c r="LZ43" s="278"/>
      <c r="MA43" s="246"/>
      <c r="MB43" s="246"/>
      <c r="MC43" s="246"/>
      <c r="MD43" s="246"/>
      <c r="ME43" s="246"/>
      <c r="MF43" s="246"/>
      <c r="MG43" s="246"/>
      <c r="MH43" s="246"/>
      <c r="MI43" s="246"/>
      <c r="MJ43" s="246"/>
      <c r="MK43" s="282"/>
      <c r="ML43" s="282"/>
      <c r="MM43" s="282"/>
      <c r="MN43" s="282"/>
      <c r="MO43" s="282"/>
      <c r="MP43" s="282"/>
      <c r="MQ43" s="263"/>
      <c r="MR43" s="263"/>
      <c r="MS43" s="263"/>
      <c r="MT43" s="263"/>
      <c r="MU43" s="263"/>
      <c r="MV43" s="263"/>
      <c r="MW43" s="263"/>
      <c r="MX43" s="263"/>
      <c r="MY43" s="263"/>
      <c r="MZ43" s="263"/>
      <c r="NA43" s="263"/>
      <c r="NB43" s="263"/>
      <c r="NC43" s="263"/>
      <c r="ND43" s="263"/>
      <c r="NE43" s="263"/>
      <c r="NF43" s="263"/>
      <c r="NG43" s="263"/>
      <c r="NH43" s="263"/>
      <c r="NI43" s="263"/>
      <c r="NJ43" s="263"/>
      <c r="NK43" s="263"/>
      <c r="NL43" s="263"/>
      <c r="NM43" s="263"/>
      <c r="NN43" s="263"/>
      <c r="NO43" s="263"/>
      <c r="NP43" s="263"/>
      <c r="NQ43" s="263"/>
      <c r="NR43" s="263"/>
      <c r="NS43" s="263"/>
      <c r="NT43" s="263"/>
      <c r="NU43" s="263"/>
      <c r="NV43" s="263"/>
      <c r="NW43" s="247"/>
      <c r="NX43" s="247"/>
      <c r="NY43" s="247"/>
      <c r="NZ43" s="247"/>
      <c r="OA43" s="247"/>
      <c r="OB43" s="247"/>
      <c r="OC43" s="247"/>
      <c r="OD43" s="247"/>
      <c r="OE43" s="247"/>
      <c r="OF43" s="247"/>
      <c r="OG43" s="247"/>
      <c r="OH43" s="247"/>
      <c r="OI43" s="247"/>
      <c r="OJ43" s="247"/>
      <c r="OK43" s="247"/>
      <c r="OL43" s="247"/>
      <c r="OM43" s="247"/>
      <c r="ON43" s="247"/>
      <c r="OO43" s="247"/>
      <c r="OP43" s="247"/>
      <c r="OQ43" s="247"/>
      <c r="OR43" s="247"/>
      <c r="OS43" s="247"/>
      <c r="OT43" s="247"/>
      <c r="OU43" s="247"/>
      <c r="OV43" s="247"/>
      <c r="OW43" s="247"/>
      <c r="OX43" s="247"/>
      <c r="OY43" s="247"/>
      <c r="OZ43" s="247"/>
      <c r="PA43" s="247"/>
      <c r="PB43" s="247"/>
      <c r="PC43" s="247"/>
      <c r="PD43" s="247"/>
      <c r="PE43" s="247"/>
      <c r="PF43" s="247"/>
      <c r="PG43" s="247"/>
      <c r="PH43" s="247"/>
      <c r="PI43" s="247"/>
      <c r="PJ43" s="247"/>
      <c r="PK43" s="247"/>
      <c r="PL43" s="247"/>
      <c r="PM43" s="247"/>
      <c r="PN43" s="247"/>
      <c r="PO43" s="247"/>
      <c r="PP43" s="247"/>
      <c r="PQ43" s="247"/>
      <c r="PR43" s="247"/>
      <c r="PS43" s="247"/>
      <c r="PT43" s="247"/>
      <c r="PU43" s="247"/>
      <c r="PV43" s="247"/>
      <c r="PW43" s="247"/>
      <c r="PX43" s="247"/>
      <c r="PY43" s="228"/>
      <c r="PZ43" s="228"/>
      <c r="QA43" s="228"/>
      <c r="QB43" s="228"/>
      <c r="QC43" s="228"/>
      <c r="QD43" s="228"/>
      <c r="QE43" s="228"/>
      <c r="QF43" s="228"/>
      <c r="QG43" s="235"/>
      <c r="QJ43" s="229"/>
      <c r="QL43" s="229"/>
      <c r="QM43" s="249"/>
      <c r="QN43" s="249"/>
      <c r="QO43" s="249"/>
      <c r="QP43" s="249"/>
      <c r="QQ43" s="249"/>
      <c r="QR43" s="249"/>
      <c r="QS43" s="228"/>
      <c r="QT43" s="248"/>
      <c r="QU43" s="228"/>
      <c r="QV43" s="228"/>
      <c r="QW43" s="248"/>
      <c r="QX43" s="248"/>
      <c r="QY43" s="228"/>
      <c r="QZ43" s="228"/>
      <c r="RA43" s="228"/>
      <c r="RB43" s="228"/>
      <c r="RE43" s="228"/>
      <c r="RF43" s="228"/>
      <c r="RG43" s="228"/>
      <c r="RH43" s="228"/>
      <c r="RI43" s="228"/>
      <c r="RJ43" s="228"/>
      <c r="RK43" s="799">
        <f>'Трансферты и кредиты'!SS37+'Трансферты и кредиты'!TQ37</f>
        <v>0</v>
      </c>
      <c r="RL43" s="798">
        <f>'Трансферты и кредиты'!SV37+'Трансферты и кредиты'!TS37</f>
        <v>0</v>
      </c>
      <c r="RM43" s="250"/>
      <c r="RN43" s="250"/>
      <c r="RO43" s="250"/>
      <c r="RP43" s="250"/>
      <c r="RQ43" s="250"/>
      <c r="RR43" s="250"/>
      <c r="RS43" s="250"/>
      <c r="RT43" s="250"/>
      <c r="RU43" s="250"/>
      <c r="RV43" s="250"/>
      <c r="RW43" s="250"/>
      <c r="RX43" s="250"/>
      <c r="RY43" s="250"/>
      <c r="RZ43" s="250"/>
      <c r="SA43" s="250"/>
      <c r="SB43" s="250"/>
      <c r="SC43" s="250"/>
      <c r="SD43" s="250"/>
      <c r="SE43" s="250"/>
      <c r="SF43" s="250"/>
      <c r="SG43" s="250"/>
      <c r="SH43" s="250"/>
      <c r="SI43" s="250"/>
      <c r="SJ43" s="250"/>
      <c r="SK43" s="250"/>
      <c r="SL43" s="250"/>
      <c r="SM43" s="250"/>
      <c r="SN43" s="250"/>
      <c r="SO43" s="250"/>
      <c r="SP43" s="250"/>
      <c r="SQ43" s="250"/>
      <c r="SR43" s="250"/>
      <c r="SS43" s="250"/>
      <c r="ST43" s="250"/>
      <c r="SU43" s="250"/>
      <c r="SV43" s="250"/>
      <c r="SW43" s="250"/>
      <c r="SX43" s="250"/>
      <c r="SY43" s="250"/>
      <c r="SZ43" s="250"/>
      <c r="TA43" s="250"/>
      <c r="TB43" s="250"/>
      <c r="TC43" s="250"/>
      <c r="TD43" s="250"/>
      <c r="TE43" s="250"/>
      <c r="TF43" s="250"/>
      <c r="TG43" s="250"/>
      <c r="TH43" s="250"/>
      <c r="TI43" s="250"/>
      <c r="TJ43" s="250"/>
      <c r="TK43" s="250"/>
      <c r="TL43" s="250"/>
      <c r="TM43" s="250"/>
      <c r="TN43" s="250"/>
      <c r="TO43" s="250"/>
      <c r="TP43" s="250"/>
      <c r="TQ43" s="250"/>
      <c r="TR43" s="250"/>
      <c r="TS43" s="250"/>
      <c r="TT43" s="250"/>
      <c r="TU43" s="235"/>
      <c r="TV43" s="235"/>
      <c r="TW43" s="373"/>
      <c r="TX43" s="373"/>
      <c r="UE43" s="373"/>
      <c r="UF43" s="373"/>
    </row>
    <row r="44" spans="1:560" s="223" customFormat="1" ht="18.75" customHeight="1">
      <c r="A44" s="1126" t="s">
        <v>137</v>
      </c>
      <c r="B44" s="1129">
        <f>D44+AI44+'Трансферты и кредиты'!QG46+'Трансферты и кредиты'!RK46</f>
        <v>7663593047.8299999</v>
      </c>
      <c r="C44" s="1129">
        <f>E44+'Трансферты и кредиты'!QJ46+AJ44+'Трансферты и кредиты'!RL46</f>
        <v>2122291514.8200002</v>
      </c>
      <c r="D44" s="243">
        <f>D34</f>
        <v>838969700</v>
      </c>
      <c r="E44" s="243">
        <f>E34</f>
        <v>231742424</v>
      </c>
      <c r="H44" s="502"/>
      <c r="AI44" s="243">
        <f>AI34</f>
        <v>1360429180.7799997</v>
      </c>
      <c r="AJ44" s="243">
        <f>AJ34</f>
        <v>619771837.13999999</v>
      </c>
      <c r="AK44" s="243"/>
      <c r="AL44" s="243"/>
      <c r="AM44" s="243"/>
      <c r="AN44" s="243"/>
      <c r="AO44" s="249"/>
      <c r="AP44" s="243"/>
      <c r="AQ44" s="243"/>
      <c r="AR44" s="243"/>
      <c r="AS44" s="243"/>
      <c r="AT44" s="249"/>
      <c r="AU44" s="243"/>
      <c r="AV44" s="243"/>
      <c r="AW44" s="243"/>
      <c r="AX44" s="243"/>
      <c r="AY44" s="249"/>
      <c r="AZ44" s="243"/>
      <c r="BA44" s="243"/>
      <c r="BB44" s="243"/>
      <c r="BC44" s="243"/>
      <c r="BD44" s="249"/>
      <c r="BE44" s="243"/>
      <c r="BF44" s="243"/>
      <c r="BG44" s="243"/>
      <c r="BH44" s="243"/>
      <c r="CO44" s="1354"/>
      <c r="CP44" s="1354"/>
      <c r="CQ44" s="1354"/>
      <c r="CR44" s="1354"/>
      <c r="CS44" s="1354"/>
      <c r="CT44" s="1354"/>
      <c r="CU44" s="1354"/>
      <c r="CV44" s="1354"/>
      <c r="DC44" s="243"/>
      <c r="DD44" s="243"/>
      <c r="DE44" s="243"/>
      <c r="DF44" s="243"/>
      <c r="DG44" s="243"/>
      <c r="DH44" s="243"/>
      <c r="DI44" s="243"/>
      <c r="DJ44" s="243"/>
      <c r="DK44" s="243"/>
      <c r="DL44" s="243"/>
      <c r="DY44" s="243"/>
      <c r="DZ44" s="243"/>
      <c r="EA44" s="243"/>
      <c r="EB44" s="243"/>
      <c r="EC44" s="243"/>
      <c r="ED44" s="243"/>
      <c r="EE44" s="243"/>
      <c r="EF44" s="243"/>
      <c r="EG44" s="243"/>
      <c r="EH44" s="243"/>
      <c r="EI44" s="243"/>
      <c r="EJ44" s="243"/>
      <c r="EW44" s="250"/>
      <c r="EX44" s="250"/>
      <c r="EY44" s="250"/>
      <c r="EZ44" s="250"/>
      <c r="FA44" s="250"/>
      <c r="FB44" s="250"/>
      <c r="FC44" s="250"/>
      <c r="FD44" s="250"/>
      <c r="FE44" s="250"/>
      <c r="FF44" s="250"/>
      <c r="FG44" s="250"/>
      <c r="FH44" s="250"/>
      <c r="FI44" s="250"/>
      <c r="FJ44" s="250"/>
      <c r="FK44" s="250"/>
      <c r="FL44" s="250"/>
      <c r="FM44" s="250"/>
      <c r="FN44" s="250"/>
      <c r="FO44" s="250"/>
      <c r="FP44" s="250"/>
      <c r="FQ44" s="250"/>
      <c r="FR44" s="250"/>
      <c r="FS44" s="250"/>
      <c r="FT44" s="250"/>
      <c r="FU44" s="250"/>
      <c r="FV44" s="250"/>
      <c r="FW44" s="250"/>
      <c r="FX44" s="250"/>
      <c r="FY44" s="250"/>
      <c r="FZ44" s="250"/>
      <c r="GA44" s="250"/>
      <c r="GB44" s="250"/>
      <c r="GC44" s="250"/>
      <c r="GD44" s="250"/>
      <c r="GE44" s="250"/>
      <c r="GF44" s="250"/>
      <c r="GG44" s="249"/>
      <c r="GH44" s="1288"/>
      <c r="GI44" s="1288"/>
      <c r="GJ44" s="249"/>
      <c r="GK44" s="249"/>
      <c r="GL44" s="249"/>
      <c r="GM44" s="249"/>
      <c r="GN44" s="249"/>
      <c r="GO44" s="249"/>
      <c r="GP44" s="249"/>
      <c r="GQ44" s="1288"/>
      <c r="GR44" s="1288"/>
      <c r="GS44" s="249"/>
      <c r="GT44" s="249"/>
      <c r="GU44" s="249"/>
      <c r="GV44" s="249"/>
      <c r="GW44" s="249"/>
      <c r="GX44" s="249"/>
      <c r="GY44" s="249"/>
      <c r="GZ44" s="1288"/>
      <c r="HA44" s="1288"/>
      <c r="HB44" s="249"/>
      <c r="HC44" s="249"/>
      <c r="HD44" s="249"/>
      <c r="HE44" s="249"/>
      <c r="HF44" s="249"/>
      <c r="HG44" s="249"/>
      <c r="HH44" s="249"/>
      <c r="HI44" s="1288"/>
      <c r="HJ44" s="1288"/>
      <c r="HK44" s="249"/>
      <c r="HL44" s="249"/>
      <c r="HM44" s="249"/>
      <c r="HN44" s="249"/>
      <c r="HO44" s="249"/>
      <c r="HP44" s="249"/>
      <c r="HQ44" s="249"/>
      <c r="HR44" s="249"/>
      <c r="HS44" s="249"/>
      <c r="HT44" s="1337"/>
      <c r="HU44" s="1404"/>
      <c r="HV44" s="249"/>
      <c r="HW44" s="249"/>
      <c r="HX44" s="407"/>
      <c r="HY44" s="407"/>
      <c r="HZ44" s="407"/>
      <c r="IA44" s="249"/>
      <c r="IB44" s="249"/>
      <c r="IC44" s="1356"/>
      <c r="ID44" s="243"/>
      <c r="IE44" s="243"/>
      <c r="IF44" s="249"/>
      <c r="IG44" s="249"/>
      <c r="IH44" s="1356"/>
      <c r="II44" s="243"/>
      <c r="IJ44" s="243"/>
      <c r="IK44" s="1270"/>
      <c r="IL44" s="1270"/>
      <c r="IM44" s="1270"/>
      <c r="IN44" s="1270"/>
      <c r="IO44" s="1270"/>
      <c r="IP44" s="1270"/>
      <c r="IQ44" s="1270"/>
      <c r="IR44" s="1270"/>
      <c r="IS44" s="1270"/>
      <c r="IT44" s="1270"/>
      <c r="IU44" s="1270"/>
      <c r="IV44" s="1270"/>
      <c r="KK44" s="243"/>
      <c r="KL44" s="243"/>
      <c r="KM44" s="243"/>
      <c r="KN44" s="243"/>
      <c r="KO44" s="243"/>
      <c r="KP44" s="243"/>
      <c r="KQ44" s="243"/>
      <c r="KR44" s="243"/>
      <c r="KS44" s="243"/>
      <c r="KT44" s="243"/>
      <c r="KU44" s="243"/>
      <c r="KV44" s="243"/>
      <c r="KW44" s="243"/>
      <c r="KX44" s="243"/>
      <c r="KY44" s="243"/>
      <c r="KZ44" s="243"/>
      <c r="LA44" s="243"/>
      <c r="LB44" s="243"/>
      <c r="LC44" s="243"/>
      <c r="LD44" s="243"/>
      <c r="LE44" s="243"/>
      <c r="LF44" s="243"/>
      <c r="LG44" s="243"/>
      <c r="LH44" s="243"/>
      <c r="LI44" s="243"/>
      <c r="LJ44" s="243"/>
      <c r="LK44" s="243"/>
      <c r="LL44" s="243"/>
      <c r="LM44" s="243"/>
      <c r="LN44" s="243"/>
      <c r="LO44" s="243"/>
      <c r="LP44" s="243"/>
      <c r="LQ44" s="243"/>
      <c r="LR44" s="243"/>
      <c r="LS44" s="243"/>
      <c r="LT44" s="243"/>
      <c r="LU44" s="243"/>
      <c r="LV44" s="243"/>
      <c r="LW44" s="243"/>
      <c r="LX44" s="243"/>
      <c r="LY44" s="243"/>
      <c r="LZ44" s="243"/>
      <c r="MA44" s="243"/>
      <c r="MB44" s="243"/>
      <c r="MC44" s="243"/>
      <c r="MD44" s="243"/>
      <c r="ME44" s="243"/>
      <c r="MF44" s="243"/>
      <c r="MG44" s="243"/>
      <c r="MH44" s="243"/>
      <c r="MI44" s="243"/>
      <c r="MJ44" s="243"/>
      <c r="MK44" s="243"/>
      <c r="ML44" s="243"/>
      <c r="MM44" s="243"/>
      <c r="MN44" s="243"/>
      <c r="MO44" s="243"/>
      <c r="MP44" s="243"/>
      <c r="MQ44" s="243"/>
      <c r="MR44" s="243"/>
      <c r="MS44" s="243"/>
      <c r="MT44" s="243"/>
      <c r="MU44" s="243"/>
      <c r="MV44" s="243"/>
      <c r="MW44" s="243"/>
      <c r="MX44" s="243"/>
      <c r="MY44" s="243"/>
      <c r="MZ44" s="243"/>
      <c r="NA44" s="243"/>
      <c r="NB44" s="243"/>
      <c r="NC44" s="243"/>
      <c r="ND44" s="243"/>
      <c r="NE44" s="243"/>
      <c r="NF44" s="243"/>
      <c r="NG44" s="243"/>
      <c r="NH44" s="243"/>
      <c r="NI44" s="243"/>
      <c r="NJ44" s="243"/>
      <c r="NK44" s="243"/>
      <c r="NL44" s="243"/>
      <c r="NM44" s="243"/>
      <c r="NN44" s="243"/>
      <c r="NO44" s="243"/>
      <c r="NP44" s="243"/>
      <c r="NQ44" s="243"/>
      <c r="NR44" s="243"/>
      <c r="NS44" s="243"/>
      <c r="NT44" s="243"/>
      <c r="NU44" s="243"/>
      <c r="NV44" s="243"/>
      <c r="NW44" s="243"/>
      <c r="NX44" s="243"/>
      <c r="NY44" s="243"/>
      <c r="NZ44" s="243"/>
      <c r="OA44" s="243"/>
      <c r="OB44" s="243"/>
      <c r="OC44" s="243"/>
      <c r="OD44" s="243"/>
      <c r="OE44" s="243"/>
      <c r="OF44" s="243"/>
      <c r="OG44" s="243"/>
      <c r="OH44" s="243"/>
      <c r="OI44" s="243"/>
      <c r="OJ44" s="243"/>
      <c r="OK44" s="243"/>
      <c r="OL44" s="243"/>
      <c r="OM44" s="243"/>
      <c r="ON44" s="243"/>
      <c r="OO44" s="243"/>
      <c r="OP44" s="243"/>
      <c r="OQ44" s="243"/>
      <c r="OR44" s="243"/>
      <c r="OS44" s="243"/>
      <c r="OT44" s="243"/>
      <c r="OU44" s="243"/>
      <c r="OV44" s="243"/>
      <c r="OW44" s="243"/>
      <c r="OX44" s="243"/>
      <c r="OY44" s="243"/>
      <c r="OZ44" s="243"/>
      <c r="PA44" s="243"/>
      <c r="PB44" s="243"/>
      <c r="PC44" s="243"/>
      <c r="PD44" s="243"/>
      <c r="PE44" s="243"/>
      <c r="PF44" s="243"/>
      <c r="PG44" s="243"/>
      <c r="PH44" s="243"/>
      <c r="PI44" s="243"/>
      <c r="PJ44" s="243"/>
      <c r="PK44" s="243"/>
      <c r="PL44" s="243"/>
      <c r="PM44" s="243"/>
      <c r="PN44" s="243"/>
      <c r="PO44" s="243"/>
      <c r="PP44" s="243"/>
      <c r="PQ44" s="243"/>
      <c r="PR44" s="243"/>
      <c r="PS44" s="243"/>
      <c r="PT44" s="243"/>
      <c r="PU44" s="243"/>
      <c r="PV44" s="243"/>
      <c r="PW44" s="243"/>
      <c r="PX44" s="243"/>
      <c r="QF44" s="226"/>
      <c r="QG44" s="226"/>
      <c r="QH44" s="226"/>
      <c r="QI44" s="226"/>
      <c r="QJ44" s="226"/>
      <c r="RK44" s="263">
        <f>RK43-'Район  и  поселения'!AD36</f>
        <v>0</v>
      </c>
      <c r="RL44" s="263">
        <f>RL43-'Район  и  поселения'!BH36</f>
        <v>0</v>
      </c>
      <c r="RM44" s="263"/>
      <c r="RN44" s="263"/>
      <c r="RO44" s="263"/>
      <c r="RP44" s="263"/>
      <c r="RQ44" s="263"/>
      <c r="RR44" s="263"/>
      <c r="RS44" s="263"/>
      <c r="RT44" s="263"/>
      <c r="RU44" s="263"/>
      <c r="RV44" s="263"/>
      <c r="RW44" s="263"/>
      <c r="RX44" s="263"/>
      <c r="RY44" s="263"/>
      <c r="RZ44" s="263"/>
      <c r="SA44" s="263"/>
      <c r="SB44" s="263"/>
      <c r="SC44" s="263"/>
      <c r="SD44" s="263"/>
      <c r="SE44" s="263"/>
      <c r="SF44" s="263"/>
      <c r="SG44" s="263"/>
      <c r="SH44" s="263"/>
      <c r="SI44" s="263"/>
      <c r="SJ44" s="263"/>
      <c r="SK44" s="263"/>
      <c r="SL44" s="263"/>
      <c r="SM44" s="263"/>
      <c r="SN44" s="263"/>
      <c r="SO44" s="263"/>
      <c r="SP44" s="263"/>
      <c r="SQ44" s="263"/>
      <c r="SR44" s="263"/>
      <c r="SS44" s="263"/>
      <c r="ST44" s="263"/>
      <c r="SU44" s="263"/>
      <c r="SV44" s="263"/>
      <c r="SW44" s="263"/>
      <c r="SX44" s="263"/>
      <c r="SY44" s="263"/>
      <c r="SZ44" s="263"/>
      <c r="TA44" s="263"/>
      <c r="TB44" s="263"/>
      <c r="TC44" s="263"/>
      <c r="TD44" s="263"/>
      <c r="TE44" s="250"/>
      <c r="TF44" s="250"/>
      <c r="TG44" s="250"/>
      <c r="TH44" s="250"/>
      <c r="TI44" s="250"/>
      <c r="TJ44" s="250"/>
      <c r="TK44" s="250"/>
      <c r="TL44" s="250"/>
      <c r="TM44" s="250"/>
      <c r="TN44" s="250"/>
      <c r="TO44" s="250"/>
      <c r="TP44" s="250"/>
      <c r="TQ44" s="250"/>
      <c r="TR44" s="250"/>
      <c r="TS44" s="250"/>
      <c r="TT44" s="250"/>
      <c r="TU44" s="235"/>
      <c r="TV44" s="235"/>
      <c r="TW44" s="373"/>
      <c r="TX44" s="373"/>
      <c r="TY44" s="226"/>
      <c r="TZ44" s="226"/>
      <c r="UA44" s="226"/>
      <c r="UB44" s="226"/>
      <c r="UC44" s="226"/>
      <c r="UD44" s="226"/>
      <c r="UE44" s="226"/>
      <c r="UF44" s="226"/>
      <c r="UG44" s="226"/>
      <c r="UH44" s="226"/>
      <c r="UI44" s="226"/>
      <c r="UJ44" s="226"/>
      <c r="UK44" s="226"/>
      <c r="UL44" s="226"/>
      <c r="UM44" s="226"/>
      <c r="UN44" s="226"/>
    </row>
    <row r="45" spans="1:560" ht="19.5" customHeight="1">
      <c r="A45" s="1126" t="s">
        <v>136</v>
      </c>
      <c r="B45" s="1129">
        <f>D45+AI45+'Трансферты и кредиты'!QG47+'Трансферты и кредиты'!RK47</f>
        <v>7701614073.4899998</v>
      </c>
      <c r="C45" s="1129">
        <f>E45+'Трансферты и кредиты'!QJ47+AJ45+'Трансферты и кредиты'!RL47</f>
        <v>2172130194.1599998</v>
      </c>
      <c r="D45" s="229">
        <f>D30-D46</f>
        <v>740785200</v>
      </c>
      <c r="E45" s="229">
        <f>E30-E46</f>
        <v>329182357.32999998</v>
      </c>
      <c r="V45" s="223"/>
      <c r="AA45" s="223"/>
      <c r="AC45" s="223"/>
      <c r="AD45" s="223"/>
      <c r="AE45" s="223"/>
      <c r="AF45" s="223"/>
      <c r="AG45" s="223"/>
      <c r="AH45" s="223"/>
      <c r="AI45" s="229">
        <f>AI30-AI46</f>
        <v>1441860049.49</v>
      </c>
      <c r="AJ45" s="229">
        <f>AJ30-AJ46</f>
        <v>394128365.44</v>
      </c>
      <c r="AK45" s="229"/>
      <c r="AL45" s="229"/>
      <c r="AM45" s="229"/>
      <c r="AN45" s="229"/>
      <c r="AO45" s="249"/>
      <c r="AP45" s="229"/>
      <c r="AQ45" s="229"/>
      <c r="AR45" s="229"/>
      <c r="AS45" s="229"/>
      <c r="AT45" s="249"/>
      <c r="AU45" s="229"/>
      <c r="AV45" s="229"/>
      <c r="AW45" s="229"/>
      <c r="AX45" s="229"/>
      <c r="AY45" s="249"/>
      <c r="AZ45" s="229"/>
      <c r="BA45" s="229"/>
      <c r="BB45" s="229"/>
      <c r="BC45" s="229"/>
      <c r="BD45" s="249"/>
      <c r="BE45" s="229"/>
      <c r="BF45" s="229"/>
      <c r="BG45" s="229"/>
      <c r="BH45" s="229"/>
      <c r="DC45" s="229"/>
      <c r="DD45" s="229"/>
      <c r="DE45" s="229"/>
      <c r="DF45" s="229"/>
      <c r="DG45" s="229"/>
      <c r="DH45" s="229"/>
      <c r="DI45" s="229"/>
      <c r="DJ45" s="229"/>
      <c r="DK45" s="229"/>
      <c r="DL45" s="229"/>
      <c r="DY45" s="229"/>
      <c r="DZ45" s="229"/>
      <c r="EA45" s="229"/>
      <c r="EB45" s="229"/>
      <c r="EC45" s="229"/>
      <c r="ED45" s="229"/>
      <c r="EE45" s="229"/>
      <c r="EF45" s="229"/>
      <c r="EG45" s="229"/>
      <c r="EH45" s="229"/>
      <c r="EI45" s="229"/>
      <c r="EJ45" s="229"/>
      <c r="EW45" s="250"/>
      <c r="EX45" s="250"/>
      <c r="EY45" s="250"/>
      <c r="EZ45" s="250"/>
      <c r="FA45" s="250"/>
      <c r="FB45" s="250"/>
      <c r="FC45" s="250"/>
      <c r="FD45" s="250"/>
      <c r="FE45" s="250"/>
      <c r="FF45" s="250"/>
      <c r="FG45" s="250"/>
      <c r="FH45" s="250"/>
      <c r="FI45" s="250"/>
      <c r="FJ45" s="250"/>
      <c r="FK45" s="250"/>
      <c r="FL45" s="250"/>
      <c r="FM45" s="250"/>
      <c r="FN45" s="250"/>
      <c r="FO45" s="250"/>
      <c r="FP45" s="250"/>
      <c r="FQ45" s="250"/>
      <c r="FR45" s="250"/>
      <c r="FS45" s="250"/>
      <c r="FT45" s="250"/>
      <c r="FU45" s="250"/>
      <c r="FV45" s="250"/>
      <c r="FW45" s="250"/>
      <c r="FX45" s="250"/>
      <c r="FY45" s="250"/>
      <c r="FZ45" s="250"/>
      <c r="GA45" s="250"/>
      <c r="GB45" s="250"/>
      <c r="GC45" s="250"/>
      <c r="GD45" s="250"/>
      <c r="GE45" s="250"/>
      <c r="GF45" s="250"/>
      <c r="GG45" s="249"/>
      <c r="GH45" s="1288"/>
      <c r="GI45" s="1288"/>
      <c r="GJ45" s="249"/>
      <c r="GK45" s="249"/>
      <c r="GL45" s="249"/>
      <c r="GM45" s="249"/>
      <c r="GN45" s="249"/>
      <c r="GO45" s="249"/>
      <c r="GP45" s="249"/>
      <c r="GQ45" s="1288"/>
      <c r="GR45" s="1288"/>
      <c r="GS45" s="249"/>
      <c r="GT45" s="249"/>
      <c r="GU45" s="249"/>
      <c r="GV45" s="249"/>
      <c r="GW45" s="249"/>
      <c r="GX45" s="249"/>
      <c r="GY45" s="249"/>
      <c r="GZ45" s="1288"/>
      <c r="HA45" s="1288"/>
      <c r="HB45" s="249"/>
      <c r="HC45" s="249"/>
      <c r="HD45" s="249"/>
      <c r="HE45" s="249"/>
      <c r="HF45" s="249"/>
      <c r="HG45" s="249"/>
      <c r="HH45" s="249"/>
      <c r="HI45" s="1288"/>
      <c r="HJ45" s="1288"/>
      <c r="HK45" s="249"/>
      <c r="HL45" s="249"/>
      <c r="HM45" s="249"/>
      <c r="HN45" s="249"/>
      <c r="HO45" s="249"/>
      <c r="HP45" s="249"/>
      <c r="HQ45" s="249"/>
      <c r="HR45" s="249"/>
      <c r="HS45" s="249"/>
      <c r="HT45" s="1337"/>
      <c r="HU45" s="1404"/>
      <c r="HV45" s="249"/>
      <c r="HW45" s="249"/>
      <c r="HX45" s="407"/>
      <c r="HY45" s="407"/>
      <c r="HZ45" s="407"/>
      <c r="IA45" s="249"/>
      <c r="IB45" s="249"/>
      <c r="IC45" s="1356"/>
      <c r="ID45" s="229"/>
      <c r="IE45" s="229"/>
      <c r="IF45" s="249"/>
      <c r="IG45" s="249"/>
      <c r="IH45" s="1356"/>
      <c r="II45" s="229"/>
      <c r="IJ45" s="229"/>
      <c r="IK45" s="1270"/>
      <c r="IL45" s="1270"/>
      <c r="IM45" s="1270"/>
      <c r="IN45" s="1270"/>
      <c r="IO45" s="1270"/>
      <c r="IP45" s="1270"/>
      <c r="IQ45" s="1270"/>
      <c r="IR45" s="1270"/>
      <c r="IS45" s="1270"/>
      <c r="IT45" s="1270"/>
      <c r="IU45" s="1270"/>
      <c r="IV45" s="1270"/>
      <c r="KK45" s="229"/>
      <c r="KL45" s="229"/>
      <c r="KM45" s="229"/>
      <c r="KN45" s="229"/>
      <c r="KO45" s="229"/>
      <c r="KP45" s="229"/>
      <c r="KQ45" s="229"/>
      <c r="KR45" s="229"/>
      <c r="KS45" s="229"/>
      <c r="KT45" s="229"/>
      <c r="KU45" s="229"/>
      <c r="KV45" s="229"/>
      <c r="KW45" s="229"/>
      <c r="KX45" s="229"/>
      <c r="KY45" s="229"/>
      <c r="KZ45" s="229"/>
      <c r="LA45" s="229"/>
      <c r="LB45" s="229"/>
      <c r="LC45" s="229"/>
      <c r="LD45" s="229"/>
      <c r="LE45" s="229"/>
      <c r="LF45" s="229"/>
      <c r="LG45" s="229"/>
      <c r="LH45" s="229"/>
      <c r="LI45" s="229"/>
      <c r="LJ45" s="229"/>
      <c r="LK45" s="229"/>
      <c r="LL45" s="229"/>
      <c r="LM45" s="229"/>
      <c r="LN45" s="229"/>
      <c r="LO45" s="229"/>
      <c r="LP45" s="229"/>
      <c r="LQ45" s="229"/>
      <c r="LR45" s="229"/>
      <c r="LS45" s="229"/>
      <c r="LT45" s="229"/>
      <c r="LU45" s="229"/>
      <c r="LV45" s="229"/>
      <c r="LW45" s="229"/>
      <c r="LX45" s="229"/>
      <c r="LY45" s="229"/>
      <c r="LZ45" s="229"/>
      <c r="MA45" s="229"/>
      <c r="MB45" s="229"/>
      <c r="MC45" s="229"/>
      <c r="MD45" s="229"/>
      <c r="ME45" s="229"/>
      <c r="MF45" s="229"/>
      <c r="MG45" s="229"/>
      <c r="MH45" s="229"/>
      <c r="MI45" s="229"/>
      <c r="MJ45" s="229"/>
      <c r="MK45" s="229"/>
      <c r="ML45" s="229"/>
      <c r="MM45" s="229"/>
      <c r="MN45" s="229"/>
      <c r="MO45" s="229"/>
      <c r="MP45" s="229"/>
      <c r="MQ45" s="229"/>
      <c r="MR45" s="229"/>
      <c r="MS45" s="229"/>
      <c r="MT45" s="229"/>
      <c r="MU45" s="229"/>
      <c r="MV45" s="229"/>
      <c r="MW45" s="229"/>
      <c r="MX45" s="229"/>
      <c r="MY45" s="229"/>
      <c r="MZ45" s="229"/>
      <c r="NA45" s="229"/>
      <c r="NB45" s="229"/>
      <c r="NC45" s="229"/>
      <c r="ND45" s="229"/>
      <c r="NE45" s="229"/>
      <c r="NF45" s="229"/>
      <c r="NG45" s="229"/>
      <c r="NH45" s="229"/>
      <c r="NI45" s="229"/>
      <c r="NJ45" s="229"/>
      <c r="NK45" s="229"/>
      <c r="NL45" s="229"/>
      <c r="NM45" s="229"/>
      <c r="NN45" s="229"/>
      <c r="NO45" s="229"/>
      <c r="NP45" s="229"/>
      <c r="NQ45" s="229"/>
      <c r="NR45" s="229"/>
      <c r="NS45" s="229"/>
      <c r="NT45" s="229"/>
      <c r="NU45" s="229"/>
      <c r="NV45" s="229"/>
      <c r="NW45" s="229"/>
      <c r="NX45" s="229"/>
      <c r="NY45" s="229"/>
      <c r="NZ45" s="229"/>
      <c r="OA45" s="229"/>
      <c r="OB45" s="229"/>
      <c r="OC45" s="229"/>
      <c r="OD45" s="229"/>
      <c r="OE45" s="229"/>
      <c r="OF45" s="229"/>
      <c r="OG45" s="229"/>
      <c r="OH45" s="229"/>
      <c r="OI45" s="229"/>
      <c r="OJ45" s="229"/>
      <c r="OK45" s="229"/>
      <c r="OL45" s="229"/>
      <c r="OM45" s="229"/>
      <c r="ON45" s="229"/>
      <c r="OO45" s="229"/>
      <c r="OP45" s="229"/>
      <c r="OQ45" s="229"/>
      <c r="OR45" s="229"/>
      <c r="OS45" s="229"/>
      <c r="OT45" s="229"/>
      <c r="OU45" s="229"/>
      <c r="OV45" s="229"/>
      <c r="OW45" s="229"/>
      <c r="OX45" s="229"/>
      <c r="OY45" s="229"/>
      <c r="OZ45" s="229"/>
      <c r="PA45" s="229"/>
      <c r="PB45" s="229"/>
      <c r="PC45" s="229"/>
      <c r="PD45" s="229"/>
      <c r="PE45" s="229"/>
      <c r="PF45" s="229"/>
      <c r="PG45" s="229"/>
      <c r="PH45" s="229"/>
      <c r="PI45" s="229"/>
      <c r="PJ45" s="229"/>
      <c r="PK45" s="229"/>
      <c r="PL45" s="229"/>
      <c r="PM45" s="229"/>
      <c r="PN45" s="229"/>
      <c r="PO45" s="229"/>
      <c r="PP45" s="229"/>
      <c r="PQ45" s="229"/>
      <c r="PR45" s="229"/>
      <c r="PS45" s="229"/>
      <c r="PT45" s="229"/>
      <c r="PU45" s="229"/>
      <c r="PV45" s="229"/>
      <c r="PW45" s="229"/>
      <c r="PX45" s="229"/>
      <c r="QC45" s="223"/>
      <c r="QD45" s="223"/>
      <c r="QE45" s="223"/>
      <c r="QW45" s="251"/>
      <c r="QX45" s="251"/>
      <c r="QY45" s="251"/>
      <c r="QZ45" s="251"/>
      <c r="RA45" s="251"/>
      <c r="RB45" s="251"/>
      <c r="RK45" s="250"/>
      <c r="RL45" s="250"/>
      <c r="RM45" s="250"/>
      <c r="RN45" s="250"/>
      <c r="RO45" s="250"/>
      <c r="RP45" s="250"/>
      <c r="RQ45" s="250"/>
      <c r="RR45" s="250"/>
      <c r="RS45" s="250"/>
      <c r="RT45" s="250"/>
      <c r="RU45" s="250"/>
      <c r="RV45" s="250"/>
      <c r="RW45" s="250"/>
      <c r="RX45" s="250"/>
      <c r="RY45" s="250"/>
      <c r="RZ45" s="250"/>
      <c r="SA45" s="250"/>
      <c r="SB45" s="250"/>
      <c r="SC45" s="250"/>
      <c r="SD45" s="250"/>
      <c r="SE45" s="250"/>
      <c r="SF45" s="250"/>
      <c r="SG45" s="250"/>
      <c r="SH45" s="250"/>
      <c r="SI45" s="250"/>
      <c r="SJ45" s="250"/>
      <c r="SK45" s="250"/>
      <c r="SL45" s="250"/>
      <c r="SM45" s="250"/>
      <c r="SN45" s="250"/>
      <c r="SO45" s="250"/>
      <c r="SP45" s="250"/>
      <c r="SQ45" s="250"/>
      <c r="SR45" s="250"/>
      <c r="SS45" s="250"/>
      <c r="ST45" s="250"/>
      <c r="SU45" s="250"/>
      <c r="SV45" s="250"/>
      <c r="SW45" s="250"/>
      <c r="SX45" s="250"/>
      <c r="SY45" s="250"/>
      <c r="SZ45" s="250"/>
      <c r="TA45" s="250"/>
      <c r="TB45" s="250"/>
      <c r="TC45" s="250"/>
      <c r="TD45" s="250"/>
      <c r="TE45" s="250"/>
      <c r="TF45" s="250"/>
      <c r="TG45" s="250"/>
      <c r="TH45" s="250"/>
      <c r="TI45" s="250"/>
      <c r="TJ45" s="250"/>
      <c r="TK45" s="250"/>
      <c r="TL45" s="250"/>
      <c r="TM45" s="250"/>
      <c r="TN45" s="250"/>
      <c r="TO45" s="250"/>
      <c r="TP45" s="250"/>
      <c r="TQ45" s="250"/>
      <c r="TR45" s="250"/>
      <c r="TS45" s="250"/>
      <c r="TT45" s="250"/>
      <c r="TU45" s="235"/>
      <c r="TV45" s="235"/>
      <c r="TW45" s="373"/>
      <c r="TX45" s="373"/>
      <c r="UE45" s="373"/>
      <c r="UF45" s="373"/>
    </row>
    <row r="46" spans="1:560" ht="18.75" customHeight="1">
      <c r="A46" s="1126" t="s">
        <v>108</v>
      </c>
      <c r="B46" s="1129">
        <f>D46+AI46+'Трансферты и кредиты'!QG48+'Трансферты и кредиты'!RK48</f>
        <v>1427258960.05</v>
      </c>
      <c r="C46" s="1129">
        <f>E46+'Трансферты и кредиты'!QJ48+AJ46+'Трансферты и кредиты'!RL48</f>
        <v>394757144.71000004</v>
      </c>
      <c r="D46" s="229">
        <f>P30+AA30+H37</f>
        <v>993606100</v>
      </c>
      <c r="E46" s="229">
        <f>Q30+AB30+I37</f>
        <v>330742658.67000002</v>
      </c>
      <c r="V46" s="223"/>
      <c r="AA46" s="223"/>
      <c r="AC46" s="223"/>
      <c r="AD46" s="223"/>
      <c r="AE46" s="223"/>
      <c r="AF46" s="223"/>
      <c r="AG46" s="223"/>
      <c r="AH46" s="223"/>
      <c r="AI46" s="229">
        <f>MA37+'Трансферты и кредиты'!QA37+BK37+BS37+'Трансферты и кредиты'!KO37+AU37+'Трансферты и кредиты'!JG37+'Трансферты и кредиты'!EE37+'Трансферты и кредиты'!FO37+'Трансферты и кредиты'!IK37+OG37+CO37</f>
        <v>406289660.05000001</v>
      </c>
      <c r="AJ46" s="229">
        <f>MI37+'Трансферты и кредиты'!QB37+BL37+BT37+'Трансферты и кредиты'!KR37+AZ37+'Трансферты и кредиты'!JL37+'Трансферты и кредиты'!EH37+'Трансферты и кредиты'!FX37+'Трансферты и кредиты'!IO37+ON37+CQ37</f>
        <v>58638826.859999999</v>
      </c>
      <c r="AK46" s="229"/>
      <c r="AL46" s="229"/>
      <c r="AM46" s="229"/>
      <c r="AN46" s="229"/>
      <c r="AO46" s="249"/>
      <c r="AP46" s="229"/>
      <c r="AQ46" s="229"/>
      <c r="AR46" s="229"/>
      <c r="AS46" s="229"/>
      <c r="AT46" s="249"/>
      <c r="AU46" s="229"/>
      <c r="AV46" s="229"/>
      <c r="AW46" s="229"/>
      <c r="AX46" s="229"/>
      <c r="AY46" s="249"/>
      <c r="AZ46" s="229"/>
      <c r="BA46" s="229"/>
      <c r="BB46" s="229"/>
      <c r="BC46" s="229"/>
      <c r="BD46" s="249"/>
      <c r="BE46" s="229"/>
      <c r="BF46" s="229"/>
      <c r="BG46" s="229"/>
      <c r="BH46" s="229"/>
      <c r="DC46" s="229"/>
      <c r="DD46" s="229"/>
      <c r="DE46" s="229"/>
      <c r="DF46" s="229"/>
      <c r="DG46" s="229"/>
      <c r="DH46" s="229"/>
      <c r="DI46" s="229"/>
      <c r="DJ46" s="229"/>
      <c r="DK46" s="229"/>
      <c r="DL46" s="229"/>
      <c r="DY46" s="229"/>
      <c r="DZ46" s="229"/>
      <c r="EA46" s="229"/>
      <c r="EB46" s="229"/>
      <c r="EC46" s="229"/>
      <c r="ED46" s="229"/>
      <c r="EE46" s="229"/>
      <c r="EF46" s="229"/>
      <c r="EG46" s="229"/>
      <c r="EH46" s="229"/>
      <c r="EI46" s="229"/>
      <c r="EJ46" s="229"/>
      <c r="EW46" s="223"/>
      <c r="EX46" s="223"/>
      <c r="EY46" s="223"/>
      <c r="EZ46" s="223"/>
      <c r="FA46" s="223"/>
      <c r="FB46" s="223"/>
      <c r="FC46" s="223"/>
      <c r="FD46" s="223"/>
      <c r="FE46" s="223"/>
      <c r="FF46" s="223"/>
      <c r="FG46" s="223"/>
      <c r="FH46" s="223"/>
      <c r="FI46" s="223"/>
      <c r="FJ46" s="223"/>
      <c r="FK46" s="223"/>
      <c r="FL46" s="223"/>
      <c r="FM46" s="223"/>
      <c r="FN46" s="223"/>
      <c r="FO46" s="223"/>
      <c r="FP46" s="223"/>
      <c r="FQ46" s="223"/>
      <c r="FR46" s="223"/>
      <c r="FS46" s="223"/>
      <c r="FT46" s="223"/>
      <c r="FU46" s="223"/>
      <c r="FV46" s="223"/>
      <c r="FW46" s="223"/>
      <c r="FX46" s="223"/>
      <c r="FY46" s="223"/>
      <c r="FZ46" s="223"/>
      <c r="GA46" s="223"/>
      <c r="GB46" s="223"/>
      <c r="GC46" s="223"/>
      <c r="GD46" s="223"/>
      <c r="GE46" s="223"/>
      <c r="GF46" s="223"/>
      <c r="GG46" s="249"/>
      <c r="GH46" s="1288"/>
      <c r="GI46" s="1288"/>
      <c r="GJ46" s="249"/>
      <c r="GK46" s="249"/>
      <c r="GL46" s="249"/>
      <c r="GM46" s="249"/>
      <c r="GN46" s="249"/>
      <c r="GO46" s="249"/>
      <c r="GP46" s="249"/>
      <c r="GQ46" s="1288"/>
      <c r="GR46" s="1288"/>
      <c r="GS46" s="249"/>
      <c r="GT46" s="249"/>
      <c r="GU46" s="249"/>
      <c r="GV46" s="249"/>
      <c r="GW46" s="249"/>
      <c r="GX46" s="249"/>
      <c r="GY46" s="249"/>
      <c r="GZ46" s="1288"/>
      <c r="HA46" s="1288"/>
      <c r="HB46" s="249"/>
      <c r="HC46" s="249"/>
      <c r="HD46" s="249"/>
      <c r="HE46" s="249"/>
      <c r="HF46" s="249"/>
      <c r="HG46" s="249"/>
      <c r="HH46" s="249"/>
      <c r="HI46" s="1288"/>
      <c r="HJ46" s="1288"/>
      <c r="HK46" s="249"/>
      <c r="HL46" s="249"/>
      <c r="HM46" s="249"/>
      <c r="HN46" s="249"/>
      <c r="HO46" s="249"/>
      <c r="HP46" s="249"/>
      <c r="HQ46" s="249"/>
      <c r="HR46" s="249"/>
      <c r="HS46" s="249"/>
      <c r="HT46" s="1337"/>
      <c r="HU46" s="1404"/>
      <c r="HV46" s="249"/>
      <c r="HW46" s="249"/>
      <c r="HX46" s="407"/>
      <c r="HY46" s="407"/>
      <c r="HZ46" s="407"/>
      <c r="IA46" s="249"/>
      <c r="IB46" s="249"/>
      <c r="IC46" s="1356"/>
      <c r="ID46" s="229"/>
      <c r="IE46" s="229"/>
      <c r="IF46" s="249"/>
      <c r="IG46" s="249"/>
      <c r="IH46" s="1356"/>
      <c r="II46" s="229"/>
      <c r="IJ46" s="229"/>
      <c r="IK46" s="1270"/>
      <c r="IL46" s="1270"/>
      <c r="IM46" s="1270"/>
      <c r="IN46" s="1270"/>
      <c r="IO46" s="1270"/>
      <c r="IP46" s="1270"/>
      <c r="IQ46" s="1270"/>
      <c r="IR46" s="1270"/>
      <c r="IS46" s="1270"/>
      <c r="IT46" s="1270"/>
      <c r="IU46" s="1270"/>
      <c r="IV46" s="1270"/>
      <c r="KK46" s="229"/>
      <c r="KL46" s="229"/>
      <c r="KM46" s="229"/>
      <c r="KN46" s="229"/>
      <c r="KO46" s="229"/>
      <c r="KP46" s="229"/>
      <c r="KQ46" s="229"/>
      <c r="KR46" s="229"/>
      <c r="KS46" s="229"/>
      <c r="KT46" s="229"/>
      <c r="KU46" s="229"/>
      <c r="KV46" s="229"/>
      <c r="KW46" s="229"/>
      <c r="KX46" s="229"/>
      <c r="KY46" s="229"/>
      <c r="KZ46" s="229"/>
      <c r="LA46" s="229"/>
      <c r="LB46" s="229"/>
      <c r="LC46" s="229"/>
      <c r="LD46" s="229"/>
      <c r="LE46" s="229"/>
      <c r="LF46" s="229"/>
      <c r="LG46" s="229"/>
      <c r="LH46" s="229"/>
      <c r="LI46" s="229"/>
      <c r="LJ46" s="229"/>
      <c r="LK46" s="229"/>
      <c r="LL46" s="229"/>
      <c r="LM46" s="229"/>
      <c r="LN46" s="229"/>
      <c r="LO46" s="229"/>
      <c r="LP46" s="229"/>
      <c r="LQ46" s="229"/>
      <c r="LR46" s="229"/>
      <c r="LS46" s="229"/>
      <c r="LT46" s="229"/>
      <c r="LU46" s="229"/>
      <c r="LV46" s="229"/>
      <c r="LW46" s="229"/>
      <c r="LX46" s="229"/>
      <c r="LY46" s="229"/>
      <c r="LZ46" s="229"/>
      <c r="MA46" s="229"/>
      <c r="MB46" s="229"/>
      <c r="MC46" s="229"/>
      <c r="MD46" s="229"/>
      <c r="ME46" s="229"/>
      <c r="MF46" s="229"/>
      <c r="MG46" s="229"/>
      <c r="MH46" s="229"/>
      <c r="MI46" s="229"/>
      <c r="MJ46" s="229"/>
      <c r="MK46" s="229"/>
      <c r="ML46" s="229"/>
      <c r="MM46" s="229"/>
      <c r="MN46" s="229"/>
      <c r="MO46" s="229"/>
      <c r="MP46" s="229"/>
      <c r="MQ46" s="229"/>
      <c r="MR46" s="229"/>
      <c r="MS46" s="229"/>
      <c r="MT46" s="229"/>
      <c r="MU46" s="229"/>
      <c r="MV46" s="229"/>
      <c r="MW46" s="229"/>
      <c r="MX46" s="229"/>
      <c r="MY46" s="229"/>
      <c r="MZ46" s="229"/>
      <c r="NA46" s="229"/>
      <c r="NB46" s="229"/>
      <c r="NC46" s="229"/>
      <c r="ND46" s="229"/>
      <c r="NE46" s="229"/>
      <c r="NF46" s="229"/>
      <c r="NG46" s="229"/>
      <c r="NH46" s="229"/>
      <c r="NI46" s="229"/>
      <c r="NJ46" s="229"/>
      <c r="NK46" s="229"/>
      <c r="NL46" s="229"/>
      <c r="NM46" s="229"/>
      <c r="NN46" s="229"/>
      <c r="NO46" s="229"/>
      <c r="NP46" s="229"/>
      <c r="NQ46" s="229"/>
      <c r="NR46" s="229"/>
      <c r="NS46" s="229"/>
      <c r="NT46" s="229"/>
      <c r="NU46" s="229"/>
      <c r="NV46" s="229"/>
      <c r="NW46" s="229"/>
      <c r="NX46" s="229"/>
      <c r="NY46" s="229"/>
      <c r="NZ46" s="229"/>
      <c r="OA46" s="229"/>
      <c r="OB46" s="229"/>
      <c r="OC46" s="229"/>
      <c r="OD46" s="229"/>
      <c r="OE46" s="229"/>
      <c r="OF46" s="229"/>
      <c r="OG46" s="229"/>
      <c r="OH46" s="229"/>
      <c r="OI46" s="229"/>
      <c r="OJ46" s="229"/>
      <c r="OK46" s="229"/>
      <c r="OL46" s="229"/>
      <c r="OM46" s="229"/>
      <c r="ON46" s="229"/>
      <c r="OO46" s="229"/>
      <c r="OP46" s="229"/>
      <c r="OQ46" s="229"/>
      <c r="OR46" s="229"/>
      <c r="OS46" s="229"/>
      <c r="OT46" s="229"/>
      <c r="OU46" s="229"/>
      <c r="OV46" s="229"/>
      <c r="OW46" s="229"/>
      <c r="OX46" s="229"/>
      <c r="OY46" s="229"/>
      <c r="OZ46" s="229"/>
      <c r="PA46" s="229"/>
      <c r="PB46" s="229"/>
      <c r="PC46" s="229"/>
      <c r="PD46" s="229"/>
      <c r="PE46" s="229"/>
      <c r="PF46" s="229"/>
      <c r="PG46" s="229"/>
      <c r="PH46" s="229"/>
      <c r="PI46" s="229"/>
      <c r="PJ46" s="229"/>
      <c r="PK46" s="229"/>
      <c r="PL46" s="229"/>
      <c r="PM46" s="229"/>
      <c r="PN46" s="229"/>
      <c r="PO46" s="229"/>
      <c r="PP46" s="229"/>
      <c r="PQ46" s="229"/>
      <c r="PR46" s="229"/>
      <c r="PS46" s="229"/>
      <c r="PT46" s="229"/>
      <c r="PU46" s="229"/>
      <c r="PV46" s="229"/>
      <c r="PW46" s="229"/>
      <c r="PX46" s="229"/>
      <c r="QC46" s="223"/>
      <c r="QD46" s="223"/>
      <c r="QE46" s="223"/>
      <c r="QF46" s="223" t="s">
        <v>137</v>
      </c>
      <c r="QG46" s="243">
        <f>QG34</f>
        <v>4903151676</v>
      </c>
      <c r="QH46" s="223"/>
      <c r="QI46" s="223"/>
      <c r="QJ46" s="243">
        <f>QJ34</f>
        <v>1270777253.6800001</v>
      </c>
      <c r="RK46" s="243">
        <f>RK34</f>
        <v>561042491.04999995</v>
      </c>
      <c r="RL46" s="243">
        <f>RL34</f>
        <v>0</v>
      </c>
      <c r="RM46" s="243"/>
      <c r="RN46" s="243"/>
      <c r="RO46" s="243"/>
      <c r="RP46" s="243"/>
      <c r="RQ46" s="243"/>
      <c r="RR46" s="243"/>
      <c r="RS46" s="243"/>
      <c r="RT46" s="243"/>
      <c r="RU46" s="243"/>
      <c r="RV46" s="243"/>
      <c r="RW46" s="243"/>
      <c r="RX46" s="243"/>
      <c r="RY46" s="243"/>
      <c r="RZ46" s="243"/>
      <c r="SA46" s="243"/>
      <c r="SB46" s="243"/>
      <c r="SC46" s="243"/>
      <c r="SD46" s="243"/>
      <c r="SE46" s="243"/>
      <c r="SF46" s="243"/>
      <c r="SG46" s="243"/>
      <c r="SH46" s="243"/>
      <c r="SI46" s="243"/>
      <c r="SJ46" s="243"/>
      <c r="SK46" s="243"/>
      <c r="SL46" s="243"/>
      <c r="SM46" s="243"/>
      <c r="SN46" s="243"/>
      <c r="SO46" s="243"/>
      <c r="SP46" s="243"/>
      <c r="SQ46" s="243"/>
      <c r="SR46" s="243"/>
      <c r="SS46" s="243"/>
      <c r="ST46" s="243"/>
      <c r="SU46" s="243"/>
      <c r="SV46" s="243"/>
      <c r="SW46" s="243"/>
      <c r="SX46" s="243"/>
      <c r="SY46" s="243"/>
      <c r="SZ46" s="243"/>
      <c r="TA46" s="243"/>
      <c r="TB46" s="243"/>
      <c r="TC46" s="243"/>
      <c r="TD46" s="243"/>
      <c r="TE46" s="223"/>
      <c r="TF46" s="223"/>
      <c r="TG46" s="223"/>
      <c r="TH46" s="223"/>
      <c r="TI46" s="223"/>
      <c r="TJ46" s="223"/>
      <c r="TK46" s="223"/>
      <c r="TL46" s="223"/>
      <c r="TM46" s="223"/>
      <c r="TN46" s="223"/>
      <c r="TO46" s="223"/>
      <c r="TP46" s="223"/>
      <c r="TQ46" s="223"/>
      <c r="TR46" s="223"/>
      <c r="TS46" s="223"/>
      <c r="TT46" s="223"/>
      <c r="TU46" s="223"/>
      <c r="TV46" s="223"/>
      <c r="TW46" s="223"/>
      <c r="TX46" s="223"/>
      <c r="TY46" s="223"/>
      <c r="TZ46" s="223"/>
      <c r="UA46" s="223"/>
      <c r="UB46" s="223"/>
      <c r="UC46" s="223"/>
      <c r="UD46" s="223"/>
      <c r="UE46" s="223"/>
      <c r="UF46" s="223"/>
      <c r="UG46" s="223"/>
      <c r="UH46" s="223"/>
      <c r="UI46" s="223"/>
      <c r="UJ46" s="223"/>
      <c r="UK46" s="223"/>
      <c r="UL46" s="223"/>
      <c r="UM46" s="223"/>
      <c r="UN46" s="223"/>
    </row>
    <row r="47" spans="1:560" ht="18.75" customHeight="1">
      <c r="A47" s="1126" t="s">
        <v>48</v>
      </c>
      <c r="B47" s="1130">
        <f>H37</f>
        <v>625732000</v>
      </c>
      <c r="C47" s="1130">
        <f>I37</f>
        <v>238687741.97000003</v>
      </c>
      <c r="D47" s="229">
        <f>L37+T37+AG37</f>
        <v>162690900</v>
      </c>
      <c r="E47" s="229">
        <f>M37+U37+AH37</f>
        <v>113818257.3</v>
      </c>
      <c r="V47" s="223"/>
      <c r="AA47" s="223"/>
      <c r="AC47" s="223"/>
      <c r="AD47" s="223"/>
      <c r="AE47" s="223"/>
      <c r="AF47" s="223"/>
      <c r="AG47" s="223"/>
      <c r="AH47" s="223"/>
      <c r="AI47" s="229">
        <f>'Трансферты и кредиты'!LA37+NG37+BO37+BW37+BG37+'Трансферты и кредиты'!QE37+'Трансферты и кредиты'!KA37+'Трансферты и кредиты'!EQ37+'Трансферты и кредиты'!GY37+'Трансферты и кредиты'!IU37+PI37+CU37</f>
        <v>166131891.83000001</v>
      </c>
      <c r="AJ47" s="229">
        <f>'Трансферты и кредиты'!LD37+NO37+BP37+BX37+BH37+'Трансферты и кредиты'!QF37+'Трансферты и кредиты'!KF37+'Трансферты и кредиты'!ET37+'Трансферты и кредиты'!HH37+'Трансферты и кредиты'!IV37+PP37+CV37</f>
        <v>51698599.979999997</v>
      </c>
      <c r="AK47" s="229"/>
      <c r="AL47" s="229"/>
      <c r="AM47" s="229"/>
      <c r="AN47" s="229"/>
      <c r="AP47" s="229"/>
      <c r="AQ47" s="229"/>
      <c r="AR47" s="229"/>
      <c r="AS47" s="229"/>
      <c r="AU47" s="229"/>
      <c r="AV47" s="229"/>
      <c r="AW47" s="229"/>
      <c r="AX47" s="229"/>
      <c r="AZ47" s="229"/>
      <c r="BA47" s="229"/>
      <c r="BB47" s="229"/>
      <c r="BC47" s="229"/>
      <c r="BE47" s="229"/>
      <c r="BF47" s="229"/>
      <c r="BG47" s="229"/>
      <c r="BH47" s="229"/>
      <c r="DC47" s="229"/>
      <c r="DD47" s="229"/>
      <c r="DE47" s="229"/>
      <c r="DF47" s="229"/>
      <c r="DG47" s="229"/>
      <c r="DH47" s="229"/>
      <c r="DI47" s="229"/>
      <c r="DJ47" s="229"/>
      <c r="DK47" s="229"/>
      <c r="DL47" s="229"/>
      <c r="DY47" s="229"/>
      <c r="DZ47" s="229"/>
      <c r="EA47" s="229"/>
      <c r="EB47" s="229"/>
      <c r="EC47" s="229"/>
      <c r="ED47" s="229"/>
      <c r="EE47" s="229"/>
      <c r="EF47" s="229"/>
      <c r="EG47" s="229"/>
      <c r="EH47" s="229"/>
      <c r="EI47" s="229"/>
      <c r="EJ47" s="229"/>
      <c r="EW47" s="223"/>
      <c r="EX47" s="223"/>
      <c r="EY47" s="223"/>
      <c r="EZ47" s="223"/>
      <c r="FA47" s="223"/>
      <c r="FB47" s="223"/>
      <c r="FC47" s="223"/>
      <c r="FD47" s="223"/>
      <c r="FE47" s="223"/>
      <c r="FF47" s="223"/>
      <c r="FG47" s="223"/>
      <c r="FH47" s="223"/>
      <c r="FI47" s="223"/>
      <c r="FJ47" s="223"/>
      <c r="FK47" s="223"/>
      <c r="FL47" s="223"/>
      <c r="FM47" s="223"/>
      <c r="FN47" s="223"/>
      <c r="FO47" s="223"/>
      <c r="FP47" s="223"/>
      <c r="FQ47" s="223"/>
      <c r="FR47" s="223"/>
      <c r="FS47" s="223"/>
      <c r="FT47" s="223"/>
      <c r="FU47" s="223"/>
      <c r="FV47" s="223"/>
      <c r="FW47" s="223"/>
      <c r="FX47" s="223"/>
      <c r="FY47" s="223"/>
      <c r="FZ47" s="223"/>
      <c r="GA47" s="223"/>
      <c r="GB47" s="223"/>
      <c r="GC47" s="223"/>
      <c r="GD47" s="223"/>
      <c r="GE47" s="223"/>
      <c r="GF47" s="223"/>
      <c r="GG47" s="263"/>
      <c r="GH47" s="263"/>
      <c r="GI47" s="263"/>
      <c r="GJ47" s="263"/>
      <c r="GK47" s="263"/>
      <c r="GL47" s="263"/>
      <c r="GM47" s="263"/>
      <c r="GN47" s="263"/>
      <c r="GO47" s="263"/>
      <c r="GP47" s="263"/>
      <c r="GQ47" s="263"/>
      <c r="GR47" s="263"/>
      <c r="GS47" s="263"/>
      <c r="GT47" s="263"/>
      <c r="GU47" s="263"/>
      <c r="GV47" s="263"/>
      <c r="GW47" s="263"/>
      <c r="GX47" s="263"/>
      <c r="GY47" s="263"/>
      <c r="GZ47" s="263"/>
      <c r="HA47" s="263"/>
      <c r="HB47" s="263"/>
      <c r="HC47" s="263"/>
      <c r="HD47" s="263"/>
      <c r="HE47" s="263"/>
      <c r="HF47" s="263"/>
      <c r="HG47" s="263"/>
      <c r="HH47" s="263"/>
      <c r="HI47" s="263"/>
      <c r="HJ47" s="263"/>
      <c r="HK47" s="263"/>
      <c r="HL47" s="263"/>
      <c r="HM47" s="263"/>
      <c r="HN47" s="263"/>
      <c r="HO47" s="263"/>
      <c r="HP47" s="263"/>
      <c r="HQ47" s="278"/>
      <c r="HR47" s="278"/>
      <c r="HS47" s="278"/>
      <c r="HT47" s="278"/>
      <c r="HU47" s="278"/>
      <c r="HV47" s="278"/>
      <c r="IA47" s="226"/>
      <c r="IB47" s="246"/>
      <c r="IC47" s="246"/>
      <c r="ID47" s="229"/>
      <c r="IE47" s="229"/>
      <c r="IF47" s="246"/>
      <c r="II47" s="229"/>
      <c r="IJ47" s="229"/>
      <c r="KK47" s="229"/>
      <c r="KL47" s="229"/>
      <c r="KM47" s="229"/>
      <c r="KN47" s="229"/>
      <c r="KO47" s="229"/>
      <c r="KP47" s="229"/>
      <c r="KQ47" s="229"/>
      <c r="KR47" s="229"/>
      <c r="KS47" s="229"/>
      <c r="KT47" s="229"/>
      <c r="KU47" s="229"/>
      <c r="KV47" s="229"/>
      <c r="KW47" s="229"/>
      <c r="KX47" s="229"/>
      <c r="KY47" s="229"/>
      <c r="KZ47" s="229"/>
      <c r="LA47" s="229"/>
      <c r="LB47" s="229"/>
      <c r="LC47" s="229"/>
      <c r="LD47" s="229"/>
      <c r="LE47" s="229"/>
      <c r="LF47" s="229"/>
      <c r="LG47" s="229"/>
      <c r="LH47" s="229"/>
      <c r="LI47" s="229"/>
      <c r="LJ47" s="229"/>
      <c r="LK47" s="229"/>
      <c r="LL47" s="229"/>
      <c r="LM47" s="229"/>
      <c r="LN47" s="229"/>
      <c r="LO47" s="229"/>
      <c r="LP47" s="229"/>
      <c r="LQ47" s="229"/>
      <c r="LR47" s="229"/>
      <c r="LS47" s="229"/>
      <c r="LT47" s="229"/>
      <c r="LU47" s="229"/>
      <c r="LV47" s="229"/>
      <c r="LW47" s="229"/>
      <c r="LX47" s="229"/>
      <c r="LY47" s="229"/>
      <c r="LZ47" s="229"/>
      <c r="MA47" s="229"/>
      <c r="MB47" s="229"/>
      <c r="MC47" s="229"/>
      <c r="MD47" s="229"/>
      <c r="ME47" s="229"/>
      <c r="MF47" s="229"/>
      <c r="MG47" s="229"/>
      <c r="MH47" s="229"/>
      <c r="MI47" s="229"/>
      <c r="MJ47" s="229"/>
      <c r="MK47" s="229"/>
      <c r="ML47" s="229"/>
      <c r="MM47" s="229"/>
      <c r="MN47" s="229"/>
      <c r="MO47" s="229"/>
      <c r="MP47" s="229"/>
      <c r="MQ47" s="229"/>
      <c r="MR47" s="229"/>
      <c r="MS47" s="229"/>
      <c r="MT47" s="229"/>
      <c r="MU47" s="229"/>
      <c r="MV47" s="229"/>
      <c r="MW47" s="229"/>
      <c r="MX47" s="229"/>
      <c r="MY47" s="229"/>
      <c r="MZ47" s="229"/>
      <c r="NA47" s="229"/>
      <c r="NB47" s="229"/>
      <c r="NC47" s="229"/>
      <c r="ND47" s="229"/>
      <c r="NE47" s="229"/>
      <c r="NF47" s="229"/>
      <c r="NG47" s="229"/>
      <c r="NH47" s="229"/>
      <c r="NI47" s="229"/>
      <c r="NJ47" s="229"/>
      <c r="NK47" s="229"/>
      <c r="NL47" s="229"/>
      <c r="NM47" s="229"/>
      <c r="NN47" s="229"/>
      <c r="NO47" s="229"/>
      <c r="NP47" s="229"/>
      <c r="NQ47" s="229"/>
      <c r="NR47" s="229"/>
      <c r="NS47" s="229"/>
      <c r="NT47" s="229"/>
      <c r="NU47" s="229"/>
      <c r="NV47" s="229"/>
      <c r="NW47" s="229"/>
      <c r="NX47" s="229"/>
      <c r="NY47" s="229"/>
      <c r="NZ47" s="229"/>
      <c r="OA47" s="229"/>
      <c r="OB47" s="229"/>
      <c r="OC47" s="229"/>
      <c r="OD47" s="229"/>
      <c r="OE47" s="229"/>
      <c r="OF47" s="229"/>
      <c r="OG47" s="229"/>
      <c r="OH47" s="229"/>
      <c r="OI47" s="229"/>
      <c r="OJ47" s="229"/>
      <c r="OK47" s="229"/>
      <c r="OL47" s="229"/>
      <c r="OM47" s="229"/>
      <c r="ON47" s="229"/>
      <c r="OO47" s="229"/>
      <c r="OP47" s="229"/>
      <c r="OQ47" s="229"/>
      <c r="OR47" s="229"/>
      <c r="OS47" s="229"/>
      <c r="OT47" s="229"/>
      <c r="OU47" s="229"/>
      <c r="OV47" s="229"/>
      <c r="OW47" s="229"/>
      <c r="OX47" s="229"/>
      <c r="OY47" s="229"/>
      <c r="OZ47" s="229"/>
      <c r="PA47" s="229"/>
      <c r="PB47" s="229"/>
      <c r="PC47" s="229"/>
      <c r="PD47" s="229"/>
      <c r="PE47" s="229"/>
      <c r="PF47" s="229"/>
      <c r="PG47" s="229"/>
      <c r="PH47" s="229"/>
      <c r="PI47" s="229"/>
      <c r="PJ47" s="229"/>
      <c r="PK47" s="229"/>
      <c r="PL47" s="229"/>
      <c r="PM47" s="229"/>
      <c r="PN47" s="229"/>
      <c r="PO47" s="229"/>
      <c r="PP47" s="229"/>
      <c r="PQ47" s="229"/>
      <c r="PR47" s="229"/>
      <c r="PS47" s="229"/>
      <c r="PT47" s="229"/>
      <c r="PU47" s="229"/>
      <c r="PV47" s="229"/>
      <c r="PW47" s="229"/>
      <c r="PX47" s="229"/>
      <c r="QC47" s="223"/>
      <c r="QD47" s="223"/>
      <c r="QE47" s="223"/>
      <c r="QF47" s="223" t="s">
        <v>136</v>
      </c>
      <c r="QG47" s="229">
        <f>QG30-QG48</f>
        <v>5518968824</v>
      </c>
      <c r="QH47" s="236"/>
      <c r="QI47" s="236"/>
      <c r="QJ47" s="229">
        <f>QJ30-QJ48</f>
        <v>1448819471.3900001</v>
      </c>
      <c r="QK47" s="229">
        <f>'Трансферты и кредиты'!QU37</f>
        <v>139200</v>
      </c>
      <c r="RK47" s="229">
        <f>RK30-RK48</f>
        <v>0</v>
      </c>
      <c r="RL47" s="229">
        <f>RL30-RL48</f>
        <v>0</v>
      </c>
      <c r="RM47" s="229"/>
      <c r="RN47" s="229"/>
      <c r="RO47" s="229"/>
      <c r="RP47" s="229"/>
      <c r="RQ47" s="229"/>
      <c r="RR47" s="229"/>
      <c r="RS47" s="229"/>
      <c r="RT47" s="229"/>
      <c r="RU47" s="229"/>
      <c r="RV47" s="229"/>
      <c r="RW47" s="229"/>
      <c r="RX47" s="229"/>
      <c r="RY47" s="229"/>
      <c r="RZ47" s="229"/>
      <c r="SA47" s="229"/>
      <c r="SB47" s="229"/>
      <c r="SC47" s="229"/>
      <c r="SD47" s="229"/>
      <c r="SE47" s="229"/>
      <c r="SF47" s="229"/>
      <c r="SG47" s="229"/>
      <c r="SH47" s="229"/>
      <c r="SI47" s="229"/>
      <c r="SJ47" s="229"/>
      <c r="SK47" s="229"/>
      <c r="SL47" s="229"/>
      <c r="SM47" s="229"/>
      <c r="SN47" s="229"/>
      <c r="SO47" s="229"/>
      <c r="SP47" s="229"/>
      <c r="SQ47" s="229"/>
      <c r="SR47" s="229"/>
      <c r="SS47" s="229"/>
      <c r="ST47" s="229"/>
      <c r="SU47" s="229"/>
      <c r="SV47" s="229"/>
      <c r="SW47" s="229"/>
      <c r="SX47" s="229"/>
      <c r="SY47" s="229"/>
      <c r="SZ47" s="229"/>
      <c r="TA47" s="229"/>
      <c r="TB47" s="229"/>
      <c r="TC47" s="229"/>
      <c r="TD47" s="229"/>
      <c r="TE47" s="223"/>
      <c r="TF47" s="223"/>
      <c r="TG47" s="223"/>
      <c r="TH47" s="223"/>
      <c r="TI47" s="223"/>
      <c r="TJ47" s="223"/>
      <c r="TK47" s="223"/>
      <c r="TL47" s="223"/>
      <c r="TM47" s="223"/>
      <c r="TN47" s="223"/>
      <c r="TO47" s="223"/>
      <c r="TP47" s="223"/>
      <c r="TQ47" s="223"/>
      <c r="TR47" s="223"/>
      <c r="TS47" s="223"/>
      <c r="TT47" s="223"/>
    </row>
    <row r="48" spans="1:560" ht="18.75" customHeight="1">
      <c r="A48" s="1126" t="s">
        <v>49</v>
      </c>
      <c r="B48" s="1130">
        <f>B46-B47</f>
        <v>801526960.04999995</v>
      </c>
      <c r="C48" s="1130">
        <f>C46-C47</f>
        <v>156069402.74000001</v>
      </c>
      <c r="D48" s="229">
        <f>D46-D47</f>
        <v>830915200</v>
      </c>
      <c r="E48" s="229">
        <f>E46-E47</f>
        <v>216924401.37</v>
      </c>
      <c r="V48" s="223"/>
      <c r="AA48" s="223"/>
      <c r="AC48" s="223"/>
      <c r="AD48" s="223"/>
      <c r="AE48" s="223"/>
      <c r="AF48" s="223"/>
      <c r="AG48" s="223"/>
      <c r="AH48" s="223"/>
      <c r="AI48" s="229">
        <f>AI46-AI47</f>
        <v>240157768.22</v>
      </c>
      <c r="AJ48" s="229">
        <f>AJ46-AJ47</f>
        <v>6940226.8800000027</v>
      </c>
      <c r="AK48" s="229"/>
      <c r="AL48" s="229"/>
      <c r="AM48" s="229"/>
      <c r="AN48" s="229"/>
      <c r="AP48" s="229"/>
      <c r="AQ48" s="229"/>
      <c r="AR48" s="229"/>
      <c r="AS48" s="229"/>
      <c r="AU48" s="229"/>
      <c r="AV48" s="229"/>
      <c r="AW48" s="229"/>
      <c r="AX48" s="229"/>
      <c r="AZ48" s="229"/>
      <c r="BA48" s="229"/>
      <c r="BB48" s="229"/>
      <c r="BC48" s="229"/>
      <c r="BE48" s="229"/>
      <c r="BF48" s="229"/>
      <c r="BG48" s="229"/>
      <c r="BH48" s="229"/>
      <c r="DC48" s="229"/>
      <c r="DD48" s="229"/>
      <c r="DE48" s="229"/>
      <c r="DF48" s="229"/>
      <c r="DG48" s="229"/>
      <c r="DH48" s="229"/>
      <c r="DI48" s="229"/>
      <c r="DJ48" s="229"/>
      <c r="DK48" s="229"/>
      <c r="DL48" s="229"/>
      <c r="DY48" s="229"/>
      <c r="DZ48" s="229"/>
      <c r="EA48" s="229"/>
      <c r="EB48" s="229"/>
      <c r="EC48" s="229"/>
      <c r="ED48" s="229"/>
      <c r="EE48" s="229"/>
      <c r="EF48" s="229"/>
      <c r="EG48" s="229"/>
      <c r="EH48" s="229"/>
      <c r="EI48" s="229"/>
      <c r="EJ48" s="229"/>
      <c r="EW48" s="223"/>
      <c r="EX48" s="223"/>
      <c r="EY48" s="223"/>
      <c r="EZ48" s="223"/>
      <c r="FA48" s="223"/>
      <c r="FB48" s="223"/>
      <c r="FC48" s="223"/>
      <c r="FD48" s="223"/>
      <c r="FE48" s="223"/>
      <c r="FF48" s="223"/>
      <c r="FG48" s="223"/>
      <c r="FH48" s="223"/>
      <c r="FI48" s="223"/>
      <c r="FJ48" s="223"/>
      <c r="FK48" s="223"/>
      <c r="FL48" s="223"/>
      <c r="FM48" s="223"/>
      <c r="FN48" s="223"/>
      <c r="FO48" s="223"/>
      <c r="FP48" s="223"/>
      <c r="FQ48" s="223"/>
      <c r="FR48" s="223"/>
      <c r="FS48" s="223"/>
      <c r="FT48" s="223"/>
      <c r="FU48" s="223"/>
      <c r="FV48" s="223"/>
      <c r="FW48" s="223"/>
      <c r="FX48" s="223"/>
      <c r="FY48" s="223"/>
      <c r="FZ48" s="223"/>
      <c r="GA48" s="223"/>
      <c r="GB48" s="223"/>
      <c r="GC48" s="223"/>
      <c r="GD48" s="223"/>
      <c r="GE48" s="223"/>
      <c r="GF48" s="223"/>
      <c r="GG48" s="263"/>
      <c r="GH48" s="263"/>
      <c r="GI48" s="263"/>
      <c r="GJ48" s="263"/>
      <c r="GK48" s="263"/>
      <c r="GL48" s="263"/>
      <c r="GM48" s="263"/>
      <c r="GN48" s="263"/>
      <c r="GO48" s="263"/>
      <c r="GP48" s="263"/>
      <c r="GQ48" s="263"/>
      <c r="GR48" s="263"/>
      <c r="GS48" s="263"/>
      <c r="GT48" s="263"/>
      <c r="GU48" s="263"/>
      <c r="GV48" s="263"/>
      <c r="GW48" s="263"/>
      <c r="GX48" s="263"/>
      <c r="GY48" s="263"/>
      <c r="GZ48" s="263"/>
      <c r="HA48" s="263"/>
      <c r="HB48" s="263"/>
      <c r="HC48" s="263"/>
      <c r="HD48" s="263"/>
      <c r="HE48" s="263"/>
      <c r="HF48" s="263"/>
      <c r="HG48" s="263"/>
      <c r="HH48" s="263"/>
      <c r="HI48" s="263"/>
      <c r="HJ48" s="263"/>
      <c r="HK48" s="263"/>
      <c r="HL48" s="263"/>
      <c r="HM48" s="263"/>
      <c r="HN48" s="263"/>
      <c r="HO48" s="263"/>
      <c r="HP48" s="263"/>
      <c r="HQ48" s="278"/>
      <c r="HR48" s="278"/>
      <c r="HS48" s="278"/>
      <c r="HT48" s="278"/>
      <c r="HU48" s="278"/>
      <c r="HV48" s="278"/>
      <c r="IA48" s="245"/>
      <c r="IB48" s="246"/>
      <c r="IC48" s="246"/>
      <c r="ID48" s="229"/>
      <c r="IE48" s="229"/>
      <c r="IF48" s="246"/>
      <c r="II48" s="229"/>
      <c r="IJ48" s="229"/>
      <c r="KK48" s="229"/>
      <c r="KL48" s="229"/>
      <c r="KM48" s="229"/>
      <c r="KN48" s="229"/>
      <c r="KO48" s="229"/>
      <c r="KP48" s="229"/>
      <c r="KQ48" s="229"/>
      <c r="KR48" s="229"/>
      <c r="KS48" s="229"/>
      <c r="KT48" s="229"/>
      <c r="KU48" s="229"/>
      <c r="KV48" s="229"/>
      <c r="KW48" s="229"/>
      <c r="KX48" s="229"/>
      <c r="KY48" s="229"/>
      <c r="KZ48" s="229"/>
      <c r="LA48" s="229"/>
      <c r="LB48" s="229"/>
      <c r="LC48" s="229"/>
      <c r="LD48" s="229"/>
      <c r="LE48" s="229"/>
      <c r="LF48" s="229"/>
      <c r="LG48" s="229"/>
      <c r="LH48" s="229"/>
      <c r="LI48" s="229"/>
      <c r="LJ48" s="229"/>
      <c r="LK48" s="229"/>
      <c r="LL48" s="229"/>
      <c r="LM48" s="229"/>
      <c r="LN48" s="229"/>
      <c r="LO48" s="229"/>
      <c r="LP48" s="229"/>
      <c r="LQ48" s="229"/>
      <c r="LR48" s="229"/>
      <c r="LS48" s="229"/>
      <c r="LT48" s="229"/>
      <c r="LU48" s="229"/>
      <c r="LV48" s="229"/>
      <c r="LW48" s="229"/>
      <c r="LX48" s="229"/>
      <c r="LY48" s="229"/>
      <c r="LZ48" s="229"/>
      <c r="MA48" s="229"/>
      <c r="MB48" s="229"/>
      <c r="MC48" s="229"/>
      <c r="MD48" s="229"/>
      <c r="ME48" s="229"/>
      <c r="MF48" s="229"/>
      <c r="MG48" s="229"/>
      <c r="MH48" s="229"/>
      <c r="MI48" s="229"/>
      <c r="MJ48" s="229"/>
      <c r="MK48" s="229"/>
      <c r="ML48" s="229"/>
      <c r="MM48" s="229"/>
      <c r="MN48" s="229"/>
      <c r="MO48" s="229"/>
      <c r="MP48" s="229"/>
      <c r="MQ48" s="229"/>
      <c r="MR48" s="229"/>
      <c r="MS48" s="229"/>
      <c r="MT48" s="229"/>
      <c r="MU48" s="229"/>
      <c r="MV48" s="229"/>
      <c r="MW48" s="229"/>
      <c r="MX48" s="229"/>
      <c r="MY48" s="229"/>
      <c r="MZ48" s="229"/>
      <c r="NA48" s="229"/>
      <c r="NB48" s="229"/>
      <c r="NC48" s="229"/>
      <c r="ND48" s="229"/>
      <c r="NE48" s="229"/>
      <c r="NF48" s="229"/>
      <c r="NG48" s="229"/>
      <c r="NH48" s="229"/>
      <c r="NI48" s="229"/>
      <c r="NJ48" s="229"/>
      <c r="NK48" s="229"/>
      <c r="NL48" s="229"/>
      <c r="NM48" s="229"/>
      <c r="NN48" s="229"/>
      <c r="NO48" s="229"/>
      <c r="NP48" s="229"/>
      <c r="NQ48" s="229"/>
      <c r="NR48" s="229"/>
      <c r="NS48" s="229"/>
      <c r="NT48" s="229"/>
      <c r="NU48" s="229"/>
      <c r="NV48" s="229"/>
      <c r="NW48" s="229"/>
      <c r="NX48" s="229"/>
      <c r="NY48" s="229"/>
      <c r="NZ48" s="229"/>
      <c r="OA48" s="229"/>
      <c r="OB48" s="229"/>
      <c r="OC48" s="229"/>
      <c r="OD48" s="229"/>
      <c r="OE48" s="229"/>
      <c r="OF48" s="229"/>
      <c r="OG48" s="229"/>
      <c r="OH48" s="229"/>
      <c r="OI48" s="229"/>
      <c r="OJ48" s="229"/>
      <c r="OK48" s="229"/>
      <c r="OL48" s="229"/>
      <c r="OM48" s="229"/>
      <c r="ON48" s="229"/>
      <c r="OO48" s="229"/>
      <c r="OP48" s="229"/>
      <c r="OQ48" s="229"/>
      <c r="OR48" s="229"/>
      <c r="OS48" s="229"/>
      <c r="OT48" s="229"/>
      <c r="OU48" s="229"/>
      <c r="OV48" s="229"/>
      <c r="OW48" s="229"/>
      <c r="OX48" s="229"/>
      <c r="OY48" s="229"/>
      <c r="OZ48" s="229"/>
      <c r="PA48" s="229"/>
      <c r="PB48" s="229"/>
      <c r="PC48" s="229"/>
      <c r="PD48" s="229"/>
      <c r="PE48" s="229"/>
      <c r="PF48" s="229"/>
      <c r="PG48" s="229"/>
      <c r="PH48" s="229"/>
      <c r="PI48" s="229"/>
      <c r="PJ48" s="229"/>
      <c r="PK48" s="229"/>
      <c r="PL48" s="229"/>
      <c r="PM48" s="229"/>
      <c r="PN48" s="229"/>
      <c r="PO48" s="229"/>
      <c r="PP48" s="229"/>
      <c r="PQ48" s="229"/>
      <c r="PR48" s="229"/>
      <c r="PS48" s="229"/>
      <c r="PT48" s="229"/>
      <c r="PU48" s="229"/>
      <c r="PV48" s="229"/>
      <c r="PW48" s="229"/>
      <c r="PX48" s="229"/>
      <c r="QC48" s="223"/>
      <c r="QD48" s="223"/>
      <c r="QE48" s="223"/>
      <c r="QF48" s="223" t="s">
        <v>108</v>
      </c>
      <c r="QG48" s="229">
        <f>'Трансферты и кредиты'!QS30</f>
        <v>27363200</v>
      </c>
      <c r="QH48" s="236"/>
      <c r="QI48" s="236"/>
      <c r="QJ48" s="229">
        <f>'Трансферты и кредиты'!QT30</f>
        <v>5375659.1799999988</v>
      </c>
      <c r="QK48" s="229">
        <f>QK46-QK47</f>
        <v>-139200</v>
      </c>
      <c r="RK48" s="229">
        <f>'Трансферты и кредиты'!SG37+'Трансферты и кредиты'!TI37</f>
        <v>0</v>
      </c>
      <c r="RL48" s="229">
        <f>'Трансферты и кредиты'!SJ37+'Трансферты и кредиты'!TK37</f>
        <v>0</v>
      </c>
      <c r="RM48" s="229"/>
      <c r="RN48" s="229"/>
      <c r="RO48" s="229"/>
      <c r="RP48" s="229"/>
      <c r="RQ48" s="229"/>
      <c r="RR48" s="229"/>
      <c r="RS48" s="229"/>
      <c r="RT48" s="229"/>
      <c r="RU48" s="229"/>
      <c r="RV48" s="229"/>
      <c r="RW48" s="229"/>
      <c r="RX48" s="229"/>
      <c r="RY48" s="229"/>
      <c r="RZ48" s="229"/>
      <c r="SA48" s="229"/>
      <c r="SB48" s="229"/>
      <c r="SC48" s="229"/>
      <c r="SD48" s="229"/>
      <c r="SE48" s="229"/>
      <c r="SF48" s="229"/>
      <c r="SG48" s="229"/>
      <c r="SH48" s="229"/>
      <c r="SI48" s="229"/>
      <c r="SJ48" s="229"/>
      <c r="SK48" s="229"/>
      <c r="SL48" s="229"/>
      <c r="SM48" s="229"/>
      <c r="SN48" s="229"/>
      <c r="SO48" s="229"/>
      <c r="SP48" s="229"/>
      <c r="SQ48" s="229"/>
      <c r="SR48" s="229"/>
      <c r="SS48" s="229"/>
      <c r="ST48" s="229"/>
      <c r="SU48" s="229"/>
      <c r="SV48" s="229"/>
      <c r="SW48" s="229"/>
      <c r="SX48" s="229"/>
      <c r="SY48" s="229"/>
      <c r="SZ48" s="229"/>
      <c r="TA48" s="229"/>
      <c r="TB48" s="229"/>
      <c r="TC48" s="229"/>
      <c r="TD48" s="229"/>
      <c r="TE48" s="223"/>
      <c r="TF48" s="223"/>
      <c r="TG48" s="223"/>
      <c r="TH48" s="223"/>
      <c r="TI48" s="223"/>
      <c r="TJ48" s="223"/>
      <c r="TK48" s="223"/>
      <c r="TL48" s="223"/>
      <c r="TM48" s="223"/>
      <c r="TN48" s="223"/>
      <c r="TO48" s="223"/>
      <c r="TP48" s="223"/>
      <c r="TQ48" s="223"/>
      <c r="TR48" s="223"/>
      <c r="TS48" s="223"/>
      <c r="TT48" s="223"/>
    </row>
    <row r="49" spans="1:560" s="223" customFormat="1" ht="18.75" customHeight="1">
      <c r="A49" s="1126" t="s">
        <v>179</v>
      </c>
      <c r="B49" s="1131">
        <f>B37-B45-B46-B44</f>
        <v>0</v>
      </c>
      <c r="C49" s="1131">
        <f>C37-C45-C46-C44</f>
        <v>0</v>
      </c>
      <c r="D49" s="243">
        <f>D37-D45-D46-D44</f>
        <v>0</v>
      </c>
      <c r="E49" s="243">
        <f>E37-E45-E46-E44</f>
        <v>0</v>
      </c>
      <c r="AI49" s="243">
        <f>AI37-AI45-AI46-AI44</f>
        <v>0</v>
      </c>
      <c r="AJ49" s="243">
        <f>AJ37-AJ45-AJ46-AJ44</f>
        <v>0</v>
      </c>
      <c r="AK49" s="243"/>
      <c r="AL49" s="243"/>
      <c r="AM49" s="243"/>
      <c r="AN49" s="243"/>
      <c r="AO49"/>
      <c r="AP49" s="243"/>
      <c r="AQ49" s="243"/>
      <c r="AR49" s="243"/>
      <c r="AS49" s="243"/>
      <c r="AT49"/>
      <c r="AU49" s="243"/>
      <c r="AV49" s="243"/>
      <c r="AW49" s="243"/>
      <c r="AX49" s="243"/>
      <c r="AY49"/>
      <c r="AZ49" s="243"/>
      <c r="BA49" s="243"/>
      <c r="BB49" s="243"/>
      <c r="BC49" s="243"/>
      <c r="BD49"/>
      <c r="BE49" s="243"/>
      <c r="BF49" s="243"/>
      <c r="BG49" s="243"/>
      <c r="BH49" s="243"/>
      <c r="CO49" s="1354"/>
      <c r="CP49" s="1354"/>
      <c r="CQ49" s="1354"/>
      <c r="CR49" s="1354"/>
      <c r="CS49" s="1354"/>
      <c r="CT49" s="1354"/>
      <c r="CU49" s="1354"/>
      <c r="CV49" s="1354"/>
      <c r="DC49" s="243"/>
      <c r="DD49" s="243"/>
      <c r="DE49" s="243"/>
      <c r="DF49" s="243"/>
      <c r="DG49" s="243"/>
      <c r="DH49" s="243"/>
      <c r="DI49" s="243"/>
      <c r="DJ49" s="243"/>
      <c r="DK49" s="243"/>
      <c r="DL49" s="243"/>
      <c r="DY49" s="243"/>
      <c r="DZ49" s="243"/>
      <c r="EA49" s="243"/>
      <c r="EB49" s="243"/>
      <c r="EC49" s="243"/>
      <c r="ED49" s="243"/>
      <c r="EE49" s="243"/>
      <c r="EF49" s="243"/>
      <c r="EG49" s="243"/>
      <c r="EH49" s="243"/>
      <c r="EI49" s="243"/>
      <c r="EJ49" s="243"/>
      <c r="GG49" s="250"/>
      <c r="GH49" s="250"/>
      <c r="GI49" s="250"/>
      <c r="GJ49" s="250"/>
      <c r="GK49" s="250"/>
      <c r="GL49" s="250"/>
      <c r="GM49" s="250"/>
      <c r="GN49" s="250"/>
      <c r="GO49" s="250"/>
      <c r="GP49" s="250"/>
      <c r="GQ49" s="250"/>
      <c r="GR49" s="250"/>
      <c r="GS49" s="250"/>
      <c r="GT49" s="250"/>
      <c r="GU49" s="250"/>
      <c r="GV49" s="250"/>
      <c r="GW49" s="250"/>
      <c r="GX49" s="250"/>
      <c r="GY49" s="250"/>
      <c r="GZ49" s="250"/>
      <c r="HA49" s="250"/>
      <c r="HB49" s="250"/>
      <c r="HC49" s="250"/>
      <c r="HD49" s="250"/>
      <c r="HE49" s="250"/>
      <c r="HF49" s="250"/>
      <c r="HG49" s="250"/>
      <c r="HH49" s="250"/>
      <c r="HI49" s="250"/>
      <c r="HJ49" s="250"/>
      <c r="HK49" s="250"/>
      <c r="HL49" s="250"/>
      <c r="HM49" s="250"/>
      <c r="HN49" s="250"/>
      <c r="HO49" s="250"/>
      <c r="HP49" s="250"/>
      <c r="HQ49" s="278"/>
      <c r="HR49" s="278"/>
      <c r="HS49" s="278"/>
      <c r="HT49" s="278"/>
      <c r="HU49" s="278"/>
      <c r="HV49" s="278"/>
      <c r="HW49" s="278"/>
      <c r="HX49"/>
      <c r="HY49"/>
      <c r="HZ49"/>
      <c r="IA49"/>
      <c r="IB49"/>
      <c r="IC49"/>
      <c r="ID49" s="243"/>
      <c r="IE49" s="243"/>
      <c r="IF49"/>
      <c r="IG49"/>
      <c r="IH49"/>
      <c r="II49" s="243"/>
      <c r="IJ49" s="243"/>
      <c r="IK49"/>
      <c r="IL49"/>
      <c r="IM49"/>
      <c r="IN49"/>
      <c r="IO49"/>
      <c r="IP49"/>
      <c r="IQ49"/>
      <c r="IR49"/>
      <c r="IS49"/>
      <c r="IT49"/>
      <c r="IU49"/>
      <c r="IV49"/>
      <c r="KK49" s="243"/>
      <c r="KL49" s="243"/>
      <c r="KM49" s="243"/>
      <c r="KN49" s="243"/>
      <c r="KO49" s="243"/>
      <c r="KP49" s="243"/>
      <c r="KQ49" s="243"/>
      <c r="KR49" s="243"/>
      <c r="KS49" s="243"/>
      <c r="KT49" s="243"/>
      <c r="KU49" s="243"/>
      <c r="KV49" s="243"/>
      <c r="KW49" s="243"/>
      <c r="KX49" s="243"/>
      <c r="KY49" s="243"/>
      <c r="KZ49" s="243"/>
      <c r="LA49" s="243"/>
      <c r="LB49" s="243"/>
      <c r="LC49" s="243"/>
      <c r="LD49" s="243"/>
      <c r="LE49" s="243"/>
      <c r="LF49" s="243"/>
      <c r="LG49" s="243"/>
      <c r="LH49" s="243"/>
      <c r="LI49" s="243"/>
      <c r="LJ49" s="243"/>
      <c r="LK49" s="243"/>
      <c r="LL49" s="243"/>
      <c r="LM49" s="243"/>
      <c r="LN49" s="243"/>
      <c r="LO49" s="243"/>
      <c r="LP49" s="243"/>
      <c r="LQ49" s="243"/>
      <c r="LR49" s="243"/>
      <c r="LS49" s="243"/>
      <c r="LT49" s="243"/>
      <c r="LU49" s="243"/>
      <c r="LV49" s="243"/>
      <c r="LW49" s="243"/>
      <c r="LX49" s="243"/>
      <c r="LY49" s="243"/>
      <c r="LZ49" s="243"/>
      <c r="MA49" s="243"/>
      <c r="MB49" s="243"/>
      <c r="MC49" s="243"/>
      <c r="MD49" s="243"/>
      <c r="ME49" s="243"/>
      <c r="MF49" s="243"/>
      <c r="MG49" s="243"/>
      <c r="MH49" s="243"/>
      <c r="MI49" s="243"/>
      <c r="MJ49" s="243"/>
      <c r="MK49" s="243"/>
      <c r="ML49" s="243"/>
      <c r="MM49" s="243"/>
      <c r="MN49" s="243"/>
      <c r="MO49" s="243"/>
      <c r="MP49" s="243"/>
      <c r="MQ49" s="243"/>
      <c r="MR49" s="243"/>
      <c r="MS49" s="243"/>
      <c r="MT49" s="243"/>
      <c r="MU49" s="243"/>
      <c r="MV49" s="243"/>
      <c r="MW49" s="243"/>
      <c r="MX49" s="243"/>
      <c r="MY49" s="243"/>
      <c r="MZ49" s="243"/>
      <c r="NA49" s="243"/>
      <c r="NB49" s="243"/>
      <c r="NC49" s="243"/>
      <c r="ND49" s="243"/>
      <c r="NE49" s="243"/>
      <c r="NF49" s="243"/>
      <c r="NG49" s="243"/>
      <c r="NH49" s="243"/>
      <c r="NI49" s="243"/>
      <c r="NJ49" s="243"/>
      <c r="NK49" s="243"/>
      <c r="NL49" s="243"/>
      <c r="NM49" s="243"/>
      <c r="NN49" s="243"/>
      <c r="NO49" s="243"/>
      <c r="NP49" s="243"/>
      <c r="NQ49" s="243"/>
      <c r="NR49" s="243"/>
      <c r="NS49" s="243"/>
      <c r="NT49" s="243"/>
      <c r="NU49" s="243"/>
      <c r="NV49" s="243"/>
      <c r="NW49" s="243"/>
      <c r="NX49" s="243"/>
      <c r="NY49" s="243"/>
      <c r="NZ49" s="243"/>
      <c r="OA49" s="243"/>
      <c r="OB49" s="243"/>
      <c r="OC49" s="243"/>
      <c r="OD49" s="243"/>
      <c r="OE49" s="243"/>
      <c r="OF49" s="243"/>
      <c r="OG49" s="243"/>
      <c r="OH49" s="243"/>
      <c r="OI49" s="243"/>
      <c r="OJ49" s="243"/>
      <c r="OK49" s="243"/>
      <c r="OL49" s="243"/>
      <c r="OM49" s="243"/>
      <c r="ON49" s="243"/>
      <c r="OO49" s="243"/>
      <c r="OP49" s="243"/>
      <c r="OQ49" s="243"/>
      <c r="OR49" s="243"/>
      <c r="OS49" s="243"/>
      <c r="OT49" s="243"/>
      <c r="OU49" s="243"/>
      <c r="OV49" s="243"/>
      <c r="OW49" s="243"/>
      <c r="OX49" s="243"/>
      <c r="OY49" s="243"/>
      <c r="OZ49" s="243"/>
      <c r="PA49" s="243"/>
      <c r="PB49" s="243"/>
      <c r="PC49" s="243"/>
      <c r="PD49" s="243"/>
      <c r="PE49" s="243"/>
      <c r="PF49" s="243"/>
      <c r="PG49" s="243"/>
      <c r="PH49" s="243"/>
      <c r="PI49" s="243"/>
      <c r="PJ49" s="243"/>
      <c r="PK49" s="243"/>
      <c r="PL49" s="243"/>
      <c r="PM49" s="243"/>
      <c r="PN49" s="243"/>
      <c r="PO49" s="243"/>
      <c r="PP49" s="243"/>
      <c r="PQ49" s="243"/>
      <c r="PR49" s="243"/>
      <c r="PS49" s="243"/>
      <c r="PT49" s="243"/>
      <c r="PU49" s="243"/>
      <c r="PV49" s="243"/>
      <c r="PW49" s="243"/>
      <c r="PX49" s="243"/>
      <c r="QF49" s="223" t="s">
        <v>48</v>
      </c>
      <c r="QG49" s="229"/>
      <c r="QH49" s="229">
        <f>'Трансферты и кредиты'!RH37</f>
        <v>22226521.91</v>
      </c>
      <c r="QI49" s="236"/>
      <c r="QJ49" s="229"/>
      <c r="RK49" s="229">
        <f>'Трансферты и кредиты'!SS37+'Трансферты и кредиты'!TQ37</f>
        <v>0</v>
      </c>
      <c r="RL49" s="229">
        <f>'Трансферты и кредиты'!SV37+'Трансферты и кредиты'!TS37</f>
        <v>0</v>
      </c>
      <c r="RM49" s="229"/>
      <c r="RN49" s="229"/>
      <c r="RO49" s="229"/>
      <c r="RP49" s="229"/>
      <c r="RQ49" s="229"/>
      <c r="RR49" s="229"/>
      <c r="RS49" s="229"/>
      <c r="RT49" s="229"/>
      <c r="RU49" s="229"/>
      <c r="RV49" s="229"/>
      <c r="RW49" s="229"/>
      <c r="RX49" s="229"/>
      <c r="RY49" s="229"/>
      <c r="RZ49" s="229"/>
      <c r="SA49" s="229"/>
      <c r="SB49" s="229"/>
      <c r="SC49" s="229"/>
      <c r="SD49" s="229"/>
      <c r="SE49" s="229"/>
      <c r="SF49" s="229"/>
      <c r="SG49" s="229"/>
      <c r="SH49" s="229"/>
      <c r="SI49" s="229"/>
      <c r="SJ49" s="229"/>
      <c r="SK49" s="229"/>
      <c r="SL49" s="229"/>
      <c r="SM49" s="229"/>
      <c r="SN49" s="229"/>
      <c r="SO49" s="229"/>
      <c r="SP49" s="229"/>
      <c r="SQ49" s="229"/>
      <c r="SR49" s="229"/>
      <c r="SS49" s="229"/>
      <c r="ST49" s="229"/>
      <c r="SU49" s="229"/>
      <c r="SV49" s="229"/>
      <c r="SW49" s="229"/>
      <c r="SX49" s="229"/>
      <c r="SY49" s="229"/>
      <c r="SZ49" s="229"/>
      <c r="TA49" s="229"/>
      <c r="TB49" s="229"/>
      <c r="TC49" s="229"/>
      <c r="TD49" s="229"/>
      <c r="TU49" s="226"/>
      <c r="TV49" s="226"/>
      <c r="TW49" s="226"/>
      <c r="TX49" s="226"/>
      <c r="TY49" s="226"/>
      <c r="TZ49" s="226"/>
      <c r="UA49" s="226"/>
      <c r="UB49" s="226"/>
      <c r="UC49" s="226"/>
      <c r="UD49" s="226"/>
      <c r="UE49" s="226"/>
      <c r="UF49" s="226"/>
      <c r="UG49" s="226"/>
      <c r="UH49" s="226"/>
      <c r="UI49" s="226"/>
      <c r="UJ49" s="226"/>
      <c r="UK49" s="226"/>
      <c r="UL49" s="226"/>
      <c r="UM49" s="226"/>
      <c r="UN49" s="226"/>
    </row>
    <row r="50" spans="1:560" s="223" customFormat="1" ht="18.75" customHeight="1">
      <c r="B50" s="243"/>
      <c r="C50" s="243"/>
      <c r="D50" s="243"/>
      <c r="E50" s="243"/>
      <c r="AI50" s="791">
        <f>'Трансферты и кредиты'!LA37+NG37+BG37+BO37+BW37+'Трансферты и кредиты'!GY37+'Трансферты и кредиты'!KA37+'Трансферты и кредиты'!EQ37+'Трансферты и кредиты'!QE37+'Трансферты и кредиты'!IU37+CU37</f>
        <v>166131891.82999998</v>
      </c>
      <c r="AJ50" s="791">
        <f>'Трансферты и кредиты'!LD37+NO37+BH37+BP37+BX37+'Трансферты и кредиты'!HH37+'Трансферты и кредиты'!KF37+'Трансферты и кредиты'!ET37+'Трансферты и кредиты'!QF37+'Трансферты и кредиты'!IV37+CV37</f>
        <v>51698599.979999997</v>
      </c>
      <c r="AK50" s="243"/>
      <c r="AL50" s="243"/>
      <c r="AM50" s="243"/>
      <c r="AN50" s="243"/>
      <c r="AP50" s="243"/>
      <c r="AQ50" s="243"/>
      <c r="AR50" s="243"/>
      <c r="AS50" s="243"/>
      <c r="AU50" s="243"/>
      <c r="AV50" s="243"/>
      <c r="AW50" s="243"/>
      <c r="AX50" s="243"/>
      <c r="AZ50" s="243"/>
      <c r="BA50" s="243"/>
      <c r="BB50" s="243"/>
      <c r="BC50" s="243"/>
      <c r="BE50" s="243"/>
      <c r="BF50" s="243"/>
      <c r="BG50" s="243"/>
      <c r="BH50" s="243"/>
      <c r="CO50" s="1354"/>
      <c r="CP50" s="1354"/>
      <c r="CQ50" s="1354"/>
      <c r="CR50" s="1354"/>
      <c r="CS50" s="1354"/>
      <c r="CT50" s="1354"/>
      <c r="CU50" s="1354"/>
      <c r="CV50" s="1354"/>
      <c r="DC50" s="243"/>
      <c r="DD50" s="243"/>
      <c r="DE50" s="243"/>
      <c r="DF50" s="243"/>
      <c r="DG50" s="243"/>
      <c r="DH50" s="243"/>
      <c r="DI50" s="243"/>
      <c r="DJ50" s="243"/>
      <c r="DK50" s="243"/>
      <c r="DL50" s="243"/>
      <c r="DY50" s="243"/>
      <c r="DZ50" s="243"/>
      <c r="EA50" s="243"/>
      <c r="EB50" s="243"/>
      <c r="EC50" s="243"/>
      <c r="ED50" s="243"/>
      <c r="EE50" s="243"/>
      <c r="EF50" s="243"/>
      <c r="EG50" s="243"/>
      <c r="EH50" s="243"/>
      <c r="EI50" s="243"/>
      <c r="EJ50" s="243"/>
      <c r="GG50" s="250"/>
      <c r="GH50" s="250"/>
      <c r="GI50" s="250"/>
      <c r="GJ50" s="250"/>
      <c r="GK50" s="250"/>
      <c r="GL50" s="250"/>
      <c r="GM50" s="250"/>
      <c r="GN50" s="250"/>
      <c r="GO50" s="250"/>
      <c r="GP50" s="250"/>
      <c r="GQ50" s="250"/>
      <c r="GR50" s="250"/>
      <c r="GS50" s="250"/>
      <c r="GT50" s="250"/>
      <c r="GU50" s="250"/>
      <c r="GV50" s="250"/>
      <c r="GW50" s="250"/>
      <c r="GX50" s="250"/>
      <c r="GY50" s="250"/>
      <c r="GZ50" s="250"/>
      <c r="HA50" s="250"/>
      <c r="HB50" s="250"/>
      <c r="HC50" s="250"/>
      <c r="HD50" s="250"/>
      <c r="HE50" s="250"/>
      <c r="HF50" s="250"/>
      <c r="HG50" s="250"/>
      <c r="HH50" s="250"/>
      <c r="HI50" s="250"/>
      <c r="HJ50" s="250"/>
      <c r="HK50" s="250"/>
      <c r="HL50" s="250"/>
      <c r="HM50" s="250"/>
      <c r="HN50" s="250"/>
      <c r="HO50" s="250"/>
      <c r="HP50" s="250"/>
      <c r="HQ50" s="243"/>
      <c r="HR50" s="243"/>
      <c r="HS50" s="243"/>
      <c r="HT50" s="243"/>
      <c r="HU50" s="243"/>
      <c r="HV50" s="243"/>
      <c r="HW50" s="243"/>
      <c r="HY50" s="1338"/>
      <c r="HZ50" s="1354"/>
      <c r="IC50" s="1354"/>
      <c r="ID50" s="243"/>
      <c r="IE50" s="243"/>
      <c r="IH50" s="1354"/>
      <c r="II50" s="243"/>
      <c r="IJ50" s="243"/>
      <c r="KK50" s="245"/>
      <c r="KL50" s="243"/>
      <c r="KM50" s="243"/>
      <c r="KN50" s="243"/>
      <c r="KO50" s="243"/>
      <c r="KP50" s="243"/>
      <c r="KQ50" s="243"/>
      <c r="KR50" s="243"/>
      <c r="KS50" s="243"/>
      <c r="KT50" s="243"/>
      <c r="KU50" s="243"/>
      <c r="KV50" s="243"/>
      <c r="KW50" s="243"/>
      <c r="KX50" s="243"/>
      <c r="KY50" s="243"/>
      <c r="KZ50" s="243"/>
      <c r="LA50" s="243"/>
      <c r="LB50" s="243"/>
      <c r="LC50" s="243"/>
      <c r="LD50" s="243"/>
      <c r="LE50" s="243"/>
      <c r="LF50" s="243"/>
      <c r="LG50" s="243"/>
      <c r="LH50" s="243"/>
      <c r="LI50" s="243"/>
      <c r="LJ50" s="243"/>
      <c r="LK50" s="243"/>
      <c r="LL50" s="243"/>
      <c r="LM50" s="243"/>
      <c r="LN50" s="243"/>
      <c r="LO50" s="243"/>
      <c r="LP50" s="243"/>
      <c r="LQ50" s="243"/>
      <c r="LR50" s="243"/>
      <c r="LS50" s="243"/>
      <c r="LT50" s="243"/>
      <c r="LU50" s="243"/>
      <c r="LV50" s="243"/>
      <c r="LW50" s="243"/>
      <c r="LX50" s="243"/>
      <c r="LY50" s="243"/>
      <c r="LZ50" s="243"/>
      <c r="MA50" s="243"/>
      <c r="MB50" s="243"/>
      <c r="MC50" s="243"/>
      <c r="MD50" s="243"/>
      <c r="ME50" s="243"/>
      <c r="MF50" s="243"/>
      <c r="MG50" s="243"/>
      <c r="MH50" s="243"/>
      <c r="MI50" s="243"/>
      <c r="MJ50" s="243"/>
      <c r="MK50" s="243"/>
      <c r="ML50" s="243"/>
      <c r="MM50" s="243"/>
      <c r="MN50" s="243"/>
      <c r="MO50" s="243"/>
      <c r="MP50" s="243"/>
      <c r="MQ50" s="243"/>
      <c r="MR50" s="243"/>
      <c r="MS50" s="243"/>
      <c r="MT50" s="243"/>
      <c r="MU50" s="243"/>
      <c r="MV50" s="243"/>
      <c r="MW50" s="243"/>
      <c r="MX50" s="243"/>
      <c r="MY50" s="243"/>
      <c r="MZ50" s="243"/>
      <c r="NA50" s="243"/>
      <c r="NB50" s="243"/>
      <c r="NC50" s="243"/>
      <c r="ND50" s="243"/>
      <c r="NE50" s="243"/>
      <c r="NF50" s="243"/>
      <c r="NG50" s="243"/>
      <c r="NH50" s="243"/>
      <c r="NI50" s="243"/>
      <c r="NJ50" s="243"/>
      <c r="NK50" s="243"/>
      <c r="NL50" s="243"/>
      <c r="NM50" s="243"/>
      <c r="NN50" s="243"/>
      <c r="NO50" s="243"/>
      <c r="NP50" s="243"/>
      <c r="NQ50" s="243"/>
      <c r="NR50" s="243"/>
      <c r="NS50" s="243"/>
      <c r="NT50" s="243"/>
      <c r="NU50" s="243"/>
      <c r="NV50" s="243"/>
      <c r="NW50" s="243"/>
      <c r="NX50" s="243"/>
      <c r="NY50" s="243"/>
      <c r="NZ50" s="243"/>
      <c r="OA50" s="243"/>
      <c r="OB50" s="243"/>
      <c r="OC50" s="243"/>
      <c r="OD50" s="243"/>
      <c r="OE50" s="243"/>
      <c r="OF50" s="243"/>
      <c r="OG50" s="243"/>
      <c r="OH50" s="243"/>
      <c r="OI50" s="243"/>
      <c r="OJ50" s="243"/>
      <c r="OK50" s="243"/>
      <c r="OL50" s="243"/>
      <c r="OM50" s="243"/>
      <c r="ON50" s="243"/>
      <c r="OO50" s="243"/>
      <c r="OP50" s="243"/>
      <c r="OQ50" s="243"/>
      <c r="OR50" s="243"/>
      <c r="OS50" s="243"/>
      <c r="OT50" s="243"/>
      <c r="OU50" s="243"/>
      <c r="OV50" s="243"/>
      <c r="OW50" s="243"/>
      <c r="OX50" s="243"/>
      <c r="OY50" s="243"/>
      <c r="OZ50" s="243"/>
      <c r="PA50" s="243"/>
      <c r="PB50" s="243"/>
      <c r="PC50" s="243"/>
      <c r="PD50" s="243"/>
      <c r="PE50" s="243"/>
      <c r="PF50" s="243"/>
      <c r="PG50" s="243"/>
      <c r="PH50" s="243"/>
      <c r="PI50" s="243"/>
      <c r="PJ50" s="243"/>
      <c r="PK50" s="243"/>
      <c r="PL50" s="243"/>
      <c r="PM50" s="243"/>
      <c r="PN50" s="243"/>
      <c r="PO50" s="243"/>
      <c r="PP50" s="243"/>
      <c r="PQ50" s="243"/>
      <c r="PR50" s="243"/>
      <c r="PS50" s="243"/>
      <c r="PT50" s="243"/>
      <c r="PU50" s="243"/>
      <c r="PV50" s="243"/>
      <c r="PW50" s="243"/>
      <c r="PX50" s="243"/>
      <c r="QF50" s="223" t="s">
        <v>49</v>
      </c>
      <c r="QG50" s="229">
        <f>QG48-QG49</f>
        <v>27363200</v>
      </c>
      <c r="QH50" s="229">
        <f>QH48-QH49</f>
        <v>-22226521.91</v>
      </c>
      <c r="QI50" s="236"/>
      <c r="QJ50" s="229">
        <f>QJ48-QJ49</f>
        <v>5375659.1799999988</v>
      </c>
      <c r="RK50" s="229">
        <f>RK48-RK49</f>
        <v>0</v>
      </c>
      <c r="RL50" s="229">
        <f>RL48-RL49</f>
        <v>0</v>
      </c>
      <c r="RM50" s="229"/>
      <c r="RN50" s="229"/>
      <c r="RO50" s="229"/>
      <c r="RP50" s="229"/>
      <c r="RQ50" s="229"/>
      <c r="RR50" s="229"/>
      <c r="RS50" s="229"/>
      <c r="RT50" s="229"/>
      <c r="RU50" s="229"/>
      <c r="RV50" s="229"/>
      <c r="RW50" s="229"/>
      <c r="RX50" s="229"/>
      <c r="RY50" s="229"/>
      <c r="RZ50" s="229"/>
      <c r="SA50" s="229"/>
      <c r="SB50" s="229"/>
      <c r="SC50" s="229"/>
      <c r="SD50" s="229"/>
      <c r="SE50" s="229"/>
      <c r="SF50" s="229"/>
      <c r="SG50" s="229"/>
      <c r="SH50" s="229"/>
      <c r="SI50" s="229"/>
      <c r="SJ50" s="229"/>
      <c r="SK50" s="229"/>
      <c r="SL50" s="229"/>
      <c r="SM50" s="229"/>
      <c r="SN50" s="229"/>
      <c r="SO50" s="229"/>
      <c r="SP50" s="229"/>
      <c r="SQ50" s="229"/>
      <c r="SR50" s="229"/>
      <c r="SS50" s="229"/>
      <c r="ST50" s="229"/>
      <c r="SU50" s="229"/>
      <c r="SV50" s="229"/>
      <c r="SW50" s="229"/>
      <c r="SX50" s="229"/>
      <c r="SY50" s="229"/>
      <c r="SZ50" s="229"/>
      <c r="TA50" s="229"/>
      <c r="TB50" s="229"/>
      <c r="TC50" s="229"/>
      <c r="TD50" s="229"/>
      <c r="TU50" s="226"/>
      <c r="TV50" s="226"/>
      <c r="TW50" s="226"/>
      <c r="TX50" s="226"/>
      <c r="TY50" s="226"/>
      <c r="TZ50" s="226"/>
      <c r="UA50" s="226"/>
      <c r="UB50" s="226"/>
      <c r="UC50" s="226"/>
      <c r="UD50" s="226"/>
      <c r="UE50" s="226"/>
      <c r="UF50" s="226"/>
      <c r="UG50" s="226"/>
      <c r="UH50" s="226"/>
      <c r="UI50" s="226"/>
      <c r="UJ50" s="226"/>
      <c r="UK50" s="226"/>
      <c r="UL50" s="226"/>
      <c r="UM50" s="226"/>
      <c r="UN50" s="226"/>
    </row>
    <row r="51" spans="1:560" s="223" customFormat="1" ht="18.75" customHeight="1">
      <c r="B51" s="243"/>
      <c r="C51" s="243"/>
      <c r="D51" s="243"/>
      <c r="E51" s="243"/>
      <c r="AI51" s="243">
        <f>AI50-'Район  и  поселения'!AB36</f>
        <v>0</v>
      </c>
      <c r="AJ51" s="243">
        <f>AJ50-'Район  и  поселения'!BF36</f>
        <v>0</v>
      </c>
      <c r="AK51" s="243"/>
      <c r="AL51" s="243"/>
      <c r="AM51" s="243"/>
      <c r="AN51" s="243"/>
      <c r="AO51"/>
      <c r="AP51" s="243"/>
      <c r="AQ51" s="243"/>
      <c r="AR51" s="243"/>
      <c r="AS51" s="243"/>
      <c r="AT51"/>
      <c r="AU51" s="243"/>
      <c r="AV51" s="243"/>
      <c r="AW51" s="243"/>
      <c r="AX51" s="243"/>
      <c r="AY51"/>
      <c r="AZ51" s="243"/>
      <c r="BA51" s="243"/>
      <c r="BB51" s="243"/>
      <c r="BC51" s="243"/>
      <c r="BD51"/>
      <c r="BE51" s="243"/>
      <c r="BF51" s="243"/>
      <c r="BG51" s="243"/>
      <c r="BH51" s="243"/>
      <c r="CO51" s="1354"/>
      <c r="CP51" s="1354"/>
      <c r="CQ51" s="1354"/>
      <c r="CR51" s="1354"/>
      <c r="CS51" s="1354"/>
      <c r="CT51" s="1354"/>
      <c r="CU51" s="1354"/>
      <c r="CV51" s="1354"/>
      <c r="DC51" s="243"/>
      <c r="DD51" s="243"/>
      <c r="DE51" s="243"/>
      <c r="DF51" s="243"/>
      <c r="DG51" s="243"/>
      <c r="DH51" s="243"/>
      <c r="DI51" s="243"/>
      <c r="DJ51" s="243"/>
      <c r="DK51" s="243"/>
      <c r="DL51" s="243"/>
      <c r="DY51" s="243"/>
      <c r="DZ51" s="243"/>
      <c r="EA51" s="243"/>
      <c r="EB51" s="243"/>
      <c r="EC51" s="243"/>
      <c r="ED51" s="243"/>
      <c r="EE51" s="243"/>
      <c r="EF51" s="243"/>
      <c r="EG51" s="243"/>
      <c r="EH51" s="243"/>
      <c r="EI51" s="243"/>
      <c r="EJ51" s="243"/>
      <c r="GG51" s="250"/>
      <c r="GH51" s="250"/>
      <c r="GI51" s="250"/>
      <c r="GJ51" s="250"/>
      <c r="GK51" s="250"/>
      <c r="GL51" s="250"/>
      <c r="GM51" s="250"/>
      <c r="GN51" s="250"/>
      <c r="GO51" s="250"/>
      <c r="GP51" s="250"/>
      <c r="GQ51" s="250"/>
      <c r="GR51" s="250"/>
      <c r="GS51" s="250"/>
      <c r="GT51" s="250"/>
      <c r="GU51" s="250"/>
      <c r="GV51" s="250"/>
      <c r="GW51" s="250"/>
      <c r="GX51" s="250"/>
      <c r="GY51" s="250"/>
      <c r="GZ51" s="250"/>
      <c r="HA51" s="250"/>
      <c r="HB51" s="250"/>
      <c r="HC51" s="250"/>
      <c r="HD51" s="250"/>
      <c r="HE51" s="250"/>
      <c r="HF51" s="250"/>
      <c r="HG51" s="250"/>
      <c r="HH51" s="250"/>
      <c r="HI51" s="250"/>
      <c r="HJ51" s="250"/>
      <c r="HK51" s="250"/>
      <c r="HL51" s="250"/>
      <c r="HM51" s="250"/>
      <c r="HN51" s="250"/>
      <c r="HO51" s="250"/>
      <c r="HP51" s="250"/>
      <c r="HQ51" s="229"/>
      <c r="HR51" s="229"/>
      <c r="HS51" s="229"/>
      <c r="HT51" s="229"/>
      <c r="HU51" s="229"/>
      <c r="HV51" s="229"/>
      <c r="HW51" s="229"/>
      <c r="HX51"/>
      <c r="HY51"/>
      <c r="HZ51"/>
      <c r="IA51"/>
      <c r="IB51"/>
      <c r="IC51"/>
      <c r="ID51" s="243"/>
      <c r="IE51" s="243"/>
      <c r="IF51"/>
      <c r="IG51"/>
      <c r="IH51"/>
      <c r="II51" s="243"/>
      <c r="IJ51" s="243"/>
      <c r="IK51"/>
      <c r="IL51"/>
      <c r="IM51"/>
      <c r="IN51"/>
      <c r="IO51"/>
      <c r="IP51"/>
      <c r="IQ51"/>
      <c r="IR51"/>
      <c r="IS51"/>
      <c r="IT51"/>
      <c r="IU51"/>
      <c r="IV51"/>
      <c r="KK51" s="228"/>
      <c r="KL51" s="243"/>
      <c r="KM51" s="243"/>
      <c r="KN51" s="243"/>
      <c r="KO51" s="243"/>
      <c r="KP51" s="243"/>
      <c r="KQ51" s="243"/>
      <c r="KR51" s="243"/>
      <c r="KS51" s="243"/>
      <c r="KT51" s="243"/>
      <c r="KU51" s="243"/>
      <c r="KV51" s="243"/>
      <c r="KW51" s="243"/>
      <c r="KX51" s="243"/>
      <c r="KY51" s="243"/>
      <c r="KZ51" s="243"/>
      <c r="LA51" s="243"/>
      <c r="LB51" s="243"/>
      <c r="LC51" s="243"/>
      <c r="LD51" s="243"/>
      <c r="LE51" s="243"/>
      <c r="LF51" s="243"/>
      <c r="LG51" s="243"/>
      <c r="LH51" s="243"/>
      <c r="LI51" s="243"/>
      <c r="LJ51" s="243"/>
      <c r="LK51" s="243"/>
      <c r="LL51" s="243"/>
      <c r="LM51" s="243"/>
      <c r="LN51" s="243"/>
      <c r="LO51" s="243"/>
      <c r="LP51" s="243"/>
      <c r="LQ51" s="243"/>
      <c r="LR51" s="243"/>
      <c r="LS51" s="243"/>
      <c r="LT51" s="243"/>
      <c r="LU51" s="243"/>
      <c r="LV51" s="243"/>
      <c r="LW51" s="243"/>
      <c r="LX51" s="243"/>
      <c r="LY51" s="243"/>
      <c r="LZ51" s="243"/>
      <c r="MA51" s="243"/>
      <c r="MB51" s="243"/>
      <c r="MC51" s="243"/>
      <c r="MD51" s="243"/>
      <c r="ME51" s="243"/>
      <c r="MF51" s="243"/>
      <c r="MG51" s="243"/>
      <c r="MH51" s="243"/>
      <c r="MI51" s="243"/>
      <c r="MJ51" s="243"/>
      <c r="MK51" s="243"/>
      <c r="ML51" s="243"/>
      <c r="MM51" s="243"/>
      <c r="MN51" s="243"/>
      <c r="MO51" s="243"/>
      <c r="MP51" s="243"/>
      <c r="MQ51" s="243"/>
      <c r="MR51" s="243"/>
      <c r="MS51" s="243"/>
      <c r="MT51" s="243"/>
      <c r="MU51" s="243"/>
      <c r="MV51" s="243"/>
      <c r="MW51" s="243"/>
      <c r="MX51" s="243"/>
      <c r="MY51" s="243"/>
      <c r="MZ51" s="243"/>
      <c r="NA51" s="243"/>
      <c r="NB51" s="243"/>
      <c r="NC51" s="243"/>
      <c r="ND51" s="243"/>
      <c r="NE51" s="243"/>
      <c r="NF51" s="243"/>
      <c r="NG51" s="243"/>
      <c r="NH51" s="243"/>
      <c r="NI51" s="243"/>
      <c r="NJ51" s="243"/>
      <c r="NK51" s="243"/>
      <c r="NL51" s="243"/>
      <c r="NM51" s="243"/>
      <c r="NN51" s="243"/>
      <c r="NO51" s="243"/>
      <c r="NP51" s="243"/>
      <c r="NQ51" s="243"/>
      <c r="NR51" s="243"/>
      <c r="NS51" s="243"/>
      <c r="NT51" s="243"/>
      <c r="NU51" s="243"/>
      <c r="NV51" s="243"/>
      <c r="NW51" s="243"/>
      <c r="NX51" s="243"/>
      <c r="NY51" s="243"/>
      <c r="NZ51" s="243"/>
      <c r="OA51" s="243"/>
      <c r="OB51" s="243"/>
      <c r="OC51" s="243"/>
      <c r="OD51" s="243"/>
      <c r="OE51" s="243"/>
      <c r="OF51" s="243"/>
      <c r="OG51" s="243"/>
      <c r="OH51" s="243"/>
      <c r="OI51" s="243"/>
      <c r="OJ51" s="243"/>
      <c r="OK51" s="243"/>
      <c r="OL51" s="243"/>
      <c r="OM51" s="243"/>
      <c r="ON51" s="243"/>
      <c r="OO51" s="243"/>
      <c r="OP51" s="243"/>
      <c r="OQ51" s="243"/>
      <c r="OR51" s="243"/>
      <c r="OS51" s="243"/>
      <c r="OT51" s="243"/>
      <c r="OU51" s="243"/>
      <c r="OV51" s="243"/>
      <c r="OW51" s="243"/>
      <c r="OX51" s="243"/>
      <c r="OY51" s="243"/>
      <c r="OZ51" s="243"/>
      <c r="PA51" s="243"/>
      <c r="PB51" s="243"/>
      <c r="PC51" s="243"/>
      <c r="PD51" s="243"/>
      <c r="PE51" s="243"/>
      <c r="PF51" s="243"/>
      <c r="PG51" s="243"/>
      <c r="PH51" s="243"/>
      <c r="PI51" s="243"/>
      <c r="PJ51" s="243"/>
      <c r="PK51" s="243"/>
      <c r="PL51" s="243"/>
      <c r="PM51" s="243"/>
      <c r="PN51" s="243"/>
      <c r="PO51" s="243"/>
      <c r="PP51" s="243"/>
      <c r="PQ51" s="243"/>
      <c r="PR51" s="243"/>
      <c r="PS51" s="243"/>
      <c r="PT51" s="243"/>
      <c r="PU51" s="243"/>
      <c r="PV51" s="243"/>
      <c r="PW51" s="243"/>
      <c r="PX51" s="243"/>
      <c r="QF51" s="223" t="s">
        <v>179</v>
      </c>
      <c r="QG51" s="243">
        <f>QG37-QG47-QG48-QG46</f>
        <v>0</v>
      </c>
      <c r="QJ51" s="243">
        <f>QJ37-QJ47-QJ48-QJ46</f>
        <v>0</v>
      </c>
      <c r="RK51" s="243">
        <f>RK37-RK47-RK48-RK46</f>
        <v>0</v>
      </c>
      <c r="RL51" s="243">
        <f>RL37-RL47-RL48-RL46</f>
        <v>0</v>
      </c>
      <c r="RM51" s="243"/>
      <c r="RN51" s="243"/>
      <c r="RO51" s="243"/>
      <c r="RP51" s="243"/>
      <c r="RQ51" s="243"/>
      <c r="RR51" s="243"/>
      <c r="RS51" s="243"/>
      <c r="RT51" s="243"/>
      <c r="RU51" s="243"/>
      <c r="RV51" s="243"/>
      <c r="RW51" s="243"/>
      <c r="RX51" s="243"/>
      <c r="RY51" s="243"/>
      <c r="RZ51" s="243"/>
      <c r="SA51" s="243"/>
      <c r="SB51" s="243"/>
      <c r="SC51" s="243"/>
      <c r="SD51" s="243"/>
      <c r="SE51" s="243"/>
      <c r="SF51" s="243"/>
      <c r="SG51" s="243"/>
      <c r="SH51" s="243"/>
      <c r="SI51" s="243"/>
      <c r="SJ51" s="243"/>
      <c r="SK51" s="243"/>
      <c r="SL51" s="243"/>
      <c r="SM51" s="243"/>
      <c r="SN51" s="243"/>
      <c r="SO51" s="243"/>
      <c r="SP51" s="243"/>
      <c r="SQ51" s="243"/>
      <c r="SR51" s="243"/>
      <c r="SS51" s="243"/>
      <c r="ST51" s="243"/>
      <c r="SU51" s="243"/>
      <c r="SV51" s="243"/>
      <c r="SW51" s="243"/>
      <c r="SX51" s="243"/>
      <c r="SY51" s="243"/>
      <c r="SZ51" s="243"/>
      <c r="TA51" s="243"/>
      <c r="TB51" s="243"/>
      <c r="TC51" s="243"/>
      <c r="TD51" s="243"/>
    </row>
    <row r="52" spans="1:560">
      <c r="AI52" s="235"/>
      <c r="GG52" s="223"/>
      <c r="GH52" s="223"/>
      <c r="GI52" s="223"/>
      <c r="GJ52" s="223"/>
      <c r="GK52" s="223"/>
      <c r="GL52" s="223"/>
      <c r="GM52" s="223"/>
      <c r="GN52" s="223"/>
      <c r="GO52" s="223"/>
      <c r="GP52" s="223"/>
      <c r="GQ52" s="223"/>
      <c r="GR52" s="223"/>
      <c r="GS52" s="223"/>
      <c r="GT52" s="223"/>
      <c r="GU52" s="223"/>
      <c r="GV52" s="223"/>
      <c r="GW52" s="223"/>
      <c r="GX52" s="223"/>
      <c r="GY52" s="223"/>
      <c r="GZ52" s="223"/>
      <c r="HA52" s="223"/>
      <c r="HB52" s="223"/>
      <c r="HC52" s="223"/>
      <c r="HD52" s="223"/>
      <c r="HE52" s="223"/>
      <c r="HF52" s="223"/>
      <c r="HG52" s="223"/>
      <c r="HH52" s="223"/>
      <c r="HI52" s="223"/>
      <c r="HJ52" s="223"/>
      <c r="HK52" s="223"/>
      <c r="HL52" s="223"/>
      <c r="HM52" s="223"/>
      <c r="HN52" s="223"/>
      <c r="HO52" s="223"/>
      <c r="HP52" s="223"/>
      <c r="HQ52" s="229"/>
      <c r="HR52" s="229"/>
      <c r="HS52" s="229"/>
      <c r="HT52" s="229"/>
      <c r="HU52" s="229"/>
      <c r="HV52" s="229"/>
      <c r="HW52" s="229"/>
    </row>
    <row r="53" spans="1:560" s="1133" customFormat="1" ht="33">
      <c r="A53" s="1125" t="s">
        <v>404</v>
      </c>
      <c r="B53" s="1129">
        <f>LG53+MA53+BI53+BQ53+BY53+DS53+DY53+EW53+FO53+'Трансферты и кредиты'!HQ53+'Прочая  субсидия_МР  и  ГО'!B42+AK53+AU53+NW53+OG53</f>
        <v>1714894248.9299998</v>
      </c>
      <c r="C53" s="1129">
        <f>LQ53+MI53+BJ53+BR53+CG53+DV53+EB53+FF53+FX53+'Трансферты и кредиты'!HV53+'Прочая  субсидия_МР  и  ГО'!C42+AP53+AZ53+OB53+ON53</f>
        <v>756917184.33000004</v>
      </c>
      <c r="D53" s="1358">
        <f>B53/1000</f>
        <v>1714894.2489299998</v>
      </c>
      <c r="E53" s="1358">
        <f>C53/1000</f>
        <v>756917.18433000008</v>
      </c>
      <c r="F53" s="226"/>
      <c r="G53" s="226"/>
      <c r="H53" s="226"/>
      <c r="I53" s="226"/>
      <c r="J53" s="226"/>
      <c r="K53" s="226"/>
      <c r="L53" s="226"/>
      <c r="M53" s="226"/>
      <c r="N53" s="226"/>
      <c r="O53" s="226"/>
      <c r="P53" s="226"/>
      <c r="Q53" s="226"/>
      <c r="R53" s="226"/>
      <c r="S53" s="226"/>
      <c r="T53" s="226"/>
      <c r="U53" s="226"/>
      <c r="V53" s="226"/>
      <c r="W53" s="226"/>
      <c r="X53" s="226"/>
      <c r="Y53" s="226"/>
      <c r="Z53" s="226"/>
      <c r="AA53" s="226"/>
      <c r="AB53" s="226"/>
      <c r="AC53" s="226"/>
      <c r="AD53" s="226"/>
      <c r="AE53" s="226"/>
      <c r="AF53" s="226"/>
      <c r="AG53" s="226"/>
      <c r="AH53" s="226"/>
      <c r="AI53" s="226"/>
      <c r="AJ53" s="226"/>
      <c r="AK53" s="229">
        <f>AL37</f>
        <v>322668000</v>
      </c>
      <c r="AL53" s="226"/>
      <c r="AM53" s="226"/>
      <c r="AN53" s="226"/>
      <c r="AO53"/>
      <c r="AP53" s="229">
        <f>AQ37</f>
        <v>0</v>
      </c>
      <c r="AQ53" s="226"/>
      <c r="AR53" s="226"/>
      <c r="AS53" s="226"/>
      <c r="AT53"/>
      <c r="AU53" s="229">
        <f>AV37</f>
        <v>0</v>
      </c>
      <c r="AV53" s="226"/>
      <c r="AW53" s="226"/>
      <c r="AX53" s="226"/>
      <c r="AY53"/>
      <c r="AZ53" s="229">
        <f>BA37</f>
        <v>0</v>
      </c>
      <c r="BA53" s="226"/>
      <c r="BB53" s="226"/>
      <c r="BC53" s="226"/>
      <c r="BD53"/>
      <c r="BE53" s="226"/>
      <c r="BF53" s="226"/>
      <c r="BG53" s="226"/>
      <c r="BH53" s="226"/>
      <c r="BI53" s="229">
        <f>BI38</f>
        <v>0</v>
      </c>
      <c r="BJ53" s="229">
        <f>BJ38</f>
        <v>0</v>
      </c>
      <c r="BK53" s="226"/>
      <c r="BL53" s="226"/>
      <c r="BM53" s="226"/>
      <c r="BN53" s="226"/>
      <c r="BO53" s="226"/>
      <c r="BP53" s="226"/>
      <c r="BQ53" s="229">
        <f>BQ38</f>
        <v>0</v>
      </c>
      <c r="BR53" s="229">
        <f>BR38</f>
        <v>0</v>
      </c>
      <c r="BS53" s="226"/>
      <c r="BT53" s="226"/>
      <c r="BU53" s="226"/>
      <c r="BV53" s="226"/>
      <c r="BW53" s="226"/>
      <c r="BX53" s="226"/>
      <c r="BY53" s="229">
        <f>BY37</f>
        <v>1378125</v>
      </c>
      <c r="BZ53" s="226"/>
      <c r="CA53" s="226"/>
      <c r="CB53" s="226"/>
      <c r="CC53" s="226"/>
      <c r="CD53" s="226"/>
      <c r="CE53" s="226"/>
      <c r="CF53" s="226"/>
      <c r="CG53" s="229">
        <f>CG37</f>
        <v>1378125</v>
      </c>
      <c r="CH53" s="226"/>
      <c r="CI53" s="226"/>
      <c r="CJ53" s="226"/>
      <c r="CK53" s="226"/>
      <c r="CL53" s="226"/>
      <c r="CM53" s="226"/>
      <c r="CN53" s="226"/>
      <c r="CO53" s="226"/>
      <c r="CP53" s="226"/>
      <c r="CQ53" s="226"/>
      <c r="CR53" s="226"/>
      <c r="CS53" s="226"/>
      <c r="CT53" s="226"/>
      <c r="CU53" s="226"/>
      <c r="CV53" s="226"/>
      <c r="CW53" s="226"/>
      <c r="CX53" s="226"/>
      <c r="CY53" s="226"/>
      <c r="CZ53" s="226"/>
      <c r="DA53" s="226"/>
      <c r="DB53" s="226"/>
      <c r="DC53" s="229"/>
      <c r="DD53" s="229"/>
      <c r="DE53" s="229"/>
      <c r="DF53" s="229"/>
      <c r="DG53" s="229"/>
      <c r="DH53" s="229"/>
      <c r="DI53" s="229"/>
      <c r="DJ53" s="229"/>
      <c r="DK53" s="229"/>
      <c r="DL53" s="229"/>
      <c r="DM53" s="226"/>
      <c r="DN53" s="226"/>
      <c r="DO53" s="226"/>
      <c r="DP53" s="226"/>
      <c r="DQ53" s="226"/>
      <c r="DR53" s="226"/>
      <c r="DS53" s="229">
        <f>DS37</f>
        <v>6082100</v>
      </c>
      <c r="DT53" s="226"/>
      <c r="DU53" s="226"/>
      <c r="DV53" s="229">
        <f>DV37</f>
        <v>0</v>
      </c>
      <c r="DW53" s="226"/>
      <c r="DX53" s="226"/>
      <c r="DY53" s="229">
        <f>DY38</f>
        <v>26178800</v>
      </c>
      <c r="DZ53" s="229"/>
      <c r="EA53" s="229"/>
      <c r="EB53" s="229">
        <f>EB38</f>
        <v>0</v>
      </c>
      <c r="EC53" s="229"/>
      <c r="ED53" s="229"/>
      <c r="EE53" s="226"/>
      <c r="EF53" s="226"/>
      <c r="EG53" s="226"/>
      <c r="EH53" s="226"/>
      <c r="EI53" s="226"/>
      <c r="EJ53" s="226"/>
      <c r="EW53" s="1134">
        <f>SUM(EX53:FE53)</f>
        <v>3225431.7699999996</v>
      </c>
      <c r="EX53" s="226"/>
      <c r="EY53" s="226"/>
      <c r="EZ53" s="1127">
        <f>EZ37+FA37</f>
        <v>3225431.7699999996</v>
      </c>
      <c r="FA53" s="226"/>
      <c r="FB53" s="226"/>
      <c r="FC53" s="226"/>
      <c r="FD53" s="1127">
        <f>FD37+FE37</f>
        <v>0</v>
      </c>
      <c r="FE53" s="226"/>
      <c r="FF53" s="1134">
        <f>SUM(FG53:FN53)</f>
        <v>0</v>
      </c>
      <c r="FG53" s="226"/>
      <c r="FH53" s="226"/>
      <c r="FI53" s="1127">
        <f>FI37+FJ37</f>
        <v>0</v>
      </c>
      <c r="FJ53" s="226"/>
      <c r="FK53" s="226"/>
      <c r="FL53" s="226"/>
      <c r="FM53" s="1127">
        <f>FM37+FN37</f>
        <v>0</v>
      </c>
      <c r="FN53" s="226"/>
      <c r="FO53" s="1134">
        <f>SUM(FP53:FW53)</f>
        <v>117068.23000000001</v>
      </c>
      <c r="FP53" s="226"/>
      <c r="FQ53" s="226"/>
      <c r="FR53" s="1127">
        <f>FR37+FS37</f>
        <v>117068.23000000001</v>
      </c>
      <c r="FS53" s="226"/>
      <c r="FT53" s="226"/>
      <c r="FU53" s="226"/>
      <c r="FV53" s="1127">
        <f>FV37+FW37</f>
        <v>0</v>
      </c>
      <c r="FW53" s="226"/>
      <c r="FX53" s="1134">
        <f>SUM(FY53:GF53)</f>
        <v>0</v>
      </c>
      <c r="FY53" s="226"/>
      <c r="FZ53" s="226"/>
      <c r="GA53" s="1127">
        <f>GA37+GB37</f>
        <v>0</v>
      </c>
      <c r="GB53" s="226"/>
      <c r="GC53" s="226"/>
      <c r="GD53" s="226"/>
      <c r="GE53" s="1127">
        <f>GE37+GF37</f>
        <v>0</v>
      </c>
      <c r="GF53" s="226"/>
      <c r="GG53" s="223"/>
      <c r="GH53" s="223"/>
      <c r="GI53" s="223"/>
      <c r="GJ53" s="223"/>
      <c r="GK53" s="223"/>
      <c r="GL53" s="223"/>
      <c r="GM53" s="223"/>
      <c r="GN53" s="223"/>
      <c r="GO53" s="223"/>
      <c r="GP53" s="223"/>
      <c r="GQ53" s="223"/>
      <c r="GR53" s="223"/>
      <c r="GS53" s="223"/>
      <c r="GT53" s="223"/>
      <c r="GU53" s="223"/>
      <c r="GV53" s="223"/>
      <c r="GW53" s="223"/>
      <c r="GX53" s="223"/>
      <c r="GY53" s="223"/>
      <c r="GZ53" s="223"/>
      <c r="HA53" s="223"/>
      <c r="HB53" s="223"/>
      <c r="HC53" s="223"/>
      <c r="HD53" s="223"/>
      <c r="HE53" s="223"/>
      <c r="HF53" s="223"/>
      <c r="HG53" s="223"/>
      <c r="HH53" s="223"/>
      <c r="HI53" s="223"/>
      <c r="HJ53" s="223"/>
      <c r="HK53" s="223"/>
      <c r="HL53" s="223"/>
      <c r="HM53" s="223"/>
      <c r="HN53" s="223"/>
      <c r="HO53" s="223"/>
      <c r="HP53" s="223"/>
      <c r="HQ53" s="229">
        <f>HQ37</f>
        <v>451104867.69999999</v>
      </c>
      <c r="HR53" s="229"/>
      <c r="HS53" s="229"/>
      <c r="HT53" s="229"/>
      <c r="HU53" s="229"/>
      <c r="HV53" s="229">
        <f>HV37</f>
        <v>0</v>
      </c>
      <c r="HW53" s="229"/>
      <c r="HX53"/>
      <c r="HY53"/>
      <c r="HZ53"/>
      <c r="IA53"/>
      <c r="IB53"/>
      <c r="IC53"/>
      <c r="ID53" s="229"/>
      <c r="IE53" s="229"/>
      <c r="IF53"/>
      <c r="IG53"/>
      <c r="IH53"/>
      <c r="II53" s="229"/>
      <c r="IJ53" s="229"/>
      <c r="IK53"/>
      <c r="IL53"/>
      <c r="IM53"/>
      <c r="IN53"/>
      <c r="IO53"/>
      <c r="IP53"/>
      <c r="IQ53"/>
      <c r="IR53"/>
      <c r="IS53"/>
      <c r="IT53"/>
      <c r="IU53"/>
      <c r="IV53"/>
      <c r="IW53"/>
      <c r="IX53"/>
      <c r="IY53"/>
      <c r="IZ53"/>
      <c r="JA53"/>
      <c r="JB53"/>
      <c r="JC53"/>
      <c r="JD53"/>
      <c r="JE53"/>
      <c r="JF53"/>
      <c r="JG53"/>
      <c r="JH53"/>
      <c r="JI53"/>
      <c r="JJ53"/>
      <c r="JK53"/>
      <c r="JL53"/>
      <c r="JM53"/>
      <c r="JN53"/>
      <c r="JO53"/>
      <c r="JP53"/>
      <c r="JQ53"/>
      <c r="JR53"/>
      <c r="JS53"/>
      <c r="JT53"/>
      <c r="JU53"/>
      <c r="JV53"/>
      <c r="JW53"/>
      <c r="JX53"/>
      <c r="JY53"/>
      <c r="JZ53"/>
      <c r="KA53"/>
      <c r="KB53"/>
      <c r="KC53"/>
      <c r="KD53"/>
      <c r="KE53"/>
      <c r="KF53"/>
      <c r="KG53"/>
      <c r="KH53"/>
      <c r="KI53"/>
      <c r="KJ53"/>
      <c r="KK53" s="226"/>
      <c r="KL53" s="229"/>
      <c r="KM53" s="226"/>
      <c r="KN53" s="229"/>
      <c r="KO53" s="226"/>
      <c r="KP53" s="226"/>
      <c r="KQ53" s="226"/>
      <c r="KR53" s="226"/>
      <c r="KS53" s="226"/>
      <c r="KT53" s="229"/>
      <c r="KU53" s="229"/>
      <c r="KV53" s="229"/>
      <c r="KW53" s="229"/>
      <c r="KX53" s="229"/>
      <c r="KY53" s="229"/>
      <c r="KZ53" s="229"/>
      <c r="LA53" s="229"/>
      <c r="LB53" s="229"/>
      <c r="LC53" s="229"/>
      <c r="LD53" s="229"/>
      <c r="LE53" s="229"/>
      <c r="LF53" s="229"/>
      <c r="LG53" s="229">
        <f>SUM(LH53:LP53)</f>
        <v>0</v>
      </c>
      <c r="LH53" s="1136">
        <f>LH37</f>
        <v>0</v>
      </c>
      <c r="LI53" s="1136">
        <f>LI37</f>
        <v>0</v>
      </c>
      <c r="LJ53" s="1136">
        <f>LJ37</f>
        <v>0</v>
      </c>
      <c r="LK53" s="226"/>
      <c r="LL53" s="226"/>
      <c r="LM53" s="1136">
        <f t="shared" ref="LM53:LP53" si="324">LM37</f>
        <v>0</v>
      </c>
      <c r="LN53" s="1136">
        <f t="shared" si="324"/>
        <v>0</v>
      </c>
      <c r="LO53" s="1136">
        <f t="shared" si="324"/>
        <v>0</v>
      </c>
      <c r="LP53" s="1136">
        <f t="shared" si="324"/>
        <v>0</v>
      </c>
      <c r="LQ53" s="229">
        <f>SUM(LR53:LZ53)</f>
        <v>0</v>
      </c>
      <c r="LR53" s="1136">
        <f>LR37</f>
        <v>0</v>
      </c>
      <c r="LS53" s="1136">
        <f>LS37</f>
        <v>0</v>
      </c>
      <c r="LT53" s="1136">
        <f>LT37</f>
        <v>0</v>
      </c>
      <c r="LU53" s="226"/>
      <c r="LV53" s="226"/>
      <c r="LW53" s="1136">
        <f t="shared" ref="LW53" si="325">LW37</f>
        <v>0</v>
      </c>
      <c r="LX53" s="1136">
        <f t="shared" ref="LX53:LZ53" si="326">LX37</f>
        <v>0</v>
      </c>
      <c r="LY53" s="1136">
        <f t="shared" si="326"/>
        <v>0</v>
      </c>
      <c r="LZ53" s="1136">
        <f t="shared" si="326"/>
        <v>0</v>
      </c>
      <c r="MA53" s="229">
        <f>SUM(MB53:MH53)</f>
        <v>88386939.620000005</v>
      </c>
      <c r="MB53" s="1136">
        <f>MB37</f>
        <v>88386939.620000005</v>
      </c>
      <c r="MC53" s="226"/>
      <c r="MD53" s="1136"/>
      <c r="ME53" s="1136">
        <f t="shared" ref="ME53" si="327">ME37</f>
        <v>0</v>
      </c>
      <c r="MF53" s="1136">
        <f t="shared" ref="MF53:MH53" si="328">MF37</f>
        <v>0</v>
      </c>
      <c r="MG53" s="1136">
        <f t="shared" si="328"/>
        <v>0</v>
      </c>
      <c r="MH53" s="1136">
        <f t="shared" si="328"/>
        <v>0</v>
      </c>
      <c r="MI53" s="229">
        <f>SUM(MJ53:MP53)</f>
        <v>2475949.64</v>
      </c>
      <c r="MJ53" s="1136">
        <f>MJ37</f>
        <v>2475949.64</v>
      </c>
      <c r="MK53" s="226"/>
      <c r="ML53" s="1136"/>
      <c r="MM53" s="1136">
        <f t="shared" ref="MM53:MP53" si="329">MM37</f>
        <v>0</v>
      </c>
      <c r="MN53" s="1136">
        <f t="shared" si="329"/>
        <v>0</v>
      </c>
      <c r="MO53" s="1136">
        <f t="shared" si="329"/>
        <v>0</v>
      </c>
      <c r="MP53" s="1136">
        <f t="shared" si="329"/>
        <v>0</v>
      </c>
      <c r="MQ53" s="226"/>
      <c r="MR53" s="226"/>
      <c r="MS53" s="226"/>
      <c r="MT53" s="226"/>
      <c r="MU53" s="226"/>
      <c r="MV53" s="226"/>
      <c r="MW53" s="226"/>
      <c r="MX53" s="226"/>
      <c r="MY53" s="226"/>
      <c r="MZ53" s="226"/>
      <c r="NA53" s="226"/>
      <c r="NB53" s="226"/>
      <c r="NC53" s="226"/>
      <c r="ND53" s="226"/>
      <c r="NE53" s="226"/>
      <c r="NF53" s="226"/>
      <c r="NG53" s="226"/>
      <c r="NH53" s="226"/>
      <c r="NI53" s="226"/>
      <c r="NJ53" s="226"/>
      <c r="NK53" s="226"/>
      <c r="NL53" s="226"/>
      <c r="NM53" s="226"/>
      <c r="NN53" s="226"/>
      <c r="NO53" s="226"/>
      <c r="NP53" s="226"/>
      <c r="NQ53" s="226"/>
      <c r="NR53" s="226"/>
      <c r="NS53" s="226"/>
      <c r="NT53" s="226"/>
      <c r="NU53" s="226"/>
      <c r="NV53" s="226"/>
      <c r="NW53" s="984">
        <f t="shared" ref="NW53:NW61" si="330">SUM(NX53:OA53)</f>
        <v>62487920</v>
      </c>
      <c r="NX53" s="1136">
        <f>NX37</f>
        <v>0</v>
      </c>
      <c r="NY53" s="1136">
        <f t="shared" ref="NY53:OA53" si="331">NY37</f>
        <v>0</v>
      </c>
      <c r="NZ53" s="1136">
        <f t="shared" si="331"/>
        <v>26226220</v>
      </c>
      <c r="OA53" s="1136">
        <f t="shared" si="331"/>
        <v>36261700</v>
      </c>
      <c r="OB53" s="984">
        <f t="shared" ref="OB53:OB61" si="332">SUM(OC53:OF53)</f>
        <v>0</v>
      </c>
      <c r="OC53" s="1136">
        <f>OC37</f>
        <v>0</v>
      </c>
      <c r="OD53" s="1136">
        <f t="shared" ref="OD53:OF53" si="333">OD37</f>
        <v>0</v>
      </c>
      <c r="OE53" s="1136">
        <f t="shared" si="333"/>
        <v>0</v>
      </c>
      <c r="OF53" s="1136">
        <f t="shared" si="333"/>
        <v>0</v>
      </c>
      <c r="OG53" s="984">
        <f t="shared" ref="OG53:OG61" si="334">SUM(OH28:OM28)</f>
        <v>0</v>
      </c>
      <c r="OH53" s="1136" t="e">
        <f>#REF!</f>
        <v>#REF!</v>
      </c>
      <c r="OI53" s="1136" t="e">
        <f>#REF!</f>
        <v>#REF!</v>
      </c>
      <c r="OJ53" s="1136" t="e">
        <f>#REF!</f>
        <v>#REF!</v>
      </c>
      <c r="OK53" s="1136" t="e">
        <f>#REF!</f>
        <v>#REF!</v>
      </c>
      <c r="OL53" s="1136" t="e">
        <f>#REF!</f>
        <v>#REF!</v>
      </c>
      <c r="OM53" s="1136" t="e">
        <f>#REF!</f>
        <v>#REF!</v>
      </c>
      <c r="ON53" s="984">
        <f t="shared" ref="ON53:ON61" si="335">SUM(OO28:OT28)</f>
        <v>0</v>
      </c>
      <c r="OO53" s="1136" t="e">
        <f>#REF!</f>
        <v>#REF!</v>
      </c>
      <c r="OP53" s="1136" t="e">
        <f>#REF!</f>
        <v>#REF!</v>
      </c>
      <c r="OQ53" s="1136" t="e">
        <f>#REF!</f>
        <v>#REF!</v>
      </c>
      <c r="OR53" s="1136" t="e">
        <f>#REF!</f>
        <v>#REF!</v>
      </c>
      <c r="OS53" s="1136" t="e">
        <f>#REF!</f>
        <v>#REF!</v>
      </c>
      <c r="OT53" s="1136" t="e">
        <f>#REF!</f>
        <v>#REF!</v>
      </c>
      <c r="OU53" s="229"/>
      <c r="OV53" s="229"/>
      <c r="OW53" s="229"/>
      <c r="OX53" s="229"/>
      <c r="OY53" s="229"/>
      <c r="OZ53" s="229"/>
      <c r="PA53" s="229"/>
      <c r="PB53" s="229"/>
      <c r="PC53" s="229"/>
      <c r="PD53" s="229"/>
      <c r="PE53" s="229"/>
      <c r="PF53" s="229"/>
      <c r="PG53" s="229"/>
      <c r="PH53" s="229"/>
      <c r="PI53" s="229"/>
      <c r="PJ53" s="229"/>
      <c r="PK53" s="229"/>
      <c r="PL53" s="229"/>
      <c r="PM53" s="229"/>
      <c r="PN53" s="229"/>
      <c r="PO53" s="229"/>
      <c r="PP53" s="229"/>
      <c r="PQ53" s="229"/>
      <c r="PR53" s="229"/>
      <c r="PS53" s="229"/>
      <c r="PT53" s="229"/>
      <c r="PU53" s="229"/>
      <c r="PV53" s="229"/>
      <c r="PW53" s="229"/>
      <c r="PX53" s="229"/>
      <c r="PY53" s="226"/>
      <c r="PZ53" s="226"/>
      <c r="QA53" s="226"/>
      <c r="QB53" s="226"/>
      <c r="QC53" s="226"/>
      <c r="QD53" s="226"/>
      <c r="QE53" s="226"/>
      <c r="QF53" s="226"/>
      <c r="QG53" s="226"/>
      <c r="QH53" s="226"/>
      <c r="QI53" s="226"/>
      <c r="QJ53" s="226"/>
      <c r="QK53" s="226"/>
      <c r="QL53" s="226"/>
      <c r="QM53" s="226"/>
      <c r="QN53" s="226"/>
      <c r="QO53" s="226"/>
      <c r="QP53" s="226"/>
      <c r="QQ53" s="226"/>
      <c r="QR53" s="226"/>
      <c r="QS53" s="226"/>
      <c r="QT53" s="226"/>
      <c r="QU53" s="226"/>
      <c r="QV53" s="226"/>
      <c r="QW53" s="226"/>
      <c r="QX53" s="226"/>
      <c r="QY53" s="226"/>
      <c r="QZ53" s="226"/>
      <c r="RA53" s="226"/>
      <c r="RB53" s="226"/>
      <c r="RC53" s="226"/>
      <c r="RD53" s="226"/>
      <c r="RE53" s="226"/>
      <c r="RF53" s="226"/>
      <c r="RG53" s="226"/>
      <c r="RH53" s="226"/>
      <c r="RI53" s="226"/>
      <c r="RJ53" s="226"/>
      <c r="RK53" s="226"/>
      <c r="RL53" s="226"/>
      <c r="RM53" s="226"/>
      <c r="RN53" s="226"/>
      <c r="RO53" s="226"/>
      <c r="RP53" s="226"/>
      <c r="RQ53" s="226"/>
      <c r="RR53" s="226"/>
      <c r="RS53" s="226"/>
      <c r="RT53" s="226"/>
      <c r="RU53" s="226"/>
      <c r="RV53" s="226"/>
      <c r="RW53" s="226"/>
      <c r="RX53" s="226"/>
      <c r="RY53" s="226"/>
      <c r="RZ53" s="226"/>
      <c r="SA53" s="226"/>
      <c r="SB53" s="226"/>
      <c r="SC53" s="226"/>
      <c r="SD53" s="226"/>
      <c r="SE53" s="226"/>
      <c r="SF53" s="226"/>
      <c r="SG53" s="226"/>
      <c r="SH53" s="226"/>
      <c r="SI53" s="226"/>
      <c r="SJ53" s="226"/>
      <c r="SK53" s="226"/>
      <c r="SL53" s="226"/>
      <c r="SM53" s="226"/>
      <c r="SN53" s="226"/>
      <c r="SO53" s="226"/>
      <c r="SP53" s="226"/>
      <c r="SQ53" s="226"/>
      <c r="SR53" s="226"/>
      <c r="SS53" s="226"/>
      <c r="ST53" s="226"/>
      <c r="SU53" s="226"/>
      <c r="SV53" s="226"/>
      <c r="SW53" s="226"/>
      <c r="SX53" s="226"/>
      <c r="SY53" s="226"/>
      <c r="SZ53" s="226"/>
      <c r="TA53" s="226"/>
      <c r="TB53" s="226"/>
      <c r="TC53" s="226"/>
      <c r="TD53" s="226"/>
      <c r="TE53" s="226"/>
      <c r="TF53" s="226"/>
      <c r="TG53" s="226"/>
      <c r="TH53" s="226"/>
      <c r="TI53" s="226"/>
      <c r="TJ53" s="226"/>
      <c r="TK53" s="226"/>
      <c r="TL53" s="226"/>
      <c r="TM53" s="226"/>
      <c r="TN53" s="226"/>
      <c r="TO53" s="226"/>
      <c r="TP53" s="226"/>
      <c r="TQ53" s="226"/>
      <c r="TR53" s="226"/>
      <c r="TS53" s="226"/>
      <c r="TT53" s="226"/>
      <c r="TU53" s="226"/>
      <c r="TV53" s="226"/>
      <c r="TW53" s="226"/>
      <c r="TX53" s="226"/>
      <c r="TY53" s="226"/>
      <c r="TZ53" s="226"/>
      <c r="UA53" s="226"/>
      <c r="UB53" s="226"/>
      <c r="UC53" s="226"/>
      <c r="UD53" s="226"/>
      <c r="UE53" s="226"/>
      <c r="UF53" s="226"/>
      <c r="UG53" s="226"/>
      <c r="UH53" s="226"/>
      <c r="UI53" s="226"/>
      <c r="UJ53" s="226"/>
      <c r="UK53" s="226"/>
      <c r="UL53" s="226"/>
      <c r="UM53" s="226"/>
      <c r="UN53" s="226"/>
    </row>
    <row r="54" spans="1:560" s="1133" customFormat="1">
      <c r="A54" s="1126" t="s">
        <v>145</v>
      </c>
      <c r="B54" s="1129">
        <f>LG54+MA54+BI54+BQ54+BY54+DS54+DY54+EW54+FO54+'Трансферты и кредиты'!HQ54+'Прочая  субсидия_МР  и  ГО'!B43+AK54+AU54+NW54</f>
        <v>379963071.37</v>
      </c>
      <c r="C54" s="1129">
        <f>LQ54+MI54+BJ54+BR54+CG54+DV54+EB54+FF54+FX54+'Трансферты и кредиты'!HV54+'Прочая  субсидия_МР  и  ГО'!C43+AP54+AZ54+OB54</f>
        <v>85123125</v>
      </c>
      <c r="D54" s="1358">
        <f t="shared" ref="D54:E60" si="336">B54/1000</f>
        <v>379963.07137000002</v>
      </c>
      <c r="E54" s="1358">
        <f t="shared" si="336"/>
        <v>85123.125</v>
      </c>
      <c r="F54" s="226"/>
      <c r="G54" s="226"/>
      <c r="H54" s="226"/>
      <c r="I54" s="226"/>
      <c r="J54" s="226"/>
      <c r="K54" s="226"/>
      <c r="L54" s="226"/>
      <c r="M54" s="226"/>
      <c r="N54" s="226"/>
      <c r="O54" s="226"/>
      <c r="P54" s="226"/>
      <c r="Q54" s="226"/>
      <c r="R54" s="226"/>
      <c r="S54" s="226"/>
      <c r="T54" s="226"/>
      <c r="U54" s="226"/>
      <c r="V54" s="226"/>
      <c r="W54" s="226"/>
      <c r="X54" s="226"/>
      <c r="Y54" s="226"/>
      <c r="Z54" s="226"/>
      <c r="AA54" s="226"/>
      <c r="AB54" s="226"/>
      <c r="AC54" s="226"/>
      <c r="AD54" s="226"/>
      <c r="AE54" s="226"/>
      <c r="AF54" s="226"/>
      <c r="AG54" s="226"/>
      <c r="AH54" s="226"/>
      <c r="AI54" s="226"/>
      <c r="AJ54" s="226"/>
      <c r="AK54" s="229">
        <f>AL30</f>
        <v>0</v>
      </c>
      <c r="AL54" s="226"/>
      <c r="AM54" s="226"/>
      <c r="AN54" s="226"/>
      <c r="AO54"/>
      <c r="AP54" s="229">
        <f>AQ30</f>
        <v>0</v>
      </c>
      <c r="AQ54" s="226"/>
      <c r="AR54" s="226"/>
      <c r="AS54" s="226"/>
      <c r="AT54"/>
      <c r="AU54" s="229"/>
      <c r="AV54" s="226"/>
      <c r="AW54" s="226"/>
      <c r="AX54" s="226"/>
      <c r="AY54"/>
      <c r="AZ54" s="229"/>
      <c r="BA54" s="226"/>
      <c r="BB54" s="226"/>
      <c r="BC54" s="226"/>
      <c r="BD54"/>
      <c r="BE54" s="226"/>
      <c r="BF54" s="226"/>
      <c r="BG54" s="226"/>
      <c r="BH54" s="226"/>
      <c r="BI54" s="229">
        <f>BI30</f>
        <v>0</v>
      </c>
      <c r="BJ54" s="229">
        <f>BJ30</f>
        <v>0</v>
      </c>
      <c r="BK54" s="226"/>
      <c r="BL54" s="226"/>
      <c r="BM54" s="226"/>
      <c r="BN54" s="226"/>
      <c r="BO54" s="226"/>
      <c r="BP54" s="226"/>
      <c r="BQ54" s="229">
        <f>BQ30</f>
        <v>0</v>
      </c>
      <c r="BR54" s="229">
        <f>BR30</f>
        <v>0</v>
      </c>
      <c r="BS54" s="226"/>
      <c r="BT54" s="226"/>
      <c r="BU54" s="226"/>
      <c r="BV54" s="226"/>
      <c r="BW54" s="226"/>
      <c r="BX54" s="226"/>
      <c r="BY54" s="229">
        <f>BY30</f>
        <v>1378125</v>
      </c>
      <c r="BZ54" s="226"/>
      <c r="CA54" s="226"/>
      <c r="CB54" s="226"/>
      <c r="CC54" s="226"/>
      <c r="CD54" s="226"/>
      <c r="CE54" s="226"/>
      <c r="CF54" s="226"/>
      <c r="CG54" s="229">
        <f>CG30</f>
        <v>1378125</v>
      </c>
      <c r="CH54" s="226"/>
      <c r="CI54" s="226"/>
      <c r="CJ54" s="226"/>
      <c r="CK54" s="226"/>
      <c r="CL54" s="226"/>
      <c r="CM54" s="226"/>
      <c r="CN54" s="226"/>
      <c r="CO54" s="226"/>
      <c r="CP54" s="226"/>
      <c r="CQ54" s="226"/>
      <c r="CR54" s="226"/>
      <c r="CS54" s="226"/>
      <c r="CT54" s="226"/>
      <c r="CU54" s="226"/>
      <c r="CV54" s="226"/>
      <c r="CW54" s="226"/>
      <c r="CX54" s="226"/>
      <c r="CY54" s="226"/>
      <c r="CZ54" s="226"/>
      <c r="DA54" s="226"/>
      <c r="DB54" s="226"/>
      <c r="DC54" s="226"/>
      <c r="DD54" s="226"/>
      <c r="DE54" s="226"/>
      <c r="DF54" s="226"/>
      <c r="DG54" s="226"/>
      <c r="DH54" s="226"/>
      <c r="DI54" s="226"/>
      <c r="DJ54" s="226"/>
      <c r="DK54" s="226"/>
      <c r="DL54" s="226"/>
      <c r="DM54" s="226"/>
      <c r="DN54" s="226"/>
      <c r="DO54" s="226"/>
      <c r="DP54" s="226"/>
      <c r="DQ54" s="226"/>
      <c r="DR54" s="226"/>
      <c r="DS54" s="229">
        <f>DS30</f>
        <v>0</v>
      </c>
      <c r="DT54" s="226"/>
      <c r="DU54" s="226"/>
      <c r="DV54" s="229">
        <f>DV30</f>
        <v>0</v>
      </c>
      <c r="DW54" s="226"/>
      <c r="DX54" s="226"/>
      <c r="DY54" s="229">
        <f>DY30</f>
        <v>13434866</v>
      </c>
      <c r="DZ54" s="229"/>
      <c r="EA54" s="229"/>
      <c r="EB54" s="229">
        <f>EB30</f>
        <v>0</v>
      </c>
      <c r="EC54" s="229"/>
      <c r="ED54" s="229"/>
      <c r="EE54" s="226"/>
      <c r="EF54" s="226"/>
      <c r="EG54" s="226"/>
      <c r="EH54" s="226"/>
      <c r="EI54" s="226"/>
      <c r="EJ54" s="226"/>
      <c r="EW54" s="1134">
        <f>SUM(EX54:FE54)</f>
        <v>1760060.3699999996</v>
      </c>
      <c r="EX54" s="226"/>
      <c r="EY54" s="226"/>
      <c r="EZ54" s="1127">
        <f>EZ30+FA30</f>
        <v>1760060.3699999996</v>
      </c>
      <c r="FA54" s="226"/>
      <c r="FB54" s="226"/>
      <c r="FC54" s="226"/>
      <c r="FD54" s="1127">
        <f>FD30+FE30</f>
        <v>0</v>
      </c>
      <c r="FE54" s="226"/>
      <c r="FF54" s="1134">
        <f>SUM(FG54:FN54)</f>
        <v>0</v>
      </c>
      <c r="FG54" s="226"/>
      <c r="FH54" s="226"/>
      <c r="FI54" s="1127">
        <f>FI30+FJ30</f>
        <v>0</v>
      </c>
      <c r="FJ54" s="226"/>
      <c r="FK54" s="226"/>
      <c r="FL54" s="226"/>
      <c r="FM54" s="1127">
        <f>FM30+FN30</f>
        <v>0</v>
      </c>
      <c r="FN54" s="226"/>
      <c r="FO54" s="1134">
        <f>SUM(FP54:FW54)</f>
        <v>0</v>
      </c>
      <c r="FP54" s="226"/>
      <c r="FQ54" s="226"/>
      <c r="FR54" s="1127"/>
      <c r="FS54" s="226"/>
      <c r="FT54" s="226"/>
      <c r="FU54" s="226"/>
      <c r="FV54" s="1127"/>
      <c r="FW54" s="226"/>
      <c r="FX54" s="1134">
        <f>SUM(FY54:GF54)</f>
        <v>0</v>
      </c>
      <c r="FY54" s="226"/>
      <c r="FZ54" s="226"/>
      <c r="GA54" s="1127"/>
      <c r="GB54" s="226"/>
      <c r="GC54" s="226"/>
      <c r="GD54" s="226"/>
      <c r="GE54" s="1127"/>
      <c r="GF54" s="226"/>
      <c r="GG54" s="223"/>
      <c r="GH54" s="223"/>
      <c r="GI54" s="223"/>
      <c r="GJ54" s="223"/>
      <c r="GK54" s="223"/>
      <c r="GL54" s="223"/>
      <c r="GM54" s="223"/>
      <c r="GN54" s="223"/>
      <c r="GO54" s="223"/>
      <c r="GP54" s="223"/>
      <c r="GQ54" s="223"/>
      <c r="GR54" s="223"/>
      <c r="GS54" s="223"/>
      <c r="GT54" s="223"/>
      <c r="GU54" s="223"/>
      <c r="GV54" s="223"/>
      <c r="GW54" s="223"/>
      <c r="GX54" s="223"/>
      <c r="GY54" s="223"/>
      <c r="GZ54" s="223"/>
      <c r="HA54" s="223"/>
      <c r="HB54" s="223"/>
      <c r="HC54" s="223"/>
      <c r="HD54" s="223"/>
      <c r="HE54" s="223"/>
      <c r="HF54" s="223"/>
      <c r="HG54" s="223"/>
      <c r="HH54" s="223"/>
      <c r="HI54" s="223"/>
      <c r="HJ54" s="223"/>
      <c r="HK54" s="223"/>
      <c r="HL54" s="223"/>
      <c r="HM54" s="223"/>
      <c r="HN54" s="223"/>
      <c r="HO54" s="223"/>
      <c r="HP54" s="223"/>
      <c r="HQ54" s="229">
        <f>HQ30</f>
        <v>217157100</v>
      </c>
      <c r="HR54" s="229"/>
      <c r="HS54" s="229"/>
      <c r="HT54" s="229"/>
      <c r="HU54" s="229"/>
      <c r="HV54" s="229">
        <f>HV30</f>
        <v>0</v>
      </c>
      <c r="HW54" s="229"/>
      <c r="HX54"/>
      <c r="HY54"/>
      <c r="HZ54"/>
      <c r="IA54"/>
      <c r="IB54"/>
      <c r="IC54"/>
      <c r="ID54" s="226"/>
      <c r="IE54" s="226"/>
      <c r="IF54"/>
      <c r="IG54"/>
      <c r="IH54"/>
      <c r="II54" s="226"/>
      <c r="IJ54" s="226"/>
      <c r="IK54"/>
      <c r="IL54"/>
      <c r="IM54"/>
      <c r="IN54"/>
      <c r="IO54"/>
      <c r="IP54"/>
      <c r="IQ54"/>
      <c r="IR54"/>
      <c r="IS54"/>
      <c r="IT54"/>
      <c r="IU54"/>
      <c r="IV54"/>
      <c r="IW54"/>
      <c r="IX54"/>
      <c r="IY54"/>
      <c r="IZ54"/>
      <c r="JA54"/>
      <c r="JB54"/>
      <c r="JC54"/>
      <c r="JD54"/>
      <c r="JE54"/>
      <c r="JF54"/>
      <c r="JG54"/>
      <c r="JH54"/>
      <c r="JI54"/>
      <c r="JJ54"/>
      <c r="JK54"/>
      <c r="JL54"/>
      <c r="JM54"/>
      <c r="JN54"/>
      <c r="JO54"/>
      <c r="JP54"/>
      <c r="JQ54"/>
      <c r="JR54"/>
      <c r="JS54"/>
      <c r="JT54"/>
      <c r="JU54"/>
      <c r="JV54"/>
      <c r="JW54"/>
      <c r="JX54"/>
      <c r="JY54"/>
      <c r="JZ54"/>
      <c r="KA54"/>
      <c r="KB54"/>
      <c r="KC54"/>
      <c r="KD54"/>
      <c r="KE54"/>
      <c r="KF54"/>
      <c r="KG54"/>
      <c r="KH54"/>
      <c r="KI54"/>
      <c r="KJ54"/>
      <c r="KK54" s="226"/>
      <c r="KL54" s="229"/>
      <c r="KM54" s="226"/>
      <c r="KN54" s="229"/>
      <c r="KO54" s="226"/>
      <c r="KP54" s="226"/>
      <c r="KQ54" s="226"/>
      <c r="KR54" s="226"/>
      <c r="KS54" s="226"/>
      <c r="KT54" s="226"/>
      <c r="KU54" s="226"/>
      <c r="KV54" s="226"/>
      <c r="KW54" s="226"/>
      <c r="KX54" s="226"/>
      <c r="KY54" s="226"/>
      <c r="KZ54" s="226"/>
      <c r="LA54" s="226"/>
      <c r="LB54" s="226"/>
      <c r="LC54" s="226"/>
      <c r="LD54" s="226"/>
      <c r="LE54" s="226"/>
      <c r="LF54" s="226"/>
      <c r="LG54" s="229">
        <f>SUM(LH54:LP54)</f>
        <v>0</v>
      </c>
      <c r="LH54" s="1136">
        <f>LH30</f>
        <v>0</v>
      </c>
      <c r="LI54" s="1136">
        <f>LI30</f>
        <v>0</v>
      </c>
      <c r="LJ54" s="1136">
        <f>LJ30</f>
        <v>0</v>
      </c>
      <c r="LK54" s="226"/>
      <c r="LL54" s="226"/>
      <c r="LM54" s="1136">
        <f t="shared" ref="LM54:LP54" si="337">LM30</f>
        <v>0</v>
      </c>
      <c r="LN54" s="1136">
        <f t="shared" si="337"/>
        <v>0</v>
      </c>
      <c r="LO54" s="1136">
        <f t="shared" si="337"/>
        <v>0</v>
      </c>
      <c r="LP54" s="1136">
        <f t="shared" si="337"/>
        <v>0</v>
      </c>
      <c r="LQ54" s="229">
        <f>SUM(LR54:LZ54)</f>
        <v>0</v>
      </c>
      <c r="LR54" s="1136">
        <f>LR30</f>
        <v>0</v>
      </c>
      <c r="LS54" s="1136">
        <f>LS30</f>
        <v>0</v>
      </c>
      <c r="LT54" s="1136">
        <f>LT30</f>
        <v>0</v>
      </c>
      <c r="LU54" s="226"/>
      <c r="LV54" s="226"/>
      <c r="LW54" s="1136">
        <f t="shared" ref="LW54" si="338">LW30</f>
        <v>0</v>
      </c>
      <c r="LX54" s="1136">
        <f t="shared" ref="LX54:LZ54" si="339">LX30</f>
        <v>0</v>
      </c>
      <c r="LY54" s="1136">
        <f t="shared" si="339"/>
        <v>0</v>
      </c>
      <c r="LZ54" s="1136">
        <f t="shared" si="339"/>
        <v>0</v>
      </c>
      <c r="MA54" s="229">
        <f t="shared" ref="MA54:MA57" si="340">SUM(MB54:MH54)</f>
        <v>0</v>
      </c>
      <c r="MB54" s="1136"/>
      <c r="MC54" s="226"/>
      <c r="MD54" s="1136"/>
      <c r="ME54" s="1136"/>
      <c r="MF54" s="1136"/>
      <c r="MG54" s="1136"/>
      <c r="MH54" s="1136"/>
      <c r="MI54" s="229">
        <f t="shared" ref="MI54:MI57" si="341">SUM(MJ54:MP54)</f>
        <v>0</v>
      </c>
      <c r="MJ54" s="1136"/>
      <c r="MK54" s="226"/>
      <c r="ML54" s="1136"/>
      <c r="MM54" s="1136"/>
      <c r="MN54" s="1136"/>
      <c r="MO54" s="1136"/>
      <c r="MP54" s="1136"/>
      <c r="MQ54" s="226"/>
      <c r="MR54" s="226"/>
      <c r="MS54" s="226"/>
      <c r="MT54" s="226"/>
      <c r="MU54" s="226"/>
      <c r="MV54" s="226"/>
      <c r="MW54" s="226"/>
      <c r="MX54" s="226"/>
      <c r="MY54" s="226"/>
      <c r="MZ54" s="226"/>
      <c r="NA54" s="226"/>
      <c r="NB54" s="226"/>
      <c r="NC54" s="226"/>
      <c r="ND54" s="226"/>
      <c r="NE54" s="226"/>
      <c r="NF54" s="226"/>
      <c r="NG54" s="226"/>
      <c r="NH54" s="226"/>
      <c r="NI54" s="226"/>
      <c r="NJ54" s="226"/>
      <c r="NK54" s="226"/>
      <c r="NL54" s="226"/>
      <c r="NM54" s="226"/>
      <c r="NN54" s="226"/>
      <c r="NO54" s="226"/>
      <c r="NP54" s="226"/>
      <c r="NQ54" s="226"/>
      <c r="NR54" s="226"/>
      <c r="NS54" s="226"/>
      <c r="NT54" s="226"/>
      <c r="NU54" s="226"/>
      <c r="NV54" s="226"/>
      <c r="NW54" s="984">
        <f t="shared" si="330"/>
        <v>62487920</v>
      </c>
      <c r="NX54" s="1136">
        <f>NX30</f>
        <v>0</v>
      </c>
      <c r="NY54" s="1136">
        <f t="shared" ref="NY54:OA54" si="342">NY30</f>
        <v>0</v>
      </c>
      <c r="NZ54" s="1136">
        <f t="shared" si="342"/>
        <v>26226220</v>
      </c>
      <c r="OA54" s="1136">
        <f t="shared" si="342"/>
        <v>36261700</v>
      </c>
      <c r="OB54" s="984">
        <f t="shared" si="332"/>
        <v>0</v>
      </c>
      <c r="OC54" s="1136">
        <f>OC30</f>
        <v>0</v>
      </c>
      <c r="OD54" s="1136">
        <f t="shared" ref="OD54:OF54" si="343">OD30</f>
        <v>0</v>
      </c>
      <c r="OE54" s="1136">
        <f t="shared" si="343"/>
        <v>0</v>
      </c>
      <c r="OF54" s="1136">
        <f t="shared" si="343"/>
        <v>0</v>
      </c>
      <c r="OG54" s="984">
        <f t="shared" si="334"/>
        <v>0</v>
      </c>
      <c r="OH54" s="1136"/>
      <c r="OI54" s="1136"/>
      <c r="OJ54" s="1136"/>
      <c r="OK54" s="1136"/>
      <c r="OL54" s="1136"/>
      <c r="OM54" s="1136"/>
      <c r="ON54" s="984">
        <f t="shared" si="335"/>
        <v>0</v>
      </c>
      <c r="OO54" s="1136"/>
      <c r="OP54" s="1136"/>
      <c r="OQ54" s="1136"/>
      <c r="OR54" s="1136"/>
      <c r="OS54" s="1136"/>
      <c r="OT54" s="1136"/>
      <c r="OU54" s="226"/>
      <c r="OV54" s="226"/>
      <c r="OW54" s="226"/>
      <c r="OX54" s="226"/>
      <c r="OY54" s="226"/>
      <c r="OZ54" s="226"/>
      <c r="PA54" s="226"/>
      <c r="PB54" s="226"/>
      <c r="PC54" s="226"/>
      <c r="PD54" s="226"/>
      <c r="PE54" s="226"/>
      <c r="PF54" s="226"/>
      <c r="PG54" s="226"/>
      <c r="PH54" s="226"/>
      <c r="PI54" s="226"/>
      <c r="PJ54" s="226"/>
      <c r="PK54" s="226"/>
      <c r="PL54" s="226"/>
      <c r="PM54" s="226"/>
      <c r="PN54" s="226"/>
      <c r="PO54" s="226"/>
      <c r="PP54" s="226"/>
      <c r="PQ54" s="226"/>
      <c r="PR54" s="226"/>
      <c r="PS54" s="226"/>
      <c r="PT54" s="226"/>
      <c r="PU54" s="226"/>
      <c r="PV54" s="226"/>
      <c r="PW54" s="226"/>
      <c r="PX54" s="226"/>
      <c r="PY54" s="226"/>
      <c r="PZ54" s="226"/>
      <c r="QA54" s="226"/>
      <c r="QB54" s="226"/>
      <c r="QC54" s="226"/>
      <c r="QD54" s="226"/>
      <c r="QE54" s="226"/>
      <c r="QF54" s="226"/>
      <c r="QG54" s="226"/>
      <c r="QH54" s="226"/>
      <c r="QI54" s="226"/>
      <c r="QJ54" s="226"/>
      <c r="QK54" s="226"/>
      <c r="QL54" s="226"/>
      <c r="QM54" s="226"/>
      <c r="QN54" s="226"/>
      <c r="QO54" s="226"/>
      <c r="QP54" s="226"/>
      <c r="QQ54" s="226"/>
      <c r="QR54" s="226"/>
      <c r="QS54" s="226"/>
      <c r="QT54" s="226"/>
      <c r="QU54" s="226"/>
      <c r="QV54" s="226"/>
      <c r="QW54" s="226"/>
      <c r="QX54" s="226"/>
      <c r="QY54" s="226"/>
      <c r="QZ54" s="226"/>
      <c r="RA54" s="226"/>
      <c r="RB54" s="226"/>
      <c r="RC54" s="226"/>
      <c r="RD54" s="226"/>
      <c r="RE54" s="226"/>
      <c r="RF54" s="226"/>
      <c r="RG54" s="226"/>
      <c r="RH54" s="226"/>
      <c r="RI54" s="226"/>
      <c r="RJ54" s="226"/>
      <c r="RK54" s="226"/>
      <c r="RL54" s="226"/>
      <c r="RM54" s="226"/>
      <c r="RN54" s="226"/>
      <c r="RO54" s="226"/>
      <c r="RP54" s="226"/>
      <c r="RQ54" s="226"/>
      <c r="RR54" s="226"/>
      <c r="RS54" s="226"/>
      <c r="RT54" s="226"/>
      <c r="RU54" s="226"/>
      <c r="RV54" s="226"/>
      <c r="RW54" s="226"/>
      <c r="RX54" s="226"/>
      <c r="RY54" s="226"/>
      <c r="RZ54" s="226"/>
      <c r="SA54" s="226"/>
      <c r="SB54" s="226"/>
      <c r="SC54" s="226"/>
      <c r="SD54" s="226"/>
      <c r="SE54" s="226"/>
      <c r="SF54" s="226"/>
      <c r="SG54" s="226"/>
      <c r="SH54" s="226"/>
      <c r="SI54" s="226"/>
      <c r="SJ54" s="226"/>
      <c r="SK54" s="226"/>
      <c r="SL54" s="226"/>
      <c r="SM54" s="226"/>
      <c r="SN54" s="226"/>
      <c r="SO54" s="226"/>
      <c r="SP54" s="226"/>
      <c r="SQ54" s="226"/>
      <c r="SR54" s="226"/>
      <c r="SS54" s="226"/>
      <c r="ST54" s="226"/>
      <c r="SU54" s="226"/>
      <c r="SV54" s="226"/>
      <c r="SW54" s="226"/>
      <c r="SX54" s="226"/>
      <c r="SY54" s="226"/>
      <c r="SZ54" s="226"/>
      <c r="TA54" s="226"/>
      <c r="TB54" s="226"/>
      <c r="TC54" s="226"/>
      <c r="TD54" s="226"/>
      <c r="TE54" s="226"/>
      <c r="TF54" s="226"/>
      <c r="TG54" s="226"/>
      <c r="TH54" s="226"/>
      <c r="TI54" s="226"/>
      <c r="TJ54" s="226"/>
      <c r="TK54" s="226"/>
      <c r="TL54" s="226"/>
      <c r="TM54" s="226"/>
      <c r="TN54" s="226"/>
      <c r="TO54" s="226"/>
      <c r="TP54" s="226"/>
      <c r="TQ54" s="226"/>
      <c r="TR54" s="226"/>
      <c r="TS54" s="226"/>
      <c r="TT54" s="226"/>
      <c r="TU54" s="226"/>
      <c r="TV54" s="226"/>
      <c r="TW54" s="226"/>
      <c r="TX54" s="226"/>
      <c r="TY54" s="226"/>
      <c r="TZ54" s="226"/>
      <c r="UA54" s="226"/>
      <c r="UB54" s="226"/>
      <c r="UC54" s="226"/>
      <c r="UD54" s="226"/>
      <c r="UE54" s="226"/>
      <c r="UF54" s="226"/>
      <c r="UG54" s="226"/>
      <c r="UH54" s="226"/>
      <c r="UI54" s="226"/>
      <c r="UJ54" s="226"/>
      <c r="UK54" s="226"/>
      <c r="UL54" s="226"/>
      <c r="UM54" s="226"/>
      <c r="UN54" s="226"/>
    </row>
    <row r="55" spans="1:560" s="1133" customFormat="1">
      <c r="A55" s="1126" t="s">
        <v>146</v>
      </c>
      <c r="B55" s="1129">
        <f>LG55+MA55+BI55+BQ55+BY55+DS55+DY55+EW55+FO55+'Трансферты и кредиты'!HQ55+'Прочая  субсидия_МР  и  ГО'!B44+AK55+AU55+NW55</f>
        <v>1182643028.71</v>
      </c>
      <c r="C55" s="1129">
        <f>LQ55+MI55+BJ55+BR55+CG55+DV55+EB55+FF55+FX55+'Трансферты и кредиты'!HV55+'Прочая  субсидия_МР  и  ГО'!C44+AP55+AZ55+OB55</f>
        <v>618479789.61000001</v>
      </c>
      <c r="D55" s="1358">
        <f t="shared" si="336"/>
        <v>1182643.02871</v>
      </c>
      <c r="E55" s="1358">
        <f t="shared" si="336"/>
        <v>618479.78960999998</v>
      </c>
      <c r="F55" s="226"/>
      <c r="G55" s="226"/>
      <c r="H55" s="226"/>
      <c r="I55" s="226"/>
      <c r="J55" s="226"/>
      <c r="K55" s="226"/>
      <c r="L55" s="226"/>
      <c r="M55" s="226"/>
      <c r="N55" s="226"/>
      <c r="O55" s="226"/>
      <c r="P55" s="226"/>
      <c r="Q55" s="226"/>
      <c r="R55" s="226"/>
      <c r="S55" s="226"/>
      <c r="T55" s="226"/>
      <c r="U55" s="226"/>
      <c r="V55" s="226"/>
      <c r="W55" s="226"/>
      <c r="X55" s="226"/>
      <c r="Y55" s="226"/>
      <c r="Z55" s="226"/>
      <c r="AA55" s="226"/>
      <c r="AB55" s="226"/>
      <c r="AC55" s="226"/>
      <c r="AD55" s="226"/>
      <c r="AE55" s="226"/>
      <c r="AF55" s="226"/>
      <c r="AG55" s="226"/>
      <c r="AH55" s="226"/>
      <c r="AI55" s="226"/>
      <c r="AJ55" s="226"/>
      <c r="AK55" s="229">
        <f>AL34</f>
        <v>322668000</v>
      </c>
      <c r="AL55" s="226"/>
      <c r="AM55" s="226"/>
      <c r="AN55" s="226"/>
      <c r="AO55" s="223"/>
      <c r="AP55" s="229">
        <f>AQ34</f>
        <v>0</v>
      </c>
      <c r="AQ55" s="226"/>
      <c r="AR55" s="226"/>
      <c r="AS55" s="226"/>
      <c r="AT55" s="223"/>
      <c r="AU55" s="229"/>
      <c r="AV55" s="226"/>
      <c r="AW55" s="226"/>
      <c r="AX55" s="226"/>
      <c r="AY55" s="223"/>
      <c r="AZ55" s="229"/>
      <c r="BA55" s="226"/>
      <c r="BB55" s="226"/>
      <c r="BC55" s="226"/>
      <c r="BD55" s="223"/>
      <c r="BE55" s="226"/>
      <c r="BF55" s="226"/>
      <c r="BG55" s="226"/>
      <c r="BH55" s="226"/>
      <c r="BI55" s="229">
        <f>BI34</f>
        <v>0</v>
      </c>
      <c r="BJ55" s="229">
        <f>BJ34</f>
        <v>0</v>
      </c>
      <c r="BK55" s="226"/>
      <c r="BL55" s="226"/>
      <c r="BM55" s="226"/>
      <c r="BN55" s="226"/>
      <c r="BO55" s="226"/>
      <c r="BP55" s="226"/>
      <c r="BQ55" s="229">
        <f>BQ34</f>
        <v>0</v>
      </c>
      <c r="BR55" s="229">
        <f>BR34</f>
        <v>0</v>
      </c>
      <c r="BS55" s="226"/>
      <c r="BT55" s="226"/>
      <c r="BU55" s="226"/>
      <c r="BV55" s="226"/>
      <c r="BW55" s="226"/>
      <c r="BX55" s="226"/>
      <c r="BY55" s="229">
        <f>BY34</f>
        <v>0</v>
      </c>
      <c r="BZ55" s="226"/>
      <c r="CA55" s="226"/>
      <c r="CB55" s="226"/>
      <c r="CC55" s="226"/>
      <c r="CD55" s="226"/>
      <c r="CE55" s="226"/>
      <c r="CF55" s="226"/>
      <c r="CG55" s="229">
        <f>CG34</f>
        <v>0</v>
      </c>
      <c r="CH55" s="226"/>
      <c r="CI55" s="226"/>
      <c r="CJ55" s="226"/>
      <c r="CK55" s="226"/>
      <c r="CL55" s="226"/>
      <c r="CM55" s="226"/>
      <c r="CN55" s="226"/>
      <c r="CO55" s="226"/>
      <c r="CP55" s="226"/>
      <c r="CQ55" s="226"/>
      <c r="CR55" s="226"/>
      <c r="CS55" s="226"/>
      <c r="CT55" s="226"/>
      <c r="CU55" s="226"/>
      <c r="CV55" s="226"/>
      <c r="CW55" s="226"/>
      <c r="CX55" s="226"/>
      <c r="CY55" s="226"/>
      <c r="CZ55" s="226"/>
      <c r="DA55" s="226"/>
      <c r="DB55" s="226"/>
      <c r="DC55" s="226"/>
      <c r="DD55" s="226"/>
      <c r="DE55" s="226"/>
      <c r="DF55" s="226"/>
      <c r="DG55" s="226"/>
      <c r="DH55" s="226"/>
      <c r="DI55" s="226"/>
      <c r="DJ55" s="226"/>
      <c r="DK55" s="226"/>
      <c r="DL55" s="226"/>
      <c r="DM55" s="226"/>
      <c r="DN55" s="226"/>
      <c r="DO55" s="226"/>
      <c r="DP55" s="226"/>
      <c r="DQ55" s="226"/>
      <c r="DR55" s="226"/>
      <c r="DS55" s="229">
        <f>DS34</f>
        <v>6082100</v>
      </c>
      <c r="DT55" s="226"/>
      <c r="DU55" s="226"/>
      <c r="DV55" s="229">
        <f>DV34</f>
        <v>0</v>
      </c>
      <c r="DW55" s="226"/>
      <c r="DX55" s="226"/>
      <c r="DY55" s="229">
        <f>DY34</f>
        <v>0</v>
      </c>
      <c r="DZ55" s="229"/>
      <c r="EA55" s="229"/>
      <c r="EB55" s="229">
        <f>EB34</f>
        <v>0</v>
      </c>
      <c r="EC55" s="229"/>
      <c r="ED55" s="229"/>
      <c r="EE55" s="226"/>
      <c r="EF55" s="226"/>
      <c r="EG55" s="226"/>
      <c r="EH55" s="226"/>
      <c r="EI55" s="226"/>
      <c r="EJ55" s="226"/>
      <c r="EW55" s="1134">
        <f>SUM(EX55:FE55)</f>
        <v>1465371.4000000001</v>
      </c>
      <c r="EX55" s="226"/>
      <c r="EY55" s="226"/>
      <c r="EZ55" s="1127">
        <f>EZ34+FA34</f>
        <v>1465371.4000000001</v>
      </c>
      <c r="FA55" s="226"/>
      <c r="FB55" s="226"/>
      <c r="FC55" s="226"/>
      <c r="FD55" s="1127">
        <f>FD34+FE34</f>
        <v>0</v>
      </c>
      <c r="FE55" s="226"/>
      <c r="FF55" s="1134">
        <f>SUM(FG55:FN55)</f>
        <v>0</v>
      </c>
      <c r="FG55" s="226"/>
      <c r="FH55" s="226"/>
      <c r="FI55" s="1127">
        <f>FI34+FJ34</f>
        <v>0</v>
      </c>
      <c r="FJ55" s="226"/>
      <c r="FK55" s="226"/>
      <c r="FL55" s="226"/>
      <c r="FM55" s="1127">
        <f>FM34+FN34</f>
        <v>0</v>
      </c>
      <c r="FN55" s="226"/>
      <c r="FO55" s="1134">
        <f>SUM(FP55:FW55)</f>
        <v>0</v>
      </c>
      <c r="FP55" s="226"/>
      <c r="FQ55" s="226"/>
      <c r="FR55" s="1127"/>
      <c r="FS55" s="226"/>
      <c r="FT55" s="226"/>
      <c r="FU55" s="226"/>
      <c r="FV55" s="1127"/>
      <c r="FW55" s="226"/>
      <c r="FX55" s="1134">
        <f>SUM(FY55:GF55)</f>
        <v>0</v>
      </c>
      <c r="FY55" s="226"/>
      <c r="FZ55" s="226"/>
      <c r="GA55" s="1127"/>
      <c r="GB55" s="226"/>
      <c r="GC55" s="226"/>
      <c r="GD55" s="226"/>
      <c r="GE55" s="1127"/>
      <c r="GF55" s="226"/>
      <c r="GG55" s="223"/>
      <c r="GH55" s="223"/>
      <c r="GI55" s="223"/>
      <c r="GJ55" s="223"/>
      <c r="GK55" s="223"/>
      <c r="GL55" s="223"/>
      <c r="GM55" s="223"/>
      <c r="GN55" s="223"/>
      <c r="GO55" s="223"/>
      <c r="GP55" s="223"/>
      <c r="GQ55" s="223"/>
      <c r="GR55" s="223"/>
      <c r="GS55" s="223"/>
      <c r="GT55" s="223"/>
      <c r="GU55" s="223"/>
      <c r="GV55" s="223"/>
      <c r="GW55" s="223"/>
      <c r="GX55" s="223"/>
      <c r="GY55" s="223"/>
      <c r="GZ55" s="223"/>
      <c r="HA55" s="223"/>
      <c r="HB55" s="223"/>
      <c r="HC55" s="223"/>
      <c r="HD55" s="223"/>
      <c r="HE55" s="223"/>
      <c r="HF55" s="223"/>
      <c r="HG55" s="223"/>
      <c r="HH55" s="223"/>
      <c r="HI55" s="223"/>
      <c r="HJ55" s="223"/>
      <c r="HK55" s="223"/>
      <c r="HL55" s="223"/>
      <c r="HM55" s="223"/>
      <c r="HN55" s="223"/>
      <c r="HO55" s="223"/>
      <c r="HP55" s="223"/>
      <c r="HQ55" s="243">
        <f>HQ34</f>
        <v>233947767.69999999</v>
      </c>
      <c r="HR55" s="243"/>
      <c r="HS55" s="243"/>
      <c r="HT55" s="243"/>
      <c r="HU55" s="243"/>
      <c r="HV55" s="243">
        <f>HV34</f>
        <v>0</v>
      </c>
      <c r="HW55" s="243"/>
      <c r="HX55" s="223"/>
      <c r="HY55" s="1338"/>
      <c r="HZ55" s="1354"/>
      <c r="IA55" s="223"/>
      <c r="IB55" s="223"/>
      <c r="IC55" s="1354"/>
      <c r="ID55" s="226"/>
      <c r="IE55" s="226"/>
      <c r="IF55" s="223"/>
      <c r="IG55" s="223"/>
      <c r="IH55" s="1354"/>
      <c r="II55" s="226"/>
      <c r="IJ55" s="226"/>
      <c r="IK55" s="223"/>
      <c r="IL55" s="223"/>
      <c r="IM55" s="223"/>
      <c r="IN55" s="223"/>
      <c r="IO55" s="223"/>
      <c r="IP55" s="223"/>
      <c r="IQ55" s="223"/>
      <c r="IR55" s="223"/>
      <c r="IS55" s="223"/>
      <c r="IT55" s="223"/>
      <c r="IU55" s="223"/>
      <c r="IV55" s="223"/>
      <c r="IW55"/>
      <c r="IX55"/>
      <c r="IY55"/>
      <c r="IZ55"/>
      <c r="JA55"/>
      <c r="JB55"/>
      <c r="JC55"/>
      <c r="JD55"/>
      <c r="JE55"/>
      <c r="JF55"/>
      <c r="JG55"/>
      <c r="JH55"/>
      <c r="JI55"/>
      <c r="JJ55"/>
      <c r="JK55"/>
      <c r="JL55"/>
      <c r="JM55"/>
      <c r="JN55"/>
      <c r="JO55"/>
      <c r="JP55"/>
      <c r="JQ55"/>
      <c r="JR55"/>
      <c r="JS55"/>
      <c r="JT55"/>
      <c r="JU55"/>
      <c r="JV55"/>
      <c r="JW55"/>
      <c r="JX55"/>
      <c r="JY55"/>
      <c r="JZ55"/>
      <c r="KA55"/>
      <c r="KB55"/>
      <c r="KC55"/>
      <c r="KD55"/>
      <c r="KE55"/>
      <c r="KF55"/>
      <c r="KG55"/>
      <c r="KH55"/>
      <c r="KI55"/>
      <c r="KJ55"/>
      <c r="KK55" s="226"/>
      <c r="KL55" s="229"/>
      <c r="KM55" s="226"/>
      <c r="KN55" s="229"/>
      <c r="KO55" s="226"/>
      <c r="KP55" s="226"/>
      <c r="KQ55" s="226"/>
      <c r="KR55" s="226"/>
      <c r="KS55" s="226"/>
      <c r="KT55" s="226"/>
      <c r="KU55" s="226"/>
      <c r="KV55" s="226"/>
      <c r="KW55" s="226"/>
      <c r="KX55" s="226"/>
      <c r="KY55" s="226"/>
      <c r="KZ55" s="226"/>
      <c r="LA55" s="226"/>
      <c r="LB55" s="226"/>
      <c r="LC55" s="226"/>
      <c r="LD55" s="226"/>
      <c r="LE55" s="226"/>
      <c r="LF55" s="226"/>
      <c r="LG55" s="229">
        <f>SUM(LH55:LP55)</f>
        <v>0</v>
      </c>
      <c r="LH55" s="1136">
        <f>LH34</f>
        <v>0</v>
      </c>
      <c r="LI55" s="1136">
        <f>LI34</f>
        <v>0</v>
      </c>
      <c r="LJ55" s="1136">
        <f>LJ34</f>
        <v>0</v>
      </c>
      <c r="LK55" s="226"/>
      <c r="LL55" s="226"/>
      <c r="LM55" s="1136">
        <f t="shared" ref="LM55:LP55" si="344">LM34</f>
        <v>0</v>
      </c>
      <c r="LN55" s="1136">
        <f t="shared" si="344"/>
        <v>0</v>
      </c>
      <c r="LO55" s="1136">
        <f t="shared" si="344"/>
        <v>0</v>
      </c>
      <c r="LP55" s="1136">
        <f t="shared" si="344"/>
        <v>0</v>
      </c>
      <c r="LQ55" s="229">
        <f>SUM(LR55:LZ55)</f>
        <v>0</v>
      </c>
      <c r="LR55" s="1136">
        <f>LR34</f>
        <v>0</v>
      </c>
      <c r="LS55" s="1136">
        <f>LS34</f>
        <v>0</v>
      </c>
      <c r="LT55" s="1136">
        <f>LT34</f>
        <v>0</v>
      </c>
      <c r="LU55" s="226"/>
      <c r="LV55" s="226"/>
      <c r="LW55" s="1136">
        <f t="shared" ref="LW55" si="345">LW34</f>
        <v>0</v>
      </c>
      <c r="LX55" s="1136">
        <f t="shared" ref="LX55:LZ55" si="346">LX34</f>
        <v>0</v>
      </c>
      <c r="LY55" s="1136">
        <f t="shared" si="346"/>
        <v>0</v>
      </c>
      <c r="LZ55" s="1136">
        <f t="shared" si="346"/>
        <v>0</v>
      </c>
      <c r="MA55" s="229">
        <f t="shared" si="340"/>
        <v>0</v>
      </c>
      <c r="MB55" s="1136"/>
      <c r="MC55" s="226"/>
      <c r="MD55" s="1136"/>
      <c r="ME55" s="1136"/>
      <c r="MF55" s="1136"/>
      <c r="MG55" s="1136"/>
      <c r="MH55" s="1136"/>
      <c r="MI55" s="229">
        <f t="shared" si="341"/>
        <v>0</v>
      </c>
      <c r="MJ55" s="1136"/>
      <c r="MK55" s="226"/>
      <c r="ML55" s="1136"/>
      <c r="MM55" s="1136"/>
      <c r="MN55" s="1136"/>
      <c r="MO55" s="1136"/>
      <c r="MP55" s="1136"/>
      <c r="MQ55" s="226"/>
      <c r="MR55" s="226"/>
      <c r="MS55" s="226"/>
      <c r="MT55" s="226"/>
      <c r="MU55" s="226"/>
      <c r="MV55" s="226"/>
      <c r="MW55" s="226"/>
      <c r="MX55" s="226"/>
      <c r="MY55" s="226"/>
      <c r="MZ55" s="226"/>
      <c r="NA55" s="226"/>
      <c r="NB55" s="226"/>
      <c r="NC55" s="226"/>
      <c r="ND55" s="226"/>
      <c r="NE55" s="226"/>
      <c r="NF55" s="226"/>
      <c r="NG55" s="226"/>
      <c r="NH55" s="226"/>
      <c r="NI55" s="226"/>
      <c r="NJ55" s="226"/>
      <c r="NK55" s="226"/>
      <c r="NL55" s="226"/>
      <c r="NM55" s="226"/>
      <c r="NN55" s="226"/>
      <c r="NO55" s="226"/>
      <c r="NP55" s="226"/>
      <c r="NQ55" s="226"/>
      <c r="NR55" s="226"/>
      <c r="NS55" s="226"/>
      <c r="NT55" s="226"/>
      <c r="NU55" s="226"/>
      <c r="NV55" s="226"/>
      <c r="NW55" s="984">
        <f t="shared" si="330"/>
        <v>0</v>
      </c>
      <c r="NX55" s="1136">
        <f>NX34</f>
        <v>0</v>
      </c>
      <c r="NY55" s="1136">
        <f t="shared" ref="NY55:OA55" si="347">NY34</f>
        <v>0</v>
      </c>
      <c r="NZ55" s="1136">
        <f t="shared" si="347"/>
        <v>0</v>
      </c>
      <c r="OA55" s="1136">
        <f t="shared" si="347"/>
        <v>0</v>
      </c>
      <c r="OB55" s="984">
        <f t="shared" si="332"/>
        <v>0</v>
      </c>
      <c r="OC55" s="1136">
        <f>OC34</f>
        <v>0</v>
      </c>
      <c r="OD55" s="1136">
        <f t="shared" ref="OD55:OF55" si="348">OD34</f>
        <v>0</v>
      </c>
      <c r="OE55" s="1136">
        <f t="shared" si="348"/>
        <v>0</v>
      </c>
      <c r="OF55" s="1136">
        <f t="shared" si="348"/>
        <v>0</v>
      </c>
      <c r="OG55" s="984">
        <f t="shared" si="334"/>
        <v>0</v>
      </c>
      <c r="OH55" s="1136"/>
      <c r="OI55" s="1136"/>
      <c r="OJ55" s="1136"/>
      <c r="OK55" s="1136"/>
      <c r="OL55" s="1136"/>
      <c r="OM55" s="1136"/>
      <c r="ON55" s="984">
        <f t="shared" si="335"/>
        <v>0</v>
      </c>
      <c r="OO55" s="1136"/>
      <c r="OP55" s="1136"/>
      <c r="OQ55" s="1136"/>
      <c r="OR55" s="1136"/>
      <c r="OS55" s="1136"/>
      <c r="OT55" s="1136"/>
      <c r="OU55" s="226"/>
      <c r="OV55" s="226"/>
      <c r="OW55" s="226"/>
      <c r="OX55" s="226"/>
      <c r="OY55" s="226"/>
      <c r="OZ55" s="226"/>
      <c r="PA55" s="226"/>
      <c r="PB55" s="226"/>
      <c r="PC55" s="226"/>
      <c r="PD55" s="226"/>
      <c r="PE55" s="226"/>
      <c r="PF55" s="226"/>
      <c r="PG55" s="226"/>
      <c r="PH55" s="226"/>
      <c r="PI55" s="226"/>
      <c r="PJ55" s="226"/>
      <c r="PK55" s="226"/>
      <c r="PL55" s="226"/>
      <c r="PM55" s="226"/>
      <c r="PN55" s="226"/>
      <c r="PO55" s="226"/>
      <c r="PP55" s="226"/>
      <c r="PQ55" s="226"/>
      <c r="PR55" s="226"/>
      <c r="PS55" s="226"/>
      <c r="PT55" s="226"/>
      <c r="PU55" s="226"/>
      <c r="PV55" s="226"/>
      <c r="PW55" s="226"/>
      <c r="PX55" s="226"/>
      <c r="PY55" s="226"/>
      <c r="PZ55" s="226"/>
      <c r="QA55" s="226"/>
      <c r="QB55" s="226"/>
      <c r="QC55" s="226"/>
      <c r="QD55" s="226"/>
      <c r="QE55" s="226"/>
      <c r="QF55" s="226"/>
      <c r="QG55" s="226"/>
      <c r="QH55" s="226"/>
      <c r="QI55" s="226"/>
      <c r="QJ55" s="226"/>
      <c r="QK55" s="226"/>
      <c r="QL55" s="226"/>
      <c r="QM55" s="226"/>
      <c r="QN55" s="226"/>
      <c r="QO55" s="226"/>
      <c r="QP55" s="226"/>
      <c r="QQ55" s="226"/>
      <c r="QR55" s="226"/>
      <c r="QS55" s="226"/>
      <c r="QT55" s="226"/>
      <c r="QU55" s="226"/>
      <c r="QV55" s="226"/>
      <c r="QW55" s="226"/>
      <c r="QX55" s="226"/>
      <c r="QY55" s="226"/>
      <c r="QZ55" s="226"/>
      <c r="RA55" s="226"/>
      <c r="RB55" s="226"/>
      <c r="RC55" s="226"/>
      <c r="RD55" s="226"/>
      <c r="RE55" s="226"/>
      <c r="RF55" s="226"/>
      <c r="RG55" s="226"/>
      <c r="RH55" s="226"/>
      <c r="RI55" s="226"/>
      <c r="RJ55" s="226"/>
      <c r="RK55" s="226"/>
      <c r="RL55" s="226"/>
      <c r="RM55" s="226"/>
      <c r="RN55" s="226"/>
      <c r="RO55" s="226"/>
      <c r="RP55" s="226"/>
      <c r="RQ55" s="226"/>
      <c r="RR55" s="226"/>
      <c r="RS55" s="226"/>
      <c r="RT55" s="226"/>
      <c r="RU55" s="226"/>
      <c r="RV55" s="226"/>
      <c r="RW55" s="226"/>
      <c r="RX55" s="226"/>
      <c r="RY55" s="226"/>
      <c r="RZ55" s="226"/>
      <c r="SA55" s="226"/>
      <c r="SB55" s="226"/>
      <c r="SC55" s="226"/>
      <c r="SD55" s="226"/>
      <c r="SE55" s="226"/>
      <c r="SF55" s="226"/>
      <c r="SG55" s="226"/>
      <c r="SH55" s="226"/>
      <c r="SI55" s="226"/>
      <c r="SJ55" s="226"/>
      <c r="SK55" s="226"/>
      <c r="SL55" s="226"/>
      <c r="SM55" s="226"/>
      <c r="SN55" s="226"/>
      <c r="SO55" s="226"/>
      <c r="SP55" s="226"/>
      <c r="SQ55" s="226"/>
      <c r="SR55" s="226"/>
      <c r="SS55" s="226"/>
      <c r="ST55" s="226"/>
      <c r="SU55" s="226"/>
      <c r="SV55" s="226"/>
      <c r="SW55" s="226"/>
      <c r="SX55" s="226"/>
      <c r="SY55" s="226"/>
      <c r="SZ55" s="226"/>
      <c r="TA55" s="226"/>
      <c r="TB55" s="226"/>
      <c r="TC55" s="226"/>
      <c r="TD55" s="226"/>
      <c r="TE55" s="226"/>
      <c r="TF55" s="226"/>
      <c r="TG55" s="226"/>
      <c r="TH55" s="226"/>
      <c r="TI55" s="226"/>
      <c r="TJ55" s="226"/>
      <c r="TK55" s="226"/>
      <c r="TL55" s="226"/>
      <c r="TM55" s="226"/>
      <c r="TN55" s="226"/>
      <c r="TO55" s="226"/>
      <c r="TP55" s="226"/>
      <c r="TQ55" s="226"/>
      <c r="TR55" s="226"/>
      <c r="TS55" s="226"/>
      <c r="TT55" s="226"/>
      <c r="TU55" s="226"/>
      <c r="TV55" s="226"/>
      <c r="TW55" s="226"/>
      <c r="TX55" s="226"/>
      <c r="TY55" s="226"/>
      <c r="TZ55" s="226"/>
      <c r="UA55" s="226"/>
      <c r="UB55" s="226"/>
      <c r="UC55" s="226"/>
      <c r="UD55" s="226"/>
      <c r="UE55" s="226"/>
      <c r="UF55" s="226"/>
      <c r="UG55" s="226"/>
      <c r="UH55" s="226"/>
      <c r="UI55" s="226"/>
      <c r="UJ55" s="226"/>
      <c r="UK55" s="226"/>
      <c r="UL55" s="226"/>
      <c r="UM55" s="226"/>
      <c r="UN55" s="226"/>
    </row>
    <row r="56" spans="1:560" s="1133" customFormat="1">
      <c r="A56" s="1126" t="s">
        <v>147</v>
      </c>
      <c r="B56" s="1129">
        <f>LG56+MA56+BI56+BQ56+BY56+DS56+DY56+EW56+FO56+'Трансферты и кредиты'!HQ56+'Прочая  субсидия_МР  и  ГО'!B45+AK56+AU56+OG56</f>
        <v>152288148.85000002</v>
      </c>
      <c r="C56" s="1129">
        <f>LQ56+MI56+BJ56+BR56+CG56+DV56+EB56+FF56+FX56+'Трансферты и кредиты'!HV56+'Прочая  субсидия_МР  и  ГО'!C45+AP56+AZ56+ON56</f>
        <v>53314269.719999999</v>
      </c>
      <c r="D56" s="1358">
        <f t="shared" si="336"/>
        <v>152288.14885000003</v>
      </c>
      <c r="E56" s="1358">
        <f t="shared" si="336"/>
        <v>53314.269719999997</v>
      </c>
      <c r="F56" s="226"/>
      <c r="G56" s="226"/>
      <c r="H56" s="226"/>
      <c r="I56" s="226"/>
      <c r="J56" s="226"/>
      <c r="K56" s="226"/>
      <c r="L56" s="226"/>
      <c r="M56" s="226"/>
      <c r="N56" s="226"/>
      <c r="O56" s="226"/>
      <c r="P56" s="226"/>
      <c r="Q56" s="226"/>
      <c r="R56" s="226"/>
      <c r="S56" s="226"/>
      <c r="T56" s="226"/>
      <c r="U56" s="226"/>
      <c r="V56" s="226"/>
      <c r="W56" s="226"/>
      <c r="X56" s="226"/>
      <c r="Y56" s="226"/>
      <c r="Z56" s="226"/>
      <c r="AA56" s="226"/>
      <c r="AB56" s="226"/>
      <c r="AC56" s="226"/>
      <c r="AD56" s="226"/>
      <c r="AE56" s="226"/>
      <c r="AF56" s="226"/>
      <c r="AG56" s="226"/>
      <c r="AH56" s="226"/>
      <c r="AI56" s="226"/>
      <c r="AJ56" s="226"/>
      <c r="AK56" s="229"/>
      <c r="AL56" s="226"/>
      <c r="AM56" s="226"/>
      <c r="AN56" s="226"/>
      <c r="AO56" s="223"/>
      <c r="AP56" s="229"/>
      <c r="AQ56" s="226"/>
      <c r="AR56" s="226"/>
      <c r="AS56" s="226"/>
      <c r="AT56" s="223"/>
      <c r="AU56" s="229">
        <f>AV37</f>
        <v>0</v>
      </c>
      <c r="AV56" s="226"/>
      <c r="AW56" s="226"/>
      <c r="AX56" s="226"/>
      <c r="AY56" s="223"/>
      <c r="AZ56" s="229">
        <f>BA37</f>
        <v>0</v>
      </c>
      <c r="BA56" s="226"/>
      <c r="BB56" s="226"/>
      <c r="BC56" s="226"/>
      <c r="BD56" s="223"/>
      <c r="BE56" s="226"/>
      <c r="BF56" s="226"/>
      <c r="BG56" s="226"/>
      <c r="BH56" s="226"/>
      <c r="BI56" s="229">
        <f>BK37</f>
        <v>0</v>
      </c>
      <c r="BJ56" s="229">
        <f>BL37</f>
        <v>0</v>
      </c>
      <c r="BK56" s="226"/>
      <c r="BL56" s="226"/>
      <c r="BM56" s="226"/>
      <c r="BN56" s="226"/>
      <c r="BO56" s="226"/>
      <c r="BP56" s="226"/>
      <c r="BQ56" s="229">
        <f>BS37</f>
        <v>0</v>
      </c>
      <c r="BR56" s="229">
        <f>BT37</f>
        <v>0</v>
      </c>
      <c r="BS56" s="226"/>
      <c r="BT56" s="226"/>
      <c r="BU56" s="226"/>
      <c r="BV56" s="226"/>
      <c r="BW56" s="226"/>
      <c r="BX56" s="226"/>
      <c r="BY56" s="229"/>
      <c r="BZ56" s="226"/>
      <c r="CA56" s="226"/>
      <c r="CB56" s="226"/>
      <c r="CC56" s="226"/>
      <c r="CD56" s="226"/>
      <c r="CE56" s="226"/>
      <c r="CF56" s="226"/>
      <c r="CG56" s="229"/>
      <c r="CH56" s="226"/>
      <c r="CI56" s="226"/>
      <c r="CJ56" s="226"/>
      <c r="CK56" s="226"/>
      <c r="CL56" s="226"/>
      <c r="CM56" s="226"/>
      <c r="CN56" s="226"/>
      <c r="CO56" s="226"/>
      <c r="CP56" s="226"/>
      <c r="CQ56" s="226"/>
      <c r="CR56" s="226"/>
      <c r="CS56" s="226"/>
      <c r="CT56" s="226"/>
      <c r="CU56" s="226"/>
      <c r="CV56" s="226"/>
      <c r="CW56" s="226"/>
      <c r="CX56" s="226"/>
      <c r="CY56" s="226"/>
      <c r="CZ56" s="226"/>
      <c r="DA56" s="226"/>
      <c r="DB56" s="226"/>
      <c r="DC56" s="226"/>
      <c r="DD56" s="226"/>
      <c r="DE56" s="226"/>
      <c r="DF56" s="226"/>
      <c r="DG56" s="226"/>
      <c r="DH56" s="226"/>
      <c r="DI56" s="226"/>
      <c r="DJ56" s="226"/>
      <c r="DK56" s="226"/>
      <c r="DL56" s="226"/>
      <c r="DM56" s="226"/>
      <c r="DN56" s="226"/>
      <c r="DO56" s="226"/>
      <c r="DP56" s="226"/>
      <c r="DQ56" s="226"/>
      <c r="DR56" s="226"/>
      <c r="DS56" s="229"/>
      <c r="DT56" s="226"/>
      <c r="DU56" s="226"/>
      <c r="DV56" s="229"/>
      <c r="DW56" s="226"/>
      <c r="DX56" s="226"/>
      <c r="DY56" s="229">
        <f>'Трансферты и кредиты'!EE37</f>
        <v>12743934</v>
      </c>
      <c r="DZ56" s="229"/>
      <c r="EA56" s="229"/>
      <c r="EB56" s="229">
        <f>'Трансферты и кредиты'!EH37</f>
        <v>0</v>
      </c>
      <c r="EC56" s="229"/>
      <c r="ED56" s="229"/>
      <c r="EE56" s="226"/>
      <c r="EF56" s="226"/>
      <c r="EG56" s="226"/>
      <c r="EH56" s="226"/>
      <c r="EI56" s="226"/>
      <c r="EJ56" s="226"/>
      <c r="EW56" s="1134">
        <f>SUM(EX56:FE56)</f>
        <v>0</v>
      </c>
      <c r="EX56" s="226"/>
      <c r="EY56" s="226"/>
      <c r="EZ56" s="1127"/>
      <c r="FA56" s="226"/>
      <c r="FB56" s="226"/>
      <c r="FC56" s="226"/>
      <c r="FD56" s="1127"/>
      <c r="FE56" s="226"/>
      <c r="FF56" s="1134">
        <f>SUM(FG56:FN56)</f>
        <v>0</v>
      </c>
      <c r="FG56" s="226"/>
      <c r="FH56" s="226"/>
      <c r="FI56" s="1127"/>
      <c r="FJ56" s="226"/>
      <c r="FK56" s="226"/>
      <c r="FL56" s="226"/>
      <c r="FM56" s="1127"/>
      <c r="FN56" s="226"/>
      <c r="FO56" s="1134">
        <f>SUM(FP56:FW56)</f>
        <v>117068.23000000001</v>
      </c>
      <c r="FP56" s="226"/>
      <c r="FQ56" s="226"/>
      <c r="FR56" s="1127">
        <f>FR37+FS37</f>
        <v>117068.23000000001</v>
      </c>
      <c r="FS56" s="226"/>
      <c r="FT56" s="226"/>
      <c r="FU56" s="226"/>
      <c r="FV56" s="1127">
        <f>FV37+FW37</f>
        <v>0</v>
      </c>
      <c r="FW56" s="226"/>
      <c r="FX56" s="1134">
        <f>SUM(FY56:GF56)</f>
        <v>0</v>
      </c>
      <c r="FY56" s="226"/>
      <c r="FZ56" s="226"/>
      <c r="GA56" s="1127">
        <f>GA37+GB37</f>
        <v>0</v>
      </c>
      <c r="GB56" s="226"/>
      <c r="GC56" s="226"/>
      <c r="GD56" s="226"/>
      <c r="GE56" s="1127">
        <f>GE37+GF37</f>
        <v>0</v>
      </c>
      <c r="GF56" s="226"/>
      <c r="GG56" s="223"/>
      <c r="GH56" s="223"/>
      <c r="GI56" s="223"/>
      <c r="GJ56" s="223"/>
      <c r="GK56" s="223"/>
      <c r="GL56" s="223"/>
      <c r="GM56" s="223"/>
      <c r="GN56" s="223"/>
      <c r="GO56" s="223"/>
      <c r="GP56" s="223"/>
      <c r="GQ56" s="223"/>
      <c r="GR56" s="223"/>
      <c r="GS56" s="223"/>
      <c r="GT56" s="223"/>
      <c r="GU56" s="223"/>
      <c r="GV56" s="223"/>
      <c r="GW56" s="223"/>
      <c r="GX56" s="223"/>
      <c r="GY56" s="223"/>
      <c r="GZ56" s="223"/>
      <c r="HA56" s="223"/>
      <c r="HB56" s="223"/>
      <c r="HC56" s="223"/>
      <c r="HD56" s="223"/>
      <c r="HE56" s="223"/>
      <c r="HF56" s="223"/>
      <c r="HG56" s="223"/>
      <c r="HH56" s="223"/>
      <c r="HI56" s="223"/>
      <c r="HJ56" s="223"/>
      <c r="HK56" s="223"/>
      <c r="HL56" s="223"/>
      <c r="HM56" s="223"/>
      <c r="HN56" s="223"/>
      <c r="HO56" s="223"/>
      <c r="HP56" s="223"/>
      <c r="HQ56" s="243"/>
      <c r="HR56" s="243"/>
      <c r="HS56" s="243"/>
      <c r="HT56" s="243"/>
      <c r="HU56" s="243"/>
      <c r="HV56" s="243"/>
      <c r="HW56" s="243"/>
      <c r="HX56" s="223"/>
      <c r="HY56" s="1338"/>
      <c r="HZ56" s="1354"/>
      <c r="IA56" s="223"/>
      <c r="IB56" s="223"/>
      <c r="IC56" s="1354"/>
      <c r="ID56" s="226"/>
      <c r="IE56" s="226"/>
      <c r="IF56" s="223"/>
      <c r="IG56" s="223"/>
      <c r="IH56" s="1354"/>
      <c r="II56" s="226"/>
      <c r="IJ56" s="226"/>
      <c r="IK56" s="223"/>
      <c r="IL56" s="223"/>
      <c r="IM56" s="223"/>
      <c r="IN56" s="223"/>
      <c r="IO56" s="223"/>
      <c r="IP56" s="223"/>
      <c r="IQ56" s="223"/>
      <c r="IR56" s="223"/>
      <c r="IS56" s="223"/>
      <c r="IT56" s="223"/>
      <c r="IU56" s="223"/>
      <c r="IV56" s="223"/>
      <c r="IW56"/>
      <c r="IX56"/>
      <c r="IY56"/>
      <c r="IZ56"/>
      <c r="JA56"/>
      <c r="JB56"/>
      <c r="JC56"/>
      <c r="JD56"/>
      <c r="JE56"/>
      <c r="JF56"/>
      <c r="JG56"/>
      <c r="JH56"/>
      <c r="JI56"/>
      <c r="JJ56"/>
      <c r="JK56"/>
      <c r="JL56"/>
      <c r="JM56"/>
      <c r="JN56"/>
      <c r="JO56"/>
      <c r="JP56"/>
      <c r="JQ56"/>
      <c r="JR56"/>
      <c r="JS56"/>
      <c r="JT56"/>
      <c r="JU56"/>
      <c r="JV56"/>
      <c r="JW56"/>
      <c r="JX56"/>
      <c r="JY56"/>
      <c r="JZ56"/>
      <c r="KA56"/>
      <c r="KB56"/>
      <c r="KC56"/>
      <c r="KD56"/>
      <c r="KE56"/>
      <c r="KF56"/>
      <c r="KG56"/>
      <c r="KH56"/>
      <c r="KI56"/>
      <c r="KJ56"/>
      <c r="KK56" s="226"/>
      <c r="KL56" s="229"/>
      <c r="KM56" s="226"/>
      <c r="KN56" s="229"/>
      <c r="KO56" s="226"/>
      <c r="KP56" s="226"/>
      <c r="KQ56" s="226"/>
      <c r="KR56" s="226"/>
      <c r="KS56" s="226"/>
      <c r="KT56" s="226"/>
      <c r="KU56" s="226"/>
      <c r="KV56" s="226"/>
      <c r="KW56" s="226"/>
      <c r="KX56" s="226"/>
      <c r="KY56" s="226"/>
      <c r="KZ56" s="226"/>
      <c r="LA56" s="226"/>
      <c r="LB56" s="226"/>
      <c r="LC56" s="226"/>
      <c r="LD56" s="226"/>
      <c r="LE56" s="226"/>
      <c r="LF56" s="226"/>
      <c r="LG56" s="229"/>
      <c r="LH56" s="1136"/>
      <c r="LI56" s="1136"/>
      <c r="LJ56" s="1136"/>
      <c r="LK56" s="226"/>
      <c r="LL56" s="226"/>
      <c r="LM56" s="1136"/>
      <c r="LN56" s="1136"/>
      <c r="LO56" s="1136"/>
      <c r="LP56" s="1136"/>
      <c r="LQ56" s="229"/>
      <c r="LR56" s="1136"/>
      <c r="LS56" s="1136"/>
      <c r="LT56" s="1136"/>
      <c r="LU56" s="226"/>
      <c r="LV56" s="226"/>
      <c r="LW56" s="1136"/>
      <c r="LX56" s="1136"/>
      <c r="LY56" s="1136"/>
      <c r="LZ56" s="1136"/>
      <c r="MA56" s="229">
        <f t="shared" si="340"/>
        <v>88386939.620000005</v>
      </c>
      <c r="MB56" s="1136">
        <f>MB37</f>
        <v>88386939.620000005</v>
      </c>
      <c r="MC56" s="226"/>
      <c r="MD56" s="1136"/>
      <c r="ME56" s="1136">
        <f t="shared" ref="ME56" si="349">ME37</f>
        <v>0</v>
      </c>
      <c r="MF56" s="1136">
        <f t="shared" ref="MF56:MH56" si="350">MF37</f>
        <v>0</v>
      </c>
      <c r="MG56" s="1136">
        <f t="shared" si="350"/>
        <v>0</v>
      </c>
      <c r="MH56" s="1136">
        <f t="shared" si="350"/>
        <v>0</v>
      </c>
      <c r="MI56" s="229">
        <f t="shared" si="341"/>
        <v>2475949.64</v>
      </c>
      <c r="MJ56" s="1136">
        <f>MJ37</f>
        <v>2475949.64</v>
      </c>
      <c r="MK56" s="226"/>
      <c r="ML56" s="1136"/>
      <c r="MM56" s="1136">
        <f t="shared" ref="MM56:MP56" si="351">MM37</f>
        <v>0</v>
      </c>
      <c r="MN56" s="1136">
        <f t="shared" si="351"/>
        <v>0</v>
      </c>
      <c r="MO56" s="1136">
        <f t="shared" si="351"/>
        <v>0</v>
      </c>
      <c r="MP56" s="1136">
        <f t="shared" si="351"/>
        <v>0</v>
      </c>
      <c r="MQ56" s="226"/>
      <c r="MR56" s="226"/>
      <c r="MS56" s="226"/>
      <c r="MT56" s="226"/>
      <c r="MU56" s="226"/>
      <c r="MV56" s="226"/>
      <c r="MW56" s="226"/>
      <c r="MX56" s="226"/>
      <c r="MY56" s="226"/>
      <c r="MZ56" s="226"/>
      <c r="NA56" s="226"/>
      <c r="NB56" s="226"/>
      <c r="NC56" s="226"/>
      <c r="ND56" s="226"/>
      <c r="NE56" s="226"/>
      <c r="NF56" s="226"/>
      <c r="NG56" s="226"/>
      <c r="NH56" s="226"/>
      <c r="NI56" s="226"/>
      <c r="NJ56" s="226"/>
      <c r="NK56" s="226"/>
      <c r="NL56" s="226"/>
      <c r="NM56" s="226"/>
      <c r="NN56" s="226"/>
      <c r="NO56" s="226"/>
      <c r="NP56" s="226"/>
      <c r="NQ56" s="226"/>
      <c r="NR56" s="226"/>
      <c r="NS56" s="226"/>
      <c r="NT56" s="226"/>
      <c r="NU56" s="226"/>
      <c r="NV56" s="226"/>
      <c r="NW56" s="984">
        <f t="shared" si="330"/>
        <v>0</v>
      </c>
      <c r="NX56" s="1136"/>
      <c r="NY56" s="1136"/>
      <c r="NZ56" s="1136"/>
      <c r="OA56" s="1136"/>
      <c r="OB56" s="984">
        <f t="shared" si="332"/>
        <v>0</v>
      </c>
      <c r="OC56" s="1136"/>
      <c r="OD56" s="1136"/>
      <c r="OE56" s="1136"/>
      <c r="OF56" s="1136"/>
      <c r="OG56" s="984">
        <f t="shared" si="334"/>
        <v>0</v>
      </c>
      <c r="OH56" s="1136" t="e">
        <f>#REF!</f>
        <v>#REF!</v>
      </c>
      <c r="OI56" s="1136" t="e">
        <f>#REF!</f>
        <v>#REF!</v>
      </c>
      <c r="OJ56" s="1136" t="e">
        <f>#REF!</f>
        <v>#REF!</v>
      </c>
      <c r="OK56" s="1136" t="e">
        <f>#REF!</f>
        <v>#REF!</v>
      </c>
      <c r="OL56" s="1136" t="e">
        <f>#REF!</f>
        <v>#REF!</v>
      </c>
      <c r="OM56" s="1136" t="e">
        <f>#REF!</f>
        <v>#REF!</v>
      </c>
      <c r="ON56" s="984">
        <f t="shared" si="335"/>
        <v>0</v>
      </c>
      <c r="OO56" s="1136" t="e">
        <f>#REF!</f>
        <v>#REF!</v>
      </c>
      <c r="OP56" s="1136" t="e">
        <f>#REF!</f>
        <v>#REF!</v>
      </c>
      <c r="OQ56" s="1136" t="e">
        <f>#REF!</f>
        <v>#REF!</v>
      </c>
      <c r="OR56" s="1136" t="e">
        <f>#REF!</f>
        <v>#REF!</v>
      </c>
      <c r="OS56" s="1136" t="e">
        <f>#REF!</f>
        <v>#REF!</v>
      </c>
      <c r="OT56" s="1136" t="e">
        <f>#REF!</f>
        <v>#REF!</v>
      </c>
      <c r="OU56" s="226"/>
      <c r="OV56" s="226"/>
      <c r="OW56" s="226"/>
      <c r="OX56" s="226"/>
      <c r="OY56" s="226"/>
      <c r="OZ56" s="226"/>
      <c r="PA56" s="226"/>
      <c r="PB56" s="226"/>
      <c r="PC56" s="226"/>
      <c r="PD56" s="226"/>
      <c r="PE56" s="226"/>
      <c r="PF56" s="226"/>
      <c r="PG56" s="226"/>
      <c r="PH56" s="226"/>
      <c r="PI56" s="226"/>
      <c r="PJ56" s="226"/>
      <c r="PK56" s="226"/>
      <c r="PL56" s="226"/>
      <c r="PM56" s="226"/>
      <c r="PN56" s="226"/>
      <c r="PO56" s="226"/>
      <c r="PP56" s="226"/>
      <c r="PQ56" s="226"/>
      <c r="PR56" s="226"/>
      <c r="PS56" s="226"/>
      <c r="PT56" s="226"/>
      <c r="PU56" s="226"/>
      <c r="PV56" s="226"/>
      <c r="PW56" s="226"/>
      <c r="PX56" s="226"/>
      <c r="PY56" s="226"/>
      <c r="PZ56" s="226"/>
      <c r="QA56" s="226"/>
      <c r="QB56" s="226"/>
      <c r="QC56" s="226"/>
      <c r="QD56" s="226"/>
      <c r="QE56" s="226"/>
      <c r="QF56" s="226"/>
      <c r="QG56" s="226"/>
      <c r="QH56" s="226"/>
      <c r="QI56" s="226"/>
      <c r="QJ56" s="226"/>
      <c r="QK56" s="226"/>
      <c r="QL56" s="226"/>
      <c r="QM56" s="226"/>
      <c r="QN56" s="226"/>
      <c r="QO56" s="226"/>
      <c r="QP56" s="226"/>
      <c r="QQ56" s="226"/>
      <c r="QR56" s="226"/>
      <c r="QS56" s="226"/>
      <c r="QT56" s="226"/>
      <c r="QU56" s="226"/>
      <c r="QV56" s="226"/>
      <c r="QW56" s="226"/>
      <c r="QX56" s="226"/>
      <c r="QY56" s="226"/>
      <c r="QZ56" s="226"/>
      <c r="RA56" s="226"/>
      <c r="RB56" s="226"/>
      <c r="RC56" s="226"/>
      <c r="RD56" s="226"/>
      <c r="RE56" s="226"/>
      <c r="RF56" s="226"/>
      <c r="RG56" s="226"/>
      <c r="RH56" s="226"/>
      <c r="RI56" s="226"/>
      <c r="RJ56" s="226"/>
      <c r="RK56" s="226"/>
      <c r="RL56" s="226"/>
      <c r="RM56" s="226"/>
      <c r="RN56" s="226"/>
      <c r="RO56" s="226"/>
      <c r="RP56" s="226"/>
      <c r="RQ56" s="226"/>
      <c r="RR56" s="226"/>
      <c r="RS56" s="226"/>
      <c r="RT56" s="226"/>
      <c r="RU56" s="226"/>
      <c r="RV56" s="226"/>
      <c r="RW56" s="226"/>
      <c r="RX56" s="226"/>
      <c r="RY56" s="226"/>
      <c r="RZ56" s="226"/>
      <c r="SA56" s="226"/>
      <c r="SB56" s="226"/>
      <c r="SC56" s="226"/>
      <c r="SD56" s="226"/>
      <c r="SE56" s="226"/>
      <c r="SF56" s="226"/>
      <c r="SG56" s="226"/>
      <c r="SH56" s="226"/>
      <c r="SI56" s="226"/>
      <c r="SJ56" s="226"/>
      <c r="SK56" s="226"/>
      <c r="SL56" s="226"/>
      <c r="SM56" s="226"/>
      <c r="SN56" s="226"/>
      <c r="SO56" s="226"/>
      <c r="SP56" s="226"/>
      <c r="SQ56" s="226"/>
      <c r="SR56" s="226"/>
      <c r="SS56" s="226"/>
      <c r="ST56" s="226"/>
      <c r="SU56" s="226"/>
      <c r="SV56" s="226"/>
      <c r="SW56" s="226"/>
      <c r="SX56" s="226"/>
      <c r="SY56" s="226"/>
      <c r="SZ56" s="226"/>
      <c r="TA56" s="226"/>
      <c r="TB56" s="226"/>
      <c r="TC56" s="226"/>
      <c r="TD56" s="226"/>
      <c r="TE56" s="226"/>
      <c r="TF56" s="226"/>
      <c r="TG56" s="226"/>
      <c r="TH56" s="226"/>
      <c r="TI56" s="226"/>
      <c r="TJ56" s="226"/>
      <c r="TK56" s="226"/>
      <c r="TL56" s="226"/>
      <c r="TM56" s="226"/>
      <c r="TN56" s="226"/>
      <c r="TO56" s="226"/>
      <c r="TP56" s="226"/>
      <c r="TQ56" s="226"/>
      <c r="TR56" s="226"/>
      <c r="TS56" s="226"/>
      <c r="TT56" s="226"/>
      <c r="TU56" s="226"/>
      <c r="TV56" s="226"/>
      <c r="TW56" s="226"/>
      <c r="TX56" s="226"/>
      <c r="TY56" s="226"/>
      <c r="TZ56" s="226"/>
      <c r="UA56" s="226"/>
      <c r="UB56" s="226"/>
      <c r="UC56" s="226"/>
      <c r="UD56" s="226"/>
      <c r="UE56" s="226"/>
      <c r="UF56" s="226"/>
      <c r="UG56" s="226"/>
      <c r="UH56" s="226"/>
      <c r="UI56" s="226"/>
      <c r="UJ56" s="226"/>
      <c r="UK56" s="226"/>
      <c r="UL56" s="226"/>
      <c r="UM56" s="226"/>
      <c r="UN56" s="226"/>
    </row>
    <row r="57" spans="1:560" s="1133" customFormat="1">
      <c r="A57" s="1126" t="s">
        <v>179</v>
      </c>
      <c r="B57" s="1129">
        <f>B53-B54-B55-B56</f>
        <v>0</v>
      </c>
      <c r="C57" s="1129">
        <f>C53-C54-C55-C56</f>
        <v>0</v>
      </c>
      <c r="D57" s="1358">
        <f t="shared" si="336"/>
        <v>0</v>
      </c>
      <c r="E57" s="1358">
        <f t="shared" si="336"/>
        <v>0</v>
      </c>
      <c r="F57" s="226"/>
      <c r="G57" s="226"/>
      <c r="H57" s="226"/>
      <c r="I57" s="226"/>
      <c r="J57" s="226"/>
      <c r="K57" s="226"/>
      <c r="L57" s="226"/>
      <c r="M57" s="226"/>
      <c r="N57" s="226"/>
      <c r="O57" s="226"/>
      <c r="P57" s="226"/>
      <c r="Q57" s="226"/>
      <c r="R57" s="226"/>
      <c r="S57" s="226"/>
      <c r="T57" s="226"/>
      <c r="U57" s="226"/>
      <c r="V57" s="226"/>
      <c r="W57" s="226"/>
      <c r="X57" s="226"/>
      <c r="Y57" s="226"/>
      <c r="Z57" s="226"/>
      <c r="AA57" s="226"/>
      <c r="AB57" s="226"/>
      <c r="AC57" s="226"/>
      <c r="AD57" s="226"/>
      <c r="AE57" s="226"/>
      <c r="AF57" s="226"/>
      <c r="AG57" s="226"/>
      <c r="AH57" s="226"/>
      <c r="AI57" s="226"/>
      <c r="AJ57" s="226"/>
      <c r="AK57" s="229">
        <f>AK53-AK54-AK55-AK56</f>
        <v>0</v>
      </c>
      <c r="AL57" s="226"/>
      <c r="AM57" s="226"/>
      <c r="AN57" s="226"/>
      <c r="AO57" s="223"/>
      <c r="AP57" s="229">
        <f>AP53-AP54-AP55-AP56</f>
        <v>0</v>
      </c>
      <c r="AQ57" s="226"/>
      <c r="AR57" s="226"/>
      <c r="AS57" s="226"/>
      <c r="AT57" s="223"/>
      <c r="AU57" s="229">
        <f>AU53-AU54-AU55-AU56</f>
        <v>0</v>
      </c>
      <c r="AV57" s="226"/>
      <c r="AW57" s="226"/>
      <c r="AX57" s="226"/>
      <c r="AY57" s="223"/>
      <c r="AZ57" s="229">
        <f>AZ53-AZ54-AZ55-AZ56</f>
        <v>0</v>
      </c>
      <c r="BA57" s="226"/>
      <c r="BB57" s="226"/>
      <c r="BC57" s="226"/>
      <c r="BD57" s="223"/>
      <c r="BE57" s="226"/>
      <c r="BF57" s="226"/>
      <c r="BG57" s="226"/>
      <c r="BH57" s="226"/>
      <c r="BI57" s="229">
        <f>BI53-BI54-BI55-BI56</f>
        <v>0</v>
      </c>
      <c r="BJ57" s="229">
        <f>BJ53-BJ54-BJ55-BJ56</f>
        <v>0</v>
      </c>
      <c r="BK57" s="226"/>
      <c r="BL57" s="226"/>
      <c r="BM57" s="226"/>
      <c r="BN57" s="226"/>
      <c r="BO57" s="226"/>
      <c r="BP57" s="226"/>
      <c r="BQ57" s="229">
        <f>BQ53-BQ54-BQ55-BQ56</f>
        <v>0</v>
      </c>
      <c r="BR57" s="229">
        <f>BR53-BR54-BR55-BR56</f>
        <v>0</v>
      </c>
      <c r="BS57" s="226"/>
      <c r="BT57" s="226"/>
      <c r="BU57" s="226"/>
      <c r="BV57" s="226"/>
      <c r="BW57" s="226"/>
      <c r="BX57" s="226"/>
      <c r="BY57" s="229">
        <f>BY53-BY54-BY55-BY56</f>
        <v>0</v>
      </c>
      <c r="BZ57" s="226"/>
      <c r="CA57" s="226"/>
      <c r="CB57" s="226"/>
      <c r="CC57" s="226"/>
      <c r="CD57" s="226"/>
      <c r="CE57" s="226"/>
      <c r="CF57" s="226"/>
      <c r="CG57" s="229">
        <f>CG53-CG54-CG55-CG56</f>
        <v>0</v>
      </c>
      <c r="CH57" s="226"/>
      <c r="CI57" s="226"/>
      <c r="CJ57" s="226"/>
      <c r="CK57" s="226"/>
      <c r="CL57" s="226"/>
      <c r="CM57" s="226"/>
      <c r="CN57" s="226"/>
      <c r="CO57" s="226"/>
      <c r="CP57" s="226"/>
      <c r="CQ57" s="226"/>
      <c r="CR57" s="226"/>
      <c r="CS57" s="226"/>
      <c r="CT57" s="226"/>
      <c r="CU57" s="226"/>
      <c r="CV57" s="226"/>
      <c r="CW57" s="226"/>
      <c r="CX57" s="226"/>
      <c r="CY57" s="226"/>
      <c r="CZ57" s="226"/>
      <c r="DA57" s="226"/>
      <c r="DB57" s="226"/>
      <c r="DC57" s="226"/>
      <c r="DD57" s="226"/>
      <c r="DE57" s="226"/>
      <c r="DF57" s="226"/>
      <c r="DG57" s="226"/>
      <c r="DH57" s="226"/>
      <c r="DI57" s="226"/>
      <c r="DJ57" s="226"/>
      <c r="DK57" s="226"/>
      <c r="DL57" s="226"/>
      <c r="DM57" s="226"/>
      <c r="DN57" s="226"/>
      <c r="DO57" s="226"/>
      <c r="DP57" s="226"/>
      <c r="DQ57" s="226"/>
      <c r="DR57" s="226"/>
      <c r="DS57" s="229">
        <f>DS53-DS54-DS55-DS56</f>
        <v>0</v>
      </c>
      <c r="DT57" s="226"/>
      <c r="DU57" s="226"/>
      <c r="DV57" s="229">
        <f>DV53-DV54-DV55-DV56</f>
        <v>0</v>
      </c>
      <c r="DW57" s="226"/>
      <c r="DX57" s="226"/>
      <c r="DY57" s="229">
        <f>DY53-DY54-DY55-DY56</f>
        <v>0</v>
      </c>
      <c r="DZ57" s="229"/>
      <c r="EA57" s="229"/>
      <c r="EB57" s="229">
        <f>EB53-EB54-EB55-EB56</f>
        <v>0</v>
      </c>
      <c r="EC57" s="229"/>
      <c r="ED57" s="229"/>
      <c r="EE57" s="226"/>
      <c r="EF57" s="226"/>
      <c r="EG57" s="226"/>
      <c r="EH57" s="226"/>
      <c r="EI57" s="226"/>
      <c r="EJ57" s="226"/>
      <c r="EW57" s="1134">
        <f>SUM(EX57:FE57)</f>
        <v>-2.3283064365386963E-10</v>
      </c>
      <c r="EX57" s="226"/>
      <c r="EY57" s="226"/>
      <c r="EZ57" s="1127">
        <f>EZ53-EZ54-EZ55-EZ56</f>
        <v>-2.3283064365386963E-10</v>
      </c>
      <c r="FA57" s="226"/>
      <c r="FB57" s="226"/>
      <c r="FC57" s="226"/>
      <c r="FD57" s="1127">
        <f>FD53-FD54-FD55-FD56</f>
        <v>0</v>
      </c>
      <c r="FE57" s="226"/>
      <c r="FF57" s="1134">
        <f>SUM(FG57:FN57)</f>
        <v>0</v>
      </c>
      <c r="FG57" s="226"/>
      <c r="FH57" s="226"/>
      <c r="FI57" s="1127">
        <f>FI53-FI54-FI55-FI56</f>
        <v>0</v>
      </c>
      <c r="FJ57" s="226"/>
      <c r="FK57" s="226"/>
      <c r="FL57" s="226"/>
      <c r="FM57" s="1127">
        <f>FM53-FM54-FM55-FM56</f>
        <v>0</v>
      </c>
      <c r="FN57" s="226"/>
      <c r="FO57" s="1134">
        <f>SUM(FP57:FW57)</f>
        <v>0</v>
      </c>
      <c r="FP57" s="226"/>
      <c r="FQ57" s="226"/>
      <c r="FR57" s="1127">
        <f>FR53-FR54-FR55-FR56</f>
        <v>0</v>
      </c>
      <c r="FS57" s="226"/>
      <c r="FT57" s="226"/>
      <c r="FU57" s="226"/>
      <c r="FV57" s="1127">
        <f>FV53-FV54-FV55-FV56</f>
        <v>0</v>
      </c>
      <c r="FW57" s="226"/>
      <c r="FX57" s="1134">
        <f>SUM(FY57:GF57)</f>
        <v>0</v>
      </c>
      <c r="FY57" s="226"/>
      <c r="FZ57" s="226"/>
      <c r="GA57" s="1127">
        <f>GA53-GA54-GA55-GA56</f>
        <v>0</v>
      </c>
      <c r="GB57" s="226"/>
      <c r="GC57" s="226"/>
      <c r="GD57" s="226"/>
      <c r="GE57" s="1127">
        <f>GE53-GE54-GE55-GE56</f>
        <v>0</v>
      </c>
      <c r="GF57" s="226"/>
      <c r="GG57" s="223"/>
      <c r="GH57" s="223"/>
      <c r="GI57" s="223"/>
      <c r="GJ57" s="223"/>
      <c r="GK57" s="223"/>
      <c r="GL57" s="223"/>
      <c r="GM57" s="223"/>
      <c r="GN57" s="223"/>
      <c r="GO57" s="223"/>
      <c r="GP57" s="223"/>
      <c r="GQ57" s="223"/>
      <c r="GR57" s="223"/>
      <c r="GS57" s="223"/>
      <c r="GT57" s="223"/>
      <c r="GU57" s="223"/>
      <c r="GV57" s="223"/>
      <c r="GW57" s="223"/>
      <c r="GX57" s="223"/>
      <c r="GY57" s="223"/>
      <c r="GZ57" s="223"/>
      <c r="HA57" s="223"/>
      <c r="HB57" s="223"/>
      <c r="HC57" s="223"/>
      <c r="HD57" s="223"/>
      <c r="HE57" s="223"/>
      <c r="HF57" s="223"/>
      <c r="HG57" s="223"/>
      <c r="HH57" s="223"/>
      <c r="HI57" s="223"/>
      <c r="HJ57" s="223"/>
      <c r="HK57" s="223"/>
      <c r="HL57" s="223"/>
      <c r="HM57" s="223"/>
      <c r="HN57" s="223"/>
      <c r="HO57" s="223"/>
      <c r="HP57" s="223"/>
      <c r="HQ57" s="229">
        <f>HQ53-HQ54-HQ55-HQ56</f>
        <v>0</v>
      </c>
      <c r="HR57" s="243"/>
      <c r="HS57" s="243"/>
      <c r="HT57" s="243"/>
      <c r="HU57" s="243"/>
      <c r="HV57" s="229">
        <f>HV53-HV54-HV55-HV56</f>
        <v>0</v>
      </c>
      <c r="HW57" s="243"/>
      <c r="HX57" s="223"/>
      <c r="HY57" s="1338"/>
      <c r="HZ57" s="1354"/>
      <c r="IA57" s="223"/>
      <c r="IB57" s="223"/>
      <c r="IC57" s="1354"/>
      <c r="ID57" s="226"/>
      <c r="IE57" s="226"/>
      <c r="IF57" s="223"/>
      <c r="IG57" s="223"/>
      <c r="IH57" s="1354"/>
      <c r="II57" s="226"/>
      <c r="IJ57" s="226"/>
      <c r="IK57" s="223"/>
      <c r="IL57" s="223"/>
      <c r="IM57" s="223"/>
      <c r="IN57" s="223"/>
      <c r="IO57" s="223"/>
      <c r="IP57" s="223"/>
      <c r="IQ57" s="223"/>
      <c r="IR57" s="223"/>
      <c r="IS57" s="223"/>
      <c r="IT57" s="223"/>
      <c r="IU57" s="223"/>
      <c r="IV57" s="223"/>
      <c r="IW57"/>
      <c r="IX57"/>
      <c r="IY57"/>
      <c r="IZ57"/>
      <c r="JA57"/>
      <c r="JB57"/>
      <c r="JC57"/>
      <c r="JD57"/>
      <c r="JE57"/>
      <c r="JF57"/>
      <c r="JG57"/>
      <c r="JH57"/>
      <c r="JI57"/>
      <c r="JJ57"/>
      <c r="JK57"/>
      <c r="JL57"/>
      <c r="JM57"/>
      <c r="JN57"/>
      <c r="JO57"/>
      <c r="JP57"/>
      <c r="JQ57"/>
      <c r="JR57"/>
      <c r="JS57"/>
      <c r="JT57"/>
      <c r="JU57"/>
      <c r="JV57"/>
      <c r="JW57"/>
      <c r="JX57"/>
      <c r="JY57"/>
      <c r="JZ57"/>
      <c r="KA57"/>
      <c r="KB57"/>
      <c r="KC57"/>
      <c r="KD57"/>
      <c r="KE57"/>
      <c r="KF57"/>
      <c r="KG57"/>
      <c r="KH57"/>
      <c r="KI57"/>
      <c r="KJ57"/>
      <c r="KK57" s="226"/>
      <c r="KL57" s="229"/>
      <c r="KM57" s="226"/>
      <c r="KN57" s="229"/>
      <c r="KO57" s="226"/>
      <c r="KP57" s="226"/>
      <c r="KQ57" s="226"/>
      <c r="KR57" s="226"/>
      <c r="KS57" s="226"/>
      <c r="KT57" s="226"/>
      <c r="KU57" s="226"/>
      <c r="KV57" s="226"/>
      <c r="KW57" s="226"/>
      <c r="KX57" s="226"/>
      <c r="KY57" s="226"/>
      <c r="KZ57" s="226"/>
      <c r="LA57" s="226"/>
      <c r="LB57" s="226"/>
      <c r="LC57" s="226"/>
      <c r="LD57" s="226"/>
      <c r="LE57" s="226"/>
      <c r="LF57" s="226"/>
      <c r="LG57" s="229">
        <f>SUM(LH57:LP57)</f>
        <v>0</v>
      </c>
      <c r="LH57" s="1136">
        <f>SUM(LI57:LQ57)</f>
        <v>0</v>
      </c>
      <c r="LI57" s="1136">
        <f>SUM(LJ57:LR57)</f>
        <v>0</v>
      </c>
      <c r="LJ57" s="1136">
        <f>SUM(LK57:LS57)</f>
        <v>0</v>
      </c>
      <c r="LK57" s="226"/>
      <c r="LL57" s="226"/>
      <c r="LM57" s="1136">
        <f>SUM(LN57:LV57)</f>
        <v>0</v>
      </c>
      <c r="LN57" s="1136">
        <f>SUM(LO57:LW57)</f>
        <v>0</v>
      </c>
      <c r="LO57" s="1136">
        <f>SUM(LP57:LX57)</f>
        <v>0</v>
      </c>
      <c r="LP57" s="1136">
        <f>SUM(LQ57:LY57)</f>
        <v>0</v>
      </c>
      <c r="LQ57" s="229">
        <f>SUM(LR57:LZ57)</f>
        <v>0</v>
      </c>
      <c r="LR57" s="1136">
        <f>SUM(LS57:MC57)</f>
        <v>0</v>
      </c>
      <c r="LS57" s="1136">
        <f>SUM(LT57:MC57)</f>
        <v>0</v>
      </c>
      <c r="LT57" s="1136">
        <f>SUM(LU57:MC57)</f>
        <v>0</v>
      </c>
      <c r="LU57" s="226"/>
      <c r="LV57" s="226"/>
      <c r="LW57" s="1136">
        <f>SUM(LX57:MH57)</f>
        <v>0</v>
      </c>
      <c r="LX57" s="1136">
        <f>SUM(LY57:MK57)</f>
        <v>0</v>
      </c>
      <c r="LY57" s="1136">
        <f>SUM(LZ57:MK57)</f>
        <v>0</v>
      </c>
      <c r="LZ57" s="1136">
        <f>SUM(MA57:MK57)</f>
        <v>0</v>
      </c>
      <c r="MA57" s="229">
        <f t="shared" si="340"/>
        <v>0</v>
      </c>
      <c r="MB57" s="1136">
        <f t="shared" ref="MB57" si="352">SUM(MC57:MI57)</f>
        <v>0</v>
      </c>
      <c r="MC57" s="226"/>
      <c r="MD57" s="1136"/>
      <c r="ME57" s="1136">
        <f>SUM(MF57:MK57)</f>
        <v>0</v>
      </c>
      <c r="MF57" s="1136">
        <f>SUM(MG57:MM57)</f>
        <v>0</v>
      </c>
      <c r="MG57" s="1136">
        <f t="shared" ref="MG57" si="353">SUM(MH57:MN57)</f>
        <v>0</v>
      </c>
      <c r="MH57" s="1136">
        <f t="shared" ref="MH57" si="354">SUM(MI57:MO57)</f>
        <v>0</v>
      </c>
      <c r="MI57" s="229">
        <f t="shared" si="341"/>
        <v>0</v>
      </c>
      <c r="MJ57" s="1136">
        <f t="shared" ref="MJ57" si="355">SUM(MK57:MQ57)</f>
        <v>0</v>
      </c>
      <c r="MK57" s="226"/>
      <c r="ML57" s="1136"/>
      <c r="MM57" s="1136">
        <f>SUM(MN57:MS57)</f>
        <v>0</v>
      </c>
      <c r="MN57" s="1136">
        <f>SUM(MO57:MU57)</f>
        <v>0</v>
      </c>
      <c r="MO57" s="1136">
        <f t="shared" ref="MO57" si="356">SUM(MP57:MV57)</f>
        <v>0</v>
      </c>
      <c r="MP57" s="1136">
        <f t="shared" ref="MP57" si="357">SUM(MQ57:MW57)</f>
        <v>0</v>
      </c>
      <c r="MQ57" s="226"/>
      <c r="MR57" s="226"/>
      <c r="MS57" s="226"/>
      <c r="MT57" s="226"/>
      <c r="MU57" s="226"/>
      <c r="MV57" s="226"/>
      <c r="MW57" s="226"/>
      <c r="MX57" s="226"/>
      <c r="MY57" s="226"/>
      <c r="MZ57" s="226"/>
      <c r="NA57" s="226"/>
      <c r="NB57" s="226"/>
      <c r="NC57" s="226"/>
      <c r="ND57" s="226"/>
      <c r="NE57" s="226"/>
      <c r="NF57" s="226"/>
      <c r="NG57" s="226"/>
      <c r="NH57" s="226"/>
      <c r="NI57" s="226"/>
      <c r="NJ57" s="226"/>
      <c r="NK57" s="226"/>
      <c r="NL57" s="226"/>
      <c r="NM57" s="226"/>
      <c r="NN57" s="226"/>
      <c r="NO57" s="226"/>
      <c r="NP57" s="226"/>
      <c r="NQ57" s="226"/>
      <c r="NR57" s="226"/>
      <c r="NS57" s="226"/>
      <c r="NT57" s="226"/>
      <c r="NU57" s="226"/>
      <c r="NV57" s="226"/>
      <c r="NW57" s="984">
        <f t="shared" si="330"/>
        <v>0</v>
      </c>
      <c r="NX57" s="1136">
        <f t="shared" ref="NX57:OA57" si="358">SUM(NY57:OK57)</f>
        <v>0</v>
      </c>
      <c r="NY57" s="1136">
        <f t="shared" si="358"/>
        <v>0</v>
      </c>
      <c r="NZ57" s="1136">
        <f t="shared" si="358"/>
        <v>0</v>
      </c>
      <c r="OA57" s="1136">
        <f t="shared" si="358"/>
        <v>0</v>
      </c>
      <c r="OB57" s="984">
        <f t="shared" si="332"/>
        <v>0</v>
      </c>
      <c r="OC57" s="1136">
        <f t="shared" ref="OC57:OF57" si="359">SUM(OD57:OP57)</f>
        <v>0</v>
      </c>
      <c r="OD57" s="1136">
        <f t="shared" si="359"/>
        <v>0</v>
      </c>
      <c r="OE57" s="1136">
        <f t="shared" si="359"/>
        <v>0</v>
      </c>
      <c r="OF57" s="1136">
        <f t="shared" si="359"/>
        <v>0</v>
      </c>
      <c r="OG57" s="984">
        <f t="shared" si="334"/>
        <v>0</v>
      </c>
      <c r="OH57" s="1136">
        <f t="shared" ref="OH57:OM57" si="360">SUM(OL57:OU57)</f>
        <v>0</v>
      </c>
      <c r="OI57" s="1136">
        <f t="shared" si="360"/>
        <v>0</v>
      </c>
      <c r="OJ57" s="1136">
        <f t="shared" si="360"/>
        <v>0</v>
      </c>
      <c r="OK57" s="1136">
        <f t="shared" si="360"/>
        <v>0</v>
      </c>
      <c r="OL57" s="1136">
        <f t="shared" si="360"/>
        <v>0</v>
      </c>
      <c r="OM57" s="1136">
        <f t="shared" si="360"/>
        <v>0</v>
      </c>
      <c r="ON57" s="984">
        <f t="shared" si="335"/>
        <v>0</v>
      </c>
      <c r="OO57" s="1136">
        <f t="shared" ref="OO57:OT57" si="361">SUM(OS57:PB57)</f>
        <v>0</v>
      </c>
      <c r="OP57" s="1136">
        <f t="shared" si="361"/>
        <v>0</v>
      </c>
      <c r="OQ57" s="1136">
        <f t="shared" si="361"/>
        <v>0</v>
      </c>
      <c r="OR57" s="1136">
        <f t="shared" si="361"/>
        <v>0</v>
      </c>
      <c r="OS57" s="1136">
        <f t="shared" si="361"/>
        <v>0</v>
      </c>
      <c r="OT57" s="1136">
        <f t="shared" si="361"/>
        <v>0</v>
      </c>
      <c r="OU57" s="226"/>
      <c r="OV57" s="226"/>
      <c r="OW57" s="226"/>
      <c r="OX57" s="226"/>
      <c r="OY57" s="226"/>
      <c r="OZ57" s="226"/>
      <c r="PA57" s="226"/>
      <c r="PB57" s="226"/>
      <c r="PC57" s="226"/>
      <c r="PD57" s="226"/>
      <c r="PE57" s="226"/>
      <c r="PF57" s="226"/>
      <c r="PG57" s="226"/>
      <c r="PH57" s="226"/>
      <c r="PI57" s="226"/>
      <c r="PJ57" s="226"/>
      <c r="PK57" s="226"/>
      <c r="PL57" s="226"/>
      <c r="PM57" s="226"/>
      <c r="PN57" s="226"/>
      <c r="PO57" s="226"/>
      <c r="PP57" s="226"/>
      <c r="PQ57" s="226"/>
      <c r="PR57" s="226"/>
      <c r="PS57" s="226"/>
      <c r="PT57" s="226"/>
      <c r="PU57" s="226"/>
      <c r="PV57" s="226"/>
      <c r="PW57" s="226"/>
      <c r="PX57" s="226"/>
      <c r="PY57" s="226"/>
      <c r="PZ57" s="226"/>
      <c r="QA57" s="226"/>
      <c r="QB57" s="226"/>
      <c r="QC57" s="226"/>
      <c r="QD57" s="226"/>
      <c r="QE57" s="226"/>
      <c r="QF57" s="226"/>
      <c r="QG57" s="226"/>
      <c r="QH57" s="226"/>
      <c r="QI57" s="226"/>
      <c r="QJ57" s="226"/>
      <c r="QK57" s="226"/>
      <c r="QL57" s="226"/>
      <c r="QM57" s="226"/>
      <c r="QN57" s="226"/>
      <c r="QO57" s="226"/>
      <c r="QP57" s="226"/>
      <c r="QQ57" s="226"/>
      <c r="QR57" s="226"/>
      <c r="QS57" s="226"/>
      <c r="QT57" s="226"/>
      <c r="QU57" s="226"/>
      <c r="QV57" s="226"/>
      <c r="QW57" s="226"/>
      <c r="QX57" s="226"/>
      <c r="QY57" s="226"/>
      <c r="QZ57" s="226"/>
      <c r="RA57" s="226"/>
      <c r="RB57" s="226"/>
      <c r="RC57" s="226"/>
      <c r="RD57" s="226"/>
      <c r="RE57" s="226"/>
      <c r="RF57" s="226"/>
      <c r="RG57" s="226"/>
      <c r="RH57" s="226"/>
      <c r="RI57" s="226"/>
      <c r="RJ57" s="226"/>
      <c r="RK57" s="226"/>
      <c r="RL57" s="226"/>
      <c r="RM57" s="226"/>
      <c r="RN57" s="226"/>
      <c r="RO57" s="226"/>
      <c r="RP57" s="226"/>
      <c r="RQ57" s="226"/>
      <c r="RR57" s="226"/>
      <c r="RS57" s="226"/>
      <c r="RT57" s="226"/>
      <c r="RU57" s="226"/>
      <c r="RV57" s="226"/>
      <c r="RW57" s="226"/>
      <c r="RX57" s="226"/>
      <c r="RY57" s="226"/>
      <c r="RZ57" s="226"/>
      <c r="SA57" s="226"/>
      <c r="SB57" s="226"/>
      <c r="SC57" s="226"/>
      <c r="SD57" s="226"/>
      <c r="SE57" s="226"/>
      <c r="SF57" s="226"/>
      <c r="SG57" s="226"/>
      <c r="SH57" s="226"/>
      <c r="SI57" s="226"/>
      <c r="SJ57" s="226"/>
      <c r="SK57" s="226"/>
      <c r="SL57" s="226"/>
      <c r="SM57" s="226"/>
      <c r="SN57" s="226"/>
      <c r="SO57" s="226"/>
      <c r="SP57" s="226"/>
      <c r="SQ57" s="226"/>
      <c r="SR57" s="226"/>
      <c r="SS57" s="226"/>
      <c r="ST57" s="226"/>
      <c r="SU57" s="226"/>
      <c r="SV57" s="226"/>
      <c r="SW57" s="226"/>
      <c r="SX57" s="226"/>
      <c r="SY57" s="226"/>
      <c r="SZ57" s="226"/>
      <c r="TA57" s="226"/>
      <c r="TB57" s="226"/>
      <c r="TC57" s="226"/>
      <c r="TD57" s="226"/>
      <c r="TE57" s="226"/>
      <c r="TF57" s="226"/>
      <c r="TG57" s="226"/>
      <c r="TH57" s="226"/>
      <c r="TI57" s="226"/>
      <c r="TJ57" s="226"/>
      <c r="TK57" s="226"/>
      <c r="TL57" s="226"/>
      <c r="TM57" s="226"/>
      <c r="TN57" s="226"/>
      <c r="TO57" s="226"/>
      <c r="TP57" s="226"/>
      <c r="TQ57" s="226"/>
      <c r="TR57" s="226"/>
      <c r="TS57" s="226"/>
      <c r="TT57" s="226"/>
      <c r="TU57" s="226"/>
      <c r="TV57" s="226"/>
      <c r="TW57" s="226"/>
      <c r="TX57" s="226"/>
      <c r="TY57" s="226"/>
      <c r="TZ57" s="226"/>
      <c r="UA57" s="226"/>
      <c r="UB57" s="226"/>
      <c r="UC57" s="226"/>
      <c r="UD57" s="226"/>
      <c r="UE57" s="226"/>
      <c r="UF57" s="226"/>
      <c r="UG57" s="226"/>
      <c r="UH57" s="226"/>
      <c r="UI57" s="226"/>
      <c r="UJ57" s="226"/>
      <c r="UK57" s="226"/>
      <c r="UL57" s="226"/>
      <c r="UM57" s="226"/>
      <c r="UN57" s="226"/>
    </row>
    <row r="58" spans="1:560" s="1133" customFormat="1">
      <c r="A58" s="1126"/>
      <c r="B58" s="1129"/>
      <c r="C58" s="1132"/>
      <c r="D58" s="1358">
        <f t="shared" si="336"/>
        <v>0</v>
      </c>
      <c r="E58" s="1358">
        <f t="shared" si="336"/>
        <v>0</v>
      </c>
      <c r="F58" s="226"/>
      <c r="G58" s="226"/>
      <c r="H58" s="226"/>
      <c r="I58" s="226"/>
      <c r="J58" s="226"/>
      <c r="K58" s="226"/>
      <c r="L58" s="226"/>
      <c r="M58" s="226"/>
      <c r="N58" s="226"/>
      <c r="O58" s="226"/>
      <c r="P58" s="226"/>
      <c r="Q58" s="226"/>
      <c r="R58" s="226"/>
      <c r="S58" s="226"/>
      <c r="T58" s="226"/>
      <c r="U58" s="226"/>
      <c r="V58" s="226"/>
      <c r="W58" s="226"/>
      <c r="X58" s="226"/>
      <c r="Y58" s="226"/>
      <c r="Z58" s="226"/>
      <c r="AA58" s="226"/>
      <c r="AB58" s="226"/>
      <c r="AC58" s="226"/>
      <c r="AD58" s="226"/>
      <c r="AE58" s="226"/>
      <c r="AF58" s="226"/>
      <c r="AG58" s="226"/>
      <c r="AH58" s="226"/>
      <c r="AI58" s="226"/>
      <c r="AJ58" s="226"/>
      <c r="AK58" s="226"/>
      <c r="AL58" s="226"/>
      <c r="AM58" s="226"/>
      <c r="AN58" s="226"/>
      <c r="AO58"/>
      <c r="AP58" s="226"/>
      <c r="AQ58" s="226"/>
      <c r="AR58" s="226"/>
      <c r="AS58" s="226"/>
      <c r="AT58"/>
      <c r="AU58" s="226"/>
      <c r="AV58" s="226"/>
      <c r="AW58" s="226"/>
      <c r="AX58" s="226"/>
      <c r="AY58"/>
      <c r="AZ58" s="226"/>
      <c r="BA58" s="226"/>
      <c r="BB58" s="226"/>
      <c r="BC58" s="226"/>
      <c r="BD58"/>
      <c r="BE58" s="226"/>
      <c r="BF58" s="226"/>
      <c r="BG58" s="226"/>
      <c r="BH58" s="226"/>
      <c r="BI58" s="226"/>
      <c r="BJ58" s="226"/>
      <c r="BK58" s="226"/>
      <c r="BL58" s="226"/>
      <c r="BM58" s="226"/>
      <c r="BN58" s="226"/>
      <c r="BO58" s="226"/>
      <c r="BP58" s="226"/>
      <c r="BQ58" s="226"/>
      <c r="BR58" s="226"/>
      <c r="BS58" s="226"/>
      <c r="BT58" s="226"/>
      <c r="BU58" s="226"/>
      <c r="BV58" s="226"/>
      <c r="BW58" s="226"/>
      <c r="BX58" s="226"/>
      <c r="BY58" s="226"/>
      <c r="BZ58" s="226"/>
      <c r="CA58" s="226"/>
      <c r="CB58" s="226"/>
      <c r="CC58" s="226"/>
      <c r="CD58" s="226"/>
      <c r="CE58" s="226"/>
      <c r="CF58" s="226"/>
      <c r="CG58" s="226"/>
      <c r="CH58" s="226"/>
      <c r="CI58" s="226"/>
      <c r="CJ58" s="226"/>
      <c r="CK58" s="226"/>
      <c r="CL58" s="226"/>
      <c r="CM58" s="226"/>
      <c r="CN58" s="226"/>
      <c r="CO58" s="226"/>
      <c r="CP58" s="226"/>
      <c r="CQ58" s="226"/>
      <c r="CR58" s="226"/>
      <c r="CS58" s="226"/>
      <c r="CT58" s="226"/>
      <c r="CU58" s="226"/>
      <c r="CV58" s="226"/>
      <c r="CW58" s="226"/>
      <c r="CX58" s="226"/>
      <c r="CY58" s="226"/>
      <c r="CZ58" s="226"/>
      <c r="DA58" s="226"/>
      <c r="DB58" s="226"/>
      <c r="DC58" s="226"/>
      <c r="DD58" s="226"/>
      <c r="DE58" s="226"/>
      <c r="DF58" s="226"/>
      <c r="DG58" s="226"/>
      <c r="DH58" s="226"/>
      <c r="DI58" s="226"/>
      <c r="DJ58" s="226"/>
      <c r="DK58" s="226"/>
      <c r="DL58" s="226"/>
      <c r="DM58" s="226"/>
      <c r="DN58" s="226"/>
      <c r="DO58" s="226"/>
      <c r="DP58" s="226"/>
      <c r="DQ58" s="226"/>
      <c r="DR58" s="226"/>
      <c r="DS58" s="226"/>
      <c r="DT58" s="226"/>
      <c r="DU58" s="226"/>
      <c r="DV58" s="226"/>
      <c r="DW58" s="226"/>
      <c r="DX58" s="226"/>
      <c r="DY58" s="226"/>
      <c r="DZ58" s="226"/>
      <c r="EA58" s="226"/>
      <c r="EB58" s="226"/>
      <c r="EC58" s="226"/>
      <c r="ED58" s="226"/>
      <c r="EE58" s="226"/>
      <c r="EF58" s="226"/>
      <c r="EG58" s="226"/>
      <c r="EH58" s="226"/>
      <c r="EI58" s="226"/>
      <c r="EJ58" s="226"/>
      <c r="EW58" s="1134"/>
      <c r="EX58" s="226"/>
      <c r="EY58" s="226"/>
      <c r="EZ58" s="1128"/>
      <c r="FA58" s="226"/>
      <c r="FB58" s="226"/>
      <c r="FC58" s="226"/>
      <c r="FD58" s="1128"/>
      <c r="FE58" s="226"/>
      <c r="FF58" s="1134"/>
      <c r="FG58" s="226"/>
      <c r="FH58" s="226"/>
      <c r="FI58" s="1128"/>
      <c r="FJ58" s="226"/>
      <c r="FK58" s="226"/>
      <c r="FL58" s="226"/>
      <c r="FM58" s="1128"/>
      <c r="FN58" s="226"/>
      <c r="FO58" s="1134"/>
      <c r="FP58" s="226"/>
      <c r="FQ58" s="226"/>
      <c r="FR58" s="1128"/>
      <c r="FS58" s="226"/>
      <c r="FT58" s="226"/>
      <c r="FU58" s="226"/>
      <c r="FV58" s="1128"/>
      <c r="FW58" s="226"/>
      <c r="FX58" s="1134"/>
      <c r="FY58" s="226"/>
      <c r="FZ58" s="226"/>
      <c r="GA58" s="1128"/>
      <c r="GB58" s="226"/>
      <c r="GC58" s="226"/>
      <c r="GD58" s="226"/>
      <c r="GE58" s="1128"/>
      <c r="GF58" s="226"/>
      <c r="GG58" s="226"/>
      <c r="GH58" s="226"/>
      <c r="GI58" s="226"/>
      <c r="GJ58" s="226"/>
      <c r="GK58" s="226"/>
      <c r="GL58" s="226"/>
      <c r="GM58" s="226"/>
      <c r="GN58" s="226"/>
      <c r="GO58" s="226"/>
      <c r="GP58" s="226"/>
      <c r="GQ58" s="226"/>
      <c r="GR58" s="226"/>
      <c r="GS58" s="226"/>
      <c r="GT58" s="226"/>
      <c r="GU58" s="226"/>
      <c r="GV58" s="226"/>
      <c r="GW58" s="226"/>
      <c r="GX58" s="226"/>
      <c r="GY58" s="226"/>
      <c r="GZ58" s="226"/>
      <c r="HA58" s="226"/>
      <c r="HB58" s="226"/>
      <c r="HC58" s="226"/>
      <c r="HD58" s="226"/>
      <c r="HE58" s="226"/>
      <c r="HF58" s="226"/>
      <c r="HG58" s="226"/>
      <c r="HH58" s="226"/>
      <c r="HI58" s="226"/>
      <c r="HJ58" s="226"/>
      <c r="HK58" s="226"/>
      <c r="HL58" s="226"/>
      <c r="HM58" s="226"/>
      <c r="HN58" s="226"/>
      <c r="HO58" s="226"/>
      <c r="HP58" s="226"/>
      <c r="HQ58" s="226"/>
      <c r="HR58" s="226"/>
      <c r="HS58" s="226"/>
      <c r="HT58" s="226"/>
      <c r="HU58" s="226"/>
      <c r="HV58" s="226"/>
      <c r="HW58" s="226"/>
      <c r="HX58"/>
      <c r="HY58"/>
      <c r="HZ58"/>
      <c r="IA58"/>
      <c r="IB58"/>
      <c r="IC58"/>
      <c r="ID58" s="226"/>
      <c r="IE58" s="226"/>
      <c r="IF58"/>
      <c r="IG58"/>
      <c r="IH58"/>
      <c r="II58" s="226"/>
      <c r="IJ58" s="226"/>
      <c r="IK58"/>
      <c r="IL58"/>
      <c r="IM58"/>
      <c r="IN58"/>
      <c r="IO58"/>
      <c r="IP58"/>
      <c r="IQ58"/>
      <c r="IR58"/>
      <c r="IS58"/>
      <c r="IT58"/>
      <c r="IU58"/>
      <c r="IV58"/>
      <c r="IW58"/>
      <c r="IX58"/>
      <c r="IY58"/>
      <c r="IZ58"/>
      <c r="JA58"/>
      <c r="JB58"/>
      <c r="JC58"/>
      <c r="JD58"/>
      <c r="JE58"/>
      <c r="JF58"/>
      <c r="JG58"/>
      <c r="JH58"/>
      <c r="JI58"/>
      <c r="JJ58"/>
      <c r="JK58"/>
      <c r="JL58"/>
      <c r="JM58"/>
      <c r="JN58"/>
      <c r="JO58"/>
      <c r="JP58"/>
      <c r="JQ58"/>
      <c r="JR58"/>
      <c r="JS58"/>
      <c r="JT58"/>
      <c r="JU58"/>
      <c r="JV58"/>
      <c r="JW58"/>
      <c r="JX58"/>
      <c r="JY58"/>
      <c r="JZ58"/>
      <c r="KA58"/>
      <c r="KB58"/>
      <c r="KC58"/>
      <c r="KD58"/>
      <c r="KE58"/>
      <c r="KF58"/>
      <c r="KG58"/>
      <c r="KH58"/>
      <c r="KI58"/>
      <c r="KJ58"/>
      <c r="KK58" s="226"/>
      <c r="KL58" s="226"/>
      <c r="KM58" s="226"/>
      <c r="KN58" s="226"/>
      <c r="KO58" s="226"/>
      <c r="KP58" s="226"/>
      <c r="KQ58" s="226"/>
      <c r="KR58" s="226"/>
      <c r="KS58" s="226"/>
      <c r="KT58" s="226"/>
      <c r="KU58" s="226"/>
      <c r="KV58" s="226"/>
      <c r="KW58" s="226"/>
      <c r="KX58" s="226"/>
      <c r="KY58" s="226"/>
      <c r="KZ58" s="226"/>
      <c r="LA58" s="226"/>
      <c r="LB58" s="226"/>
      <c r="LC58" s="226"/>
      <c r="LD58" s="226"/>
      <c r="LE58" s="226"/>
      <c r="LF58" s="226"/>
      <c r="LG58" s="229"/>
      <c r="LH58" s="1136"/>
      <c r="LI58" s="1136"/>
      <c r="LJ58" s="1136"/>
      <c r="LK58" s="226"/>
      <c r="LL58" s="226"/>
      <c r="LM58" s="1136"/>
      <c r="LN58" s="1136"/>
      <c r="LO58" s="1136"/>
      <c r="LP58" s="1136"/>
      <c r="LQ58" s="229"/>
      <c r="LR58" s="1136"/>
      <c r="LS58" s="1136"/>
      <c r="LT58" s="1136"/>
      <c r="LU58" s="226"/>
      <c r="LV58" s="226"/>
      <c r="LW58" s="1136"/>
      <c r="LX58" s="1136"/>
      <c r="LY58" s="1136"/>
      <c r="LZ58" s="1136"/>
      <c r="MA58" s="229"/>
      <c r="MB58" s="1136"/>
      <c r="MC58" s="226"/>
      <c r="MD58" s="1136"/>
      <c r="ME58" s="1136"/>
      <c r="MF58" s="1136"/>
      <c r="MG58" s="1136"/>
      <c r="MH58" s="1136"/>
      <c r="MI58" s="229"/>
      <c r="MJ58" s="1136"/>
      <c r="MK58" s="226"/>
      <c r="ML58" s="1136"/>
      <c r="MM58" s="1136"/>
      <c r="MN58" s="1136"/>
      <c r="MO58" s="1136"/>
      <c r="MP58" s="1136"/>
      <c r="MQ58" s="226"/>
      <c r="MR58" s="226"/>
      <c r="MS58" s="226"/>
      <c r="MT58" s="226"/>
      <c r="MU58" s="226"/>
      <c r="MV58" s="226"/>
      <c r="MW58" s="226"/>
      <c r="MX58" s="226"/>
      <c r="MY58" s="226"/>
      <c r="MZ58" s="226"/>
      <c r="NA58" s="226"/>
      <c r="NB58" s="226"/>
      <c r="NC58" s="226"/>
      <c r="ND58" s="226"/>
      <c r="NE58" s="226"/>
      <c r="NF58" s="226"/>
      <c r="NG58" s="226"/>
      <c r="NH58" s="226"/>
      <c r="NI58" s="226"/>
      <c r="NJ58" s="226"/>
      <c r="NK58" s="226"/>
      <c r="NL58" s="226"/>
      <c r="NM58" s="226"/>
      <c r="NN58" s="226"/>
      <c r="NO58" s="226"/>
      <c r="NP58" s="226"/>
      <c r="NQ58" s="226"/>
      <c r="NR58" s="226"/>
      <c r="NS58" s="226"/>
      <c r="NT58" s="226"/>
      <c r="NU58" s="226"/>
      <c r="NV58" s="226"/>
      <c r="NW58" s="984">
        <f t="shared" si="330"/>
        <v>0</v>
      </c>
      <c r="NX58" s="1136"/>
      <c r="NY58" s="1136"/>
      <c r="NZ58" s="1136"/>
      <c r="OA58" s="1136"/>
      <c r="OB58" s="984">
        <f t="shared" si="332"/>
        <v>0</v>
      </c>
      <c r="OC58" s="1136"/>
      <c r="OD58" s="1136"/>
      <c r="OE58" s="1136"/>
      <c r="OF58" s="1136"/>
      <c r="OG58" s="984">
        <f t="shared" si="334"/>
        <v>0</v>
      </c>
      <c r="OH58" s="1136"/>
      <c r="OI58" s="1136"/>
      <c r="OJ58" s="1136"/>
      <c r="OK58" s="1136"/>
      <c r="OL58" s="1136"/>
      <c r="OM58" s="1136"/>
      <c r="ON58" s="984">
        <f t="shared" si="335"/>
        <v>0</v>
      </c>
      <c r="OO58" s="1136"/>
      <c r="OP58" s="1136"/>
      <c r="OQ58" s="1136"/>
      <c r="OR58" s="1136"/>
      <c r="OS58" s="1136"/>
      <c r="OT58" s="1136"/>
      <c r="OU58" s="226"/>
      <c r="OV58" s="226"/>
      <c r="OW58" s="226"/>
      <c r="OX58" s="226"/>
      <c r="OY58" s="226"/>
      <c r="OZ58" s="226"/>
      <c r="PA58" s="226"/>
      <c r="PB58" s="226"/>
      <c r="PC58" s="226"/>
      <c r="PD58" s="226"/>
      <c r="PE58" s="226"/>
      <c r="PF58" s="226"/>
      <c r="PG58" s="226"/>
      <c r="PH58" s="226"/>
      <c r="PI58" s="226"/>
      <c r="PJ58" s="226"/>
      <c r="PK58" s="226"/>
      <c r="PL58" s="226"/>
      <c r="PM58" s="226"/>
      <c r="PN58" s="226"/>
      <c r="PO58" s="226"/>
      <c r="PP58" s="226"/>
      <c r="PQ58" s="226"/>
      <c r="PR58" s="226"/>
      <c r="PS58" s="226"/>
      <c r="PT58" s="226"/>
      <c r="PU58" s="226"/>
      <c r="PV58" s="226"/>
      <c r="PW58" s="226"/>
      <c r="PX58" s="226"/>
      <c r="PY58" s="226"/>
      <c r="PZ58" s="226"/>
      <c r="QA58" s="226"/>
      <c r="QB58" s="226"/>
      <c r="QC58" s="226"/>
      <c r="QD58" s="226"/>
      <c r="QE58" s="226"/>
      <c r="QF58" s="226"/>
      <c r="QG58" s="226"/>
      <c r="QH58" s="226"/>
      <c r="QI58" s="226"/>
      <c r="QJ58" s="226"/>
      <c r="QK58" s="226"/>
      <c r="QL58" s="226"/>
      <c r="QM58" s="226"/>
      <c r="QN58" s="226"/>
      <c r="QO58" s="226"/>
      <c r="QP58" s="226"/>
      <c r="QQ58" s="226"/>
      <c r="QR58" s="226"/>
      <c r="QS58" s="226"/>
      <c r="QT58" s="226"/>
      <c r="QU58" s="226"/>
      <c r="QV58" s="226"/>
      <c r="QW58" s="226"/>
      <c r="QX58" s="226"/>
      <c r="QY58" s="226"/>
      <c r="QZ58" s="226"/>
      <c r="RA58" s="226"/>
      <c r="RB58" s="226"/>
      <c r="RC58" s="226"/>
      <c r="RD58" s="226"/>
      <c r="RE58" s="226"/>
      <c r="RF58" s="226"/>
      <c r="RG58" s="226"/>
      <c r="RH58" s="226"/>
      <c r="RI58" s="226"/>
      <c r="RJ58" s="226"/>
      <c r="RK58" s="226"/>
      <c r="RL58" s="226"/>
      <c r="RM58" s="226"/>
      <c r="RN58" s="226"/>
      <c r="RO58" s="226"/>
      <c r="RP58" s="226"/>
      <c r="RQ58" s="226"/>
      <c r="RR58" s="226"/>
      <c r="RS58" s="226"/>
      <c r="RT58" s="226"/>
      <c r="RU58" s="226"/>
      <c r="RV58" s="226"/>
      <c r="RW58" s="226"/>
      <c r="RX58" s="226"/>
      <c r="RY58" s="226"/>
      <c r="RZ58" s="226"/>
      <c r="SA58" s="226"/>
      <c r="SB58" s="226"/>
      <c r="SC58" s="226"/>
      <c r="SD58" s="226"/>
      <c r="SE58" s="226"/>
      <c r="SF58" s="226"/>
      <c r="SG58" s="226"/>
      <c r="SH58" s="226"/>
      <c r="SI58" s="226"/>
      <c r="SJ58" s="226"/>
      <c r="SK58" s="226"/>
      <c r="SL58" s="226"/>
      <c r="SM58" s="226"/>
      <c r="SN58" s="226"/>
      <c r="SO58" s="226"/>
      <c r="SP58" s="226"/>
      <c r="SQ58" s="226"/>
      <c r="SR58" s="226"/>
      <c r="SS58" s="226"/>
      <c r="ST58" s="226"/>
      <c r="SU58" s="226"/>
      <c r="SV58" s="226"/>
      <c r="SW58" s="226"/>
      <c r="SX58" s="226"/>
      <c r="SY58" s="226"/>
      <c r="SZ58" s="226"/>
      <c r="TA58" s="226"/>
      <c r="TB58" s="226"/>
      <c r="TC58" s="226"/>
      <c r="TD58" s="226"/>
      <c r="TE58" s="226"/>
      <c r="TF58" s="226"/>
      <c r="TG58" s="226"/>
      <c r="TH58" s="226"/>
      <c r="TI58" s="226"/>
      <c r="TJ58" s="226"/>
      <c r="TK58" s="226"/>
      <c r="TL58" s="226"/>
      <c r="TM58" s="226"/>
      <c r="TN58" s="226"/>
      <c r="TO58" s="226"/>
      <c r="TP58" s="226"/>
      <c r="TQ58" s="226"/>
      <c r="TR58" s="226"/>
      <c r="TS58" s="226"/>
      <c r="TT58" s="226"/>
      <c r="TU58" s="226"/>
      <c r="TV58" s="226"/>
      <c r="TW58" s="226"/>
      <c r="TX58" s="226"/>
      <c r="TY58" s="226"/>
      <c r="TZ58" s="226"/>
      <c r="UA58" s="226"/>
      <c r="UB58" s="226"/>
      <c r="UC58" s="226"/>
      <c r="UD58" s="226"/>
      <c r="UE58" s="226"/>
      <c r="UF58" s="226"/>
      <c r="UG58" s="226"/>
      <c r="UH58" s="226"/>
      <c r="UI58" s="226"/>
      <c r="UJ58" s="226"/>
      <c r="UK58" s="226"/>
      <c r="UL58" s="226"/>
      <c r="UM58" s="226"/>
      <c r="UN58" s="226"/>
    </row>
    <row r="59" spans="1:560" s="1133" customFormat="1">
      <c r="A59" s="1126" t="s">
        <v>264</v>
      </c>
      <c r="B59" s="1129">
        <f>LG59+MA59+BI59+BQ59+BY59+DS59+DY59+EW59+FO59+'Трансферты и кредиты'!HQ59+'Прочая  субсидия_БП'!D29+AK59+AU59+OG59</f>
        <v>99780873.620000005</v>
      </c>
      <c r="C59" s="1129">
        <f>LQ59+MI59+BJ59+BR59+CG59+DV59+EB59+FF59+FX59+'Трансферты и кредиты'!HV59+'Прочая  субсидия_МР  и  ГО'!C48+'Прочая  субсидия_БП'!E29+AP59+AZ59+ON59</f>
        <v>2475949.64</v>
      </c>
      <c r="D59" s="1358">
        <f t="shared" si="336"/>
        <v>99780.873619999998</v>
      </c>
      <c r="E59" s="1358">
        <f t="shared" si="336"/>
        <v>2475.9496400000003</v>
      </c>
      <c r="F59" s="226"/>
      <c r="G59" s="226"/>
      <c r="H59" s="226"/>
      <c r="I59" s="226"/>
      <c r="J59" s="226"/>
      <c r="K59" s="226"/>
      <c r="L59" s="226"/>
      <c r="M59" s="226"/>
      <c r="N59" s="226"/>
      <c r="O59" s="226"/>
      <c r="P59" s="226"/>
      <c r="Q59" s="226"/>
      <c r="R59" s="226"/>
      <c r="S59" s="226"/>
      <c r="T59" s="226"/>
      <c r="U59" s="226"/>
      <c r="V59" s="226"/>
      <c r="W59" s="226"/>
      <c r="X59" s="226"/>
      <c r="Y59" s="226"/>
      <c r="Z59" s="226"/>
      <c r="AA59" s="226"/>
      <c r="AB59" s="226"/>
      <c r="AC59" s="226"/>
      <c r="AD59" s="226"/>
      <c r="AE59" s="226"/>
      <c r="AF59" s="226"/>
      <c r="AG59" s="226"/>
      <c r="AH59" s="226"/>
      <c r="AI59" s="226"/>
      <c r="AJ59" s="226"/>
      <c r="AK59" s="229"/>
      <c r="AL59" s="226"/>
      <c r="AM59" s="226"/>
      <c r="AN59" s="226"/>
      <c r="AO59"/>
      <c r="AP59" s="229"/>
      <c r="AQ59" s="226"/>
      <c r="AR59" s="226"/>
      <c r="AS59" s="226"/>
      <c r="AT59"/>
      <c r="AU59" s="229"/>
      <c r="AV59" s="226"/>
      <c r="AW59" s="226"/>
      <c r="AX59" s="226"/>
      <c r="AY59"/>
      <c r="AZ59" s="229"/>
      <c r="BA59" s="226"/>
      <c r="BB59" s="226"/>
      <c r="BC59" s="226"/>
      <c r="BD59"/>
      <c r="BE59" s="226"/>
      <c r="BF59" s="226"/>
      <c r="BG59" s="226"/>
      <c r="BH59" s="226"/>
      <c r="BI59" s="229">
        <f>BM37</f>
        <v>0</v>
      </c>
      <c r="BJ59" s="229">
        <f>BN37</f>
        <v>0</v>
      </c>
      <c r="BK59" s="226"/>
      <c r="BL59" s="226"/>
      <c r="BM59" s="226"/>
      <c r="BN59" s="226"/>
      <c r="BO59" s="226"/>
      <c r="BP59" s="226"/>
      <c r="BQ59" s="229">
        <f>BU37</f>
        <v>0</v>
      </c>
      <c r="BR59" s="229">
        <f>BV37</f>
        <v>0</v>
      </c>
      <c r="BS59" s="226"/>
      <c r="BT59" s="226"/>
      <c r="BU59" s="226"/>
      <c r="BV59" s="226"/>
      <c r="BW59" s="226"/>
      <c r="BX59" s="226"/>
      <c r="BY59" s="229"/>
      <c r="BZ59" s="226"/>
      <c r="CA59" s="226"/>
      <c r="CB59" s="226"/>
      <c r="CC59" s="226"/>
      <c r="CD59" s="226"/>
      <c r="CE59" s="226"/>
      <c r="CF59" s="226"/>
      <c r="CG59" s="229"/>
      <c r="CH59" s="226"/>
      <c r="CI59" s="226"/>
      <c r="CJ59" s="226"/>
      <c r="CK59" s="226"/>
      <c r="CL59" s="226"/>
      <c r="CM59" s="226"/>
      <c r="CN59" s="226"/>
      <c r="CO59" s="226"/>
      <c r="CP59" s="226"/>
      <c r="CQ59" s="226"/>
      <c r="CR59" s="226"/>
      <c r="CS59" s="226"/>
      <c r="CT59" s="226"/>
      <c r="CU59" s="226"/>
      <c r="CV59" s="226"/>
      <c r="CW59" s="226"/>
      <c r="CX59" s="226"/>
      <c r="CY59" s="226"/>
      <c r="CZ59" s="226"/>
      <c r="DA59" s="226"/>
      <c r="DB59" s="226"/>
      <c r="DC59" s="226"/>
      <c r="DD59" s="226"/>
      <c r="DE59" s="226"/>
      <c r="DF59" s="226"/>
      <c r="DG59" s="226"/>
      <c r="DH59" s="226"/>
      <c r="DI59" s="226"/>
      <c r="DJ59" s="226"/>
      <c r="DK59" s="226"/>
      <c r="DL59" s="226"/>
      <c r="DM59" s="226"/>
      <c r="DN59" s="226"/>
      <c r="DO59" s="226"/>
      <c r="DP59" s="226"/>
      <c r="DQ59" s="226"/>
      <c r="DR59" s="226"/>
      <c r="DS59" s="229"/>
      <c r="DT59" s="226"/>
      <c r="DU59" s="226"/>
      <c r="DV59" s="229"/>
      <c r="DW59" s="226"/>
      <c r="DX59" s="226"/>
      <c r="DY59" s="229">
        <f>'Трансферты и кредиты'!EK37</f>
        <v>11393934</v>
      </c>
      <c r="DZ59" s="229"/>
      <c r="EA59" s="229"/>
      <c r="EB59" s="229">
        <f>'Трансферты и кредиты'!EN37</f>
        <v>0</v>
      </c>
      <c r="EC59" s="229"/>
      <c r="ED59" s="229"/>
      <c r="EE59" s="226"/>
      <c r="EF59" s="226"/>
      <c r="EG59" s="226"/>
      <c r="EH59" s="226"/>
      <c r="EI59" s="226"/>
      <c r="EJ59" s="226"/>
      <c r="EW59" s="1134">
        <f>SUM(EX59:FE59)</f>
        <v>0</v>
      </c>
      <c r="EX59" s="226"/>
      <c r="EY59" s="226"/>
      <c r="EZ59" s="1127"/>
      <c r="FA59" s="226"/>
      <c r="FB59" s="226"/>
      <c r="FC59" s="226"/>
      <c r="FD59" s="1127"/>
      <c r="FE59" s="226"/>
      <c r="FF59" s="1134">
        <f>SUM(FG59:FN59)</f>
        <v>0</v>
      </c>
      <c r="FG59" s="226"/>
      <c r="FH59" s="226"/>
      <c r="FI59" s="1127"/>
      <c r="FJ59" s="226"/>
      <c r="FK59" s="226"/>
      <c r="FL59" s="226"/>
      <c r="FM59" s="1127"/>
      <c r="FN59" s="226"/>
      <c r="FO59" s="1134">
        <f>SUM(FP59:FW59)</f>
        <v>0</v>
      </c>
      <c r="FP59" s="226"/>
      <c r="FQ59" s="226"/>
      <c r="FR59" s="1127">
        <f>GJ37+GK37</f>
        <v>0</v>
      </c>
      <c r="FS59" s="226"/>
      <c r="FT59" s="226"/>
      <c r="FU59" s="226"/>
      <c r="FV59" s="1127">
        <f>GN37+GO37</f>
        <v>0</v>
      </c>
      <c r="FW59" s="226"/>
      <c r="FX59" s="1134">
        <f>SUM(FY59:GF59)</f>
        <v>0</v>
      </c>
      <c r="FY59" s="226"/>
      <c r="FZ59" s="226"/>
      <c r="GA59" s="1127">
        <f>GS37+GT37</f>
        <v>0</v>
      </c>
      <c r="GB59" s="226"/>
      <c r="GC59" s="226"/>
      <c r="GD59" s="226"/>
      <c r="GE59" s="1127">
        <f>GW37+GX37</f>
        <v>0</v>
      </c>
      <c r="GF59" s="226"/>
      <c r="GG59" s="226"/>
      <c r="GH59" s="226"/>
      <c r="GI59" s="226"/>
      <c r="GJ59" s="226"/>
      <c r="GK59" s="226"/>
      <c r="GL59" s="226"/>
      <c r="GM59" s="226"/>
      <c r="GN59" s="226"/>
      <c r="GO59" s="226"/>
      <c r="GP59" s="226"/>
      <c r="GQ59" s="226"/>
      <c r="GR59" s="226"/>
      <c r="GS59" s="226"/>
      <c r="GT59" s="226"/>
      <c r="GU59" s="226"/>
      <c r="GV59" s="226"/>
      <c r="GW59" s="226"/>
      <c r="GX59" s="226"/>
      <c r="GY59" s="226"/>
      <c r="GZ59" s="226"/>
      <c r="HA59" s="226"/>
      <c r="HB59" s="226"/>
      <c r="HC59" s="226"/>
      <c r="HD59" s="226"/>
      <c r="HE59" s="226"/>
      <c r="HF59" s="226"/>
      <c r="HG59" s="226"/>
      <c r="HH59" s="226"/>
      <c r="HI59" s="226"/>
      <c r="HJ59" s="226"/>
      <c r="HK59" s="226"/>
      <c r="HL59" s="226"/>
      <c r="HM59" s="226"/>
      <c r="HN59" s="226"/>
      <c r="HO59" s="226"/>
      <c r="HP59" s="226"/>
      <c r="HQ59" s="226"/>
      <c r="HR59" s="226"/>
      <c r="HS59" s="226"/>
      <c r="HT59" s="226"/>
      <c r="HU59" s="226"/>
      <c r="HV59" s="226"/>
      <c r="HW59" s="226"/>
      <c r="HX59"/>
      <c r="HY59"/>
      <c r="HZ59"/>
      <c r="IA59"/>
      <c r="IB59"/>
      <c r="IC59"/>
      <c r="ID59" s="226"/>
      <c r="IE59" s="226"/>
      <c r="IF59"/>
      <c r="IG59"/>
      <c r="IH59"/>
      <c r="II59" s="226"/>
      <c r="IJ59" s="226"/>
      <c r="IK59"/>
      <c r="IL59"/>
      <c r="IM59"/>
      <c r="IN59"/>
      <c r="IO59"/>
      <c r="IP59"/>
      <c r="IQ59"/>
      <c r="IR59"/>
      <c r="IS59"/>
      <c r="IT59"/>
      <c r="IU59"/>
      <c r="IV59"/>
      <c r="IW59"/>
      <c r="IX59"/>
      <c r="IY59"/>
      <c r="IZ59"/>
      <c r="JA59"/>
      <c r="JB59"/>
      <c r="JC59"/>
      <c r="JD59"/>
      <c r="JE59"/>
      <c r="JF59"/>
      <c r="JG59"/>
      <c r="JH59"/>
      <c r="JI59"/>
      <c r="JJ59"/>
      <c r="JK59"/>
      <c r="JL59"/>
      <c r="JM59"/>
      <c r="JN59"/>
      <c r="JO59"/>
      <c r="JP59"/>
      <c r="JQ59"/>
      <c r="JR59"/>
      <c r="JS59"/>
      <c r="JT59"/>
      <c r="JU59"/>
      <c r="JV59"/>
      <c r="JW59"/>
      <c r="JX59"/>
      <c r="JY59"/>
      <c r="JZ59"/>
      <c r="KA59"/>
      <c r="KB59"/>
      <c r="KC59"/>
      <c r="KD59"/>
      <c r="KE59"/>
      <c r="KF59"/>
      <c r="KG59"/>
      <c r="KH59"/>
      <c r="KI59"/>
      <c r="KJ59"/>
      <c r="KK59" s="226"/>
      <c r="KL59" s="226"/>
      <c r="KM59" s="226"/>
      <c r="KN59" s="226"/>
      <c r="KO59" s="226"/>
      <c r="KP59" s="226"/>
      <c r="KQ59" s="226"/>
      <c r="KR59" s="226"/>
      <c r="KS59" s="226"/>
      <c r="KT59" s="226"/>
      <c r="KU59" s="226"/>
      <c r="KV59" s="226"/>
      <c r="KW59" s="226"/>
      <c r="KX59" s="226"/>
      <c r="KY59" s="226"/>
      <c r="KZ59" s="226"/>
      <c r="LA59" s="226"/>
      <c r="LB59" s="226"/>
      <c r="LC59" s="226"/>
      <c r="LD59" s="226"/>
      <c r="LE59" s="226"/>
      <c r="LF59" s="226"/>
      <c r="LG59" s="229"/>
      <c r="LH59" s="1136"/>
      <c r="LI59" s="1136"/>
      <c r="LJ59" s="1136"/>
      <c r="LK59" s="226"/>
      <c r="LL59" s="226"/>
      <c r="LM59" s="1136"/>
      <c r="LN59" s="1136"/>
      <c r="LO59" s="1136"/>
      <c r="LP59" s="1136"/>
      <c r="LQ59" s="229"/>
      <c r="LR59" s="1136"/>
      <c r="LS59" s="1136"/>
      <c r="LT59" s="1136"/>
      <c r="LU59" s="226"/>
      <c r="LV59" s="226"/>
      <c r="LW59" s="1136"/>
      <c r="LX59" s="1136"/>
      <c r="LY59" s="1136"/>
      <c r="LZ59" s="1136"/>
      <c r="MA59" s="229">
        <f t="shared" ref="MA59:MA61" si="362">SUM(MB59:MH59)</f>
        <v>88386939.620000005</v>
      </c>
      <c r="MB59" s="1136">
        <f>MR37</f>
        <v>88386939.620000005</v>
      </c>
      <c r="MC59" s="226"/>
      <c r="MD59" s="1136"/>
      <c r="ME59" s="1136">
        <f t="shared" ref="ME59" si="363">MU37</f>
        <v>0</v>
      </c>
      <c r="MF59" s="1136">
        <f t="shared" ref="MF59" si="364">MV37</f>
        <v>0</v>
      </c>
      <c r="MG59" s="1136">
        <f t="shared" ref="MG59" si="365">MW37</f>
        <v>0</v>
      </c>
      <c r="MH59" s="1136">
        <f t="shared" ref="MH59" si="366">MX37</f>
        <v>0</v>
      </c>
      <c r="MI59" s="229">
        <f t="shared" ref="MI59:MI61" si="367">SUM(MJ59:MP59)</f>
        <v>2475949.64</v>
      </c>
      <c r="MJ59" s="1136">
        <f>MZ37</f>
        <v>2475949.64</v>
      </c>
      <c r="MK59" s="226"/>
      <c r="ML59" s="1136"/>
      <c r="MM59" s="1136">
        <f>NC37</f>
        <v>0</v>
      </c>
      <c r="MN59" s="1136">
        <f>ND37</f>
        <v>0</v>
      </c>
      <c r="MO59" s="1136">
        <f>NE37</f>
        <v>0</v>
      </c>
      <c r="MP59" s="1136">
        <f>NF37</f>
        <v>0</v>
      </c>
      <c r="MQ59" s="226"/>
      <c r="MR59" s="226"/>
      <c r="MS59" s="226"/>
      <c r="MT59" s="226"/>
      <c r="MU59" s="226"/>
      <c r="MV59" s="226"/>
      <c r="MW59" s="226"/>
      <c r="MX59" s="226"/>
      <c r="MY59" s="226"/>
      <c r="MZ59" s="226"/>
      <c r="NA59" s="226"/>
      <c r="NB59" s="226"/>
      <c r="NC59" s="226"/>
      <c r="ND59" s="226"/>
      <c r="NE59" s="226"/>
      <c r="NF59" s="226"/>
      <c r="NG59" s="226"/>
      <c r="NH59" s="226"/>
      <c r="NI59" s="226"/>
      <c r="NJ59" s="226"/>
      <c r="NK59" s="226"/>
      <c r="NL59" s="226"/>
      <c r="NM59" s="226"/>
      <c r="NN59" s="226"/>
      <c r="NO59" s="226"/>
      <c r="NP59" s="226"/>
      <c r="NQ59" s="226"/>
      <c r="NR59" s="226"/>
      <c r="NS59" s="226"/>
      <c r="NT59" s="226"/>
      <c r="NU59" s="226"/>
      <c r="NV59" s="226"/>
      <c r="NW59" s="984">
        <f t="shared" si="330"/>
        <v>0</v>
      </c>
      <c r="NX59" s="1136"/>
      <c r="NY59" s="1136"/>
      <c r="NZ59" s="1136"/>
      <c r="OA59" s="1136"/>
      <c r="OB59" s="984">
        <f t="shared" si="332"/>
        <v>0</v>
      </c>
      <c r="OC59" s="1136"/>
      <c r="OD59" s="1136"/>
      <c r="OE59" s="1136"/>
      <c r="OF59" s="1136"/>
      <c r="OG59" s="984">
        <f t="shared" si="334"/>
        <v>0</v>
      </c>
      <c r="OH59" s="1136">
        <f t="shared" ref="OH59:OM59" si="368">OV37</f>
        <v>0</v>
      </c>
      <c r="OI59" s="1136">
        <f t="shared" si="368"/>
        <v>0</v>
      </c>
      <c r="OJ59" s="1136">
        <f t="shared" si="368"/>
        <v>0</v>
      </c>
      <c r="OK59" s="1136">
        <f t="shared" si="368"/>
        <v>0</v>
      </c>
      <c r="OL59" s="1136">
        <f t="shared" si="368"/>
        <v>0</v>
      </c>
      <c r="OM59" s="1136">
        <f t="shared" si="368"/>
        <v>0</v>
      </c>
      <c r="ON59" s="984">
        <f t="shared" si="335"/>
        <v>0</v>
      </c>
      <c r="OO59" s="1136">
        <f t="shared" ref="OO59:OT59" si="369">PC37</f>
        <v>0</v>
      </c>
      <c r="OP59" s="1136">
        <f t="shared" si="369"/>
        <v>0</v>
      </c>
      <c r="OQ59" s="1136">
        <f t="shared" si="369"/>
        <v>0</v>
      </c>
      <c r="OR59" s="1136">
        <f t="shared" si="369"/>
        <v>0</v>
      </c>
      <c r="OS59" s="1136">
        <f t="shared" si="369"/>
        <v>0</v>
      </c>
      <c r="OT59" s="1136">
        <f t="shared" si="369"/>
        <v>0</v>
      </c>
      <c r="OU59" s="226"/>
      <c r="OV59" s="226"/>
      <c r="OW59" s="226"/>
      <c r="OX59" s="226"/>
      <c r="OY59" s="226"/>
      <c r="OZ59" s="226"/>
      <c r="PA59" s="226"/>
      <c r="PB59" s="226"/>
      <c r="PC59" s="226"/>
      <c r="PD59" s="226"/>
      <c r="PE59" s="226"/>
      <c r="PF59" s="226"/>
      <c r="PG59" s="226"/>
      <c r="PH59" s="226"/>
      <c r="PI59" s="226"/>
      <c r="PJ59" s="226"/>
      <c r="PK59" s="226"/>
      <c r="PL59" s="226"/>
      <c r="PM59" s="226"/>
      <c r="PN59" s="226"/>
      <c r="PO59" s="226"/>
      <c r="PP59" s="226"/>
      <c r="PQ59" s="226"/>
      <c r="PR59" s="226"/>
      <c r="PS59" s="226"/>
      <c r="PT59" s="226"/>
      <c r="PU59" s="226"/>
      <c r="PV59" s="226"/>
      <c r="PW59" s="226"/>
      <c r="PX59" s="226"/>
      <c r="PY59" s="226"/>
      <c r="PZ59" s="226"/>
      <c r="QA59" s="226"/>
      <c r="QB59" s="226"/>
      <c r="QC59" s="226"/>
      <c r="QD59" s="226"/>
      <c r="QE59" s="226"/>
      <c r="QF59" s="226"/>
      <c r="QG59" s="226"/>
      <c r="QH59" s="226"/>
      <c r="QI59" s="226"/>
      <c r="QJ59" s="226"/>
      <c r="QK59" s="226"/>
      <c r="QL59" s="226"/>
      <c r="QM59" s="226"/>
      <c r="QN59" s="226"/>
      <c r="QO59" s="226"/>
      <c r="QP59" s="226"/>
      <c r="QQ59" s="226"/>
      <c r="QR59" s="226"/>
      <c r="QS59" s="226"/>
      <c r="QT59" s="226"/>
      <c r="QU59" s="226"/>
      <c r="QV59" s="226"/>
      <c r="QW59" s="226"/>
      <c r="QX59" s="226"/>
      <c r="QY59" s="226"/>
      <c r="QZ59" s="226"/>
      <c r="RA59" s="226"/>
      <c r="RB59" s="226"/>
      <c r="RC59" s="226"/>
      <c r="RD59" s="226"/>
      <c r="RE59" s="226"/>
      <c r="RF59" s="226"/>
      <c r="RG59" s="226"/>
      <c r="RH59" s="226"/>
      <c r="RI59" s="226"/>
      <c r="RJ59" s="226"/>
      <c r="RK59" s="226"/>
      <c r="RL59" s="226"/>
      <c r="RM59" s="226"/>
      <c r="RN59" s="226"/>
      <c r="RO59" s="226"/>
      <c r="RP59" s="226"/>
      <c r="RQ59" s="226"/>
      <c r="RR59" s="226"/>
      <c r="RS59" s="226"/>
      <c r="RT59" s="226"/>
      <c r="RU59" s="226"/>
      <c r="RV59" s="226"/>
      <c r="RW59" s="226"/>
      <c r="RX59" s="226"/>
      <c r="RY59" s="226"/>
      <c r="RZ59" s="226"/>
      <c r="SA59" s="226"/>
      <c r="SB59" s="226"/>
      <c r="SC59" s="226"/>
      <c r="SD59" s="226"/>
      <c r="SE59" s="226"/>
      <c r="SF59" s="226"/>
      <c r="SG59" s="226"/>
      <c r="SH59" s="226"/>
      <c r="SI59" s="226"/>
      <c r="SJ59" s="226"/>
      <c r="SK59" s="226"/>
      <c r="SL59" s="226"/>
      <c r="SM59" s="226"/>
      <c r="SN59" s="226"/>
      <c r="SO59" s="226"/>
      <c r="SP59" s="226"/>
      <c r="SQ59" s="226"/>
      <c r="SR59" s="226"/>
      <c r="SS59" s="226"/>
      <c r="ST59" s="226"/>
      <c r="SU59" s="226"/>
      <c r="SV59" s="226"/>
      <c r="SW59" s="226"/>
      <c r="SX59" s="226"/>
      <c r="SY59" s="226"/>
      <c r="SZ59" s="226"/>
      <c r="TA59" s="226"/>
      <c r="TB59" s="226"/>
      <c r="TC59" s="226"/>
      <c r="TD59" s="226"/>
      <c r="TE59" s="226"/>
      <c r="TF59" s="226"/>
      <c r="TG59" s="226"/>
      <c r="TH59" s="226"/>
      <c r="TI59" s="226"/>
      <c r="TJ59" s="226"/>
      <c r="TK59" s="226"/>
      <c r="TL59" s="226"/>
      <c r="TM59" s="226"/>
      <c r="TN59" s="226"/>
      <c r="TO59" s="226"/>
      <c r="TP59" s="226"/>
      <c r="TQ59" s="226"/>
      <c r="TR59" s="226"/>
      <c r="TS59" s="226"/>
      <c r="TT59" s="226"/>
      <c r="TU59" s="226"/>
      <c r="TV59" s="226"/>
      <c r="TW59" s="226"/>
      <c r="TX59" s="226"/>
      <c r="TY59" s="226"/>
      <c r="TZ59" s="226"/>
      <c r="UA59" s="226"/>
      <c r="UB59" s="226"/>
      <c r="UC59" s="226"/>
      <c r="UD59" s="226"/>
      <c r="UE59" s="226"/>
      <c r="UF59" s="226"/>
      <c r="UG59" s="226"/>
      <c r="UH59" s="226"/>
      <c r="UI59" s="226"/>
      <c r="UJ59" s="226"/>
      <c r="UK59" s="226"/>
      <c r="UL59" s="226"/>
      <c r="UM59" s="226"/>
      <c r="UN59" s="226"/>
    </row>
    <row r="60" spans="1:560" s="1133" customFormat="1">
      <c r="A60" s="1126" t="s">
        <v>67</v>
      </c>
      <c r="B60" s="1129">
        <f>LG60+MA60+BI60+BQ60+BY60+DS60+DY60+EW60+FO60+'Трансферты и кредиты'!HQ60+'Прочая  субсидия_БП'!F29+AK60+AU60+OG60</f>
        <v>52507275.229999997</v>
      </c>
      <c r="C60" s="1129">
        <f>LQ60+MI60+BJ60+BR60+CG60+DV60+EB60+FF60+FX60+'Трансферты и кредиты'!HV60+'Прочая  субсидия_МР  и  ГО'!C49+'Прочая  субсидия_БП'!G29+AP60+AZ60+ON60</f>
        <v>50838320.079999998</v>
      </c>
      <c r="D60" s="1358">
        <f t="shared" si="336"/>
        <v>52507.275229999999</v>
      </c>
      <c r="E60" s="1358">
        <f t="shared" si="336"/>
        <v>50838.320079999998</v>
      </c>
      <c r="F60" s="226"/>
      <c r="G60" s="226"/>
      <c r="H60" s="226"/>
      <c r="I60" s="226"/>
      <c r="J60" s="226"/>
      <c r="K60" s="226"/>
      <c r="L60" s="226"/>
      <c r="M60" s="226"/>
      <c r="N60" s="226"/>
      <c r="O60" s="226"/>
      <c r="P60" s="226"/>
      <c r="Q60" s="226"/>
      <c r="R60" s="226"/>
      <c r="S60" s="226"/>
      <c r="T60" s="226"/>
      <c r="U60" s="226"/>
      <c r="V60" s="226"/>
      <c r="W60" s="226"/>
      <c r="X60" s="226"/>
      <c r="Y60" s="226"/>
      <c r="Z60" s="226"/>
      <c r="AA60" s="226"/>
      <c r="AB60" s="226"/>
      <c r="AC60" s="226"/>
      <c r="AD60" s="226"/>
      <c r="AE60" s="226"/>
      <c r="AF60" s="226"/>
      <c r="AG60" s="226"/>
      <c r="AH60" s="226"/>
      <c r="AI60" s="226"/>
      <c r="AJ60" s="226"/>
      <c r="AK60" s="229"/>
      <c r="AL60" s="226"/>
      <c r="AM60" s="226"/>
      <c r="AN60" s="226"/>
      <c r="AO60"/>
      <c r="AP60" s="229"/>
      <c r="AQ60" s="226"/>
      <c r="AR60" s="226"/>
      <c r="AS60" s="226"/>
      <c r="AT60"/>
      <c r="AU60" s="229">
        <f>AV37</f>
        <v>0</v>
      </c>
      <c r="AV60" s="226"/>
      <c r="AW60" s="226"/>
      <c r="AX60" s="226"/>
      <c r="AY60"/>
      <c r="AZ60" s="229">
        <f>BA37</f>
        <v>0</v>
      </c>
      <c r="BA60" s="226"/>
      <c r="BB60" s="226"/>
      <c r="BC60" s="226"/>
      <c r="BD60"/>
      <c r="BE60" s="226"/>
      <c r="BF60" s="226"/>
      <c r="BG60" s="226"/>
      <c r="BH60" s="226"/>
      <c r="BI60" s="229">
        <f>BO37</f>
        <v>0</v>
      </c>
      <c r="BJ60" s="229">
        <f>BP37</f>
        <v>0</v>
      </c>
      <c r="BK60" s="226"/>
      <c r="BL60" s="226"/>
      <c r="BM60" s="226"/>
      <c r="BN60" s="226"/>
      <c r="BO60" s="226"/>
      <c r="BP60" s="226"/>
      <c r="BQ60" s="229">
        <f>BW37</f>
        <v>0</v>
      </c>
      <c r="BR60" s="229">
        <f>BX37</f>
        <v>0</v>
      </c>
      <c r="BS60" s="226"/>
      <c r="BT60" s="226"/>
      <c r="BU60" s="226"/>
      <c r="BV60" s="226"/>
      <c r="BW60" s="226"/>
      <c r="BX60" s="226"/>
      <c r="BY60" s="229"/>
      <c r="BZ60" s="226"/>
      <c r="CA60" s="226"/>
      <c r="CB60" s="226"/>
      <c r="CC60" s="226"/>
      <c r="CD60" s="226"/>
      <c r="CE60" s="226"/>
      <c r="CF60" s="226"/>
      <c r="CG60" s="229"/>
      <c r="CH60" s="226"/>
      <c r="CI60" s="226"/>
      <c r="CJ60" s="226"/>
      <c r="CK60" s="226"/>
      <c r="CL60" s="226"/>
      <c r="CM60" s="226"/>
      <c r="CN60" s="226"/>
      <c r="CO60" s="226"/>
      <c r="CP60" s="226"/>
      <c r="CQ60" s="226"/>
      <c r="CR60" s="226"/>
      <c r="CS60" s="226"/>
      <c r="CT60" s="226"/>
      <c r="CU60" s="226"/>
      <c r="CV60" s="226"/>
      <c r="CW60" s="226"/>
      <c r="CX60" s="226"/>
      <c r="CY60" s="226"/>
      <c r="CZ60" s="226"/>
      <c r="DA60" s="226"/>
      <c r="DB60" s="226"/>
      <c r="DC60" s="226"/>
      <c r="DD60" s="226"/>
      <c r="DE60" s="226"/>
      <c r="DF60" s="226"/>
      <c r="DG60" s="226"/>
      <c r="DH60" s="226"/>
      <c r="DI60" s="226"/>
      <c r="DJ60" s="226"/>
      <c r="DK60" s="226"/>
      <c r="DL60" s="226"/>
      <c r="DM60" s="226"/>
      <c r="DN60" s="226"/>
      <c r="DO60" s="226"/>
      <c r="DP60" s="226"/>
      <c r="DQ60" s="226"/>
      <c r="DR60" s="226"/>
      <c r="DS60" s="229"/>
      <c r="DT60" s="226"/>
      <c r="DU60" s="226"/>
      <c r="DV60" s="229"/>
      <c r="DW60" s="226"/>
      <c r="DX60" s="226"/>
      <c r="DY60" s="229">
        <f>'Трансферты и кредиты'!EQ37</f>
        <v>1350000</v>
      </c>
      <c r="DZ60" s="229"/>
      <c r="EA60" s="229"/>
      <c r="EB60" s="229">
        <f>'Трансферты и кредиты'!ET37</f>
        <v>0</v>
      </c>
      <c r="EC60" s="229"/>
      <c r="ED60" s="229"/>
      <c r="EE60" s="226"/>
      <c r="EF60" s="226"/>
      <c r="EG60" s="226"/>
      <c r="EH60" s="226"/>
      <c r="EI60" s="226"/>
      <c r="EJ60" s="226"/>
      <c r="EW60" s="1134">
        <f>SUM(EX60:FE60)</f>
        <v>0</v>
      </c>
      <c r="EX60" s="226"/>
      <c r="EY60" s="226"/>
      <c r="EZ60" s="1127"/>
      <c r="FA60" s="226"/>
      <c r="FB60" s="226"/>
      <c r="FC60" s="226"/>
      <c r="FD60" s="1127"/>
      <c r="FE60" s="226"/>
      <c r="FF60" s="1134">
        <f>SUM(FG60:FN60)</f>
        <v>0</v>
      </c>
      <c r="FG60" s="226"/>
      <c r="FH60" s="226"/>
      <c r="FI60" s="1127"/>
      <c r="FJ60" s="226"/>
      <c r="FK60" s="226"/>
      <c r="FL60" s="226"/>
      <c r="FM60" s="1127"/>
      <c r="FN60" s="226"/>
      <c r="FO60" s="1134">
        <f>SUM(FP60:FW60)</f>
        <v>117068.23000000001</v>
      </c>
      <c r="FP60" s="226"/>
      <c r="FQ60" s="226"/>
      <c r="FR60" s="1127">
        <f>HB37+HC37</f>
        <v>117068.23000000001</v>
      </c>
      <c r="FS60" s="226"/>
      <c r="FT60" s="226"/>
      <c r="FU60" s="226"/>
      <c r="FV60" s="1127">
        <f>HF37+HG37</f>
        <v>0</v>
      </c>
      <c r="FW60" s="226"/>
      <c r="FX60" s="1134">
        <f>SUM(FY60:GF60)</f>
        <v>0</v>
      </c>
      <c r="FY60" s="226"/>
      <c r="FZ60" s="226"/>
      <c r="GA60" s="1127">
        <f>HK37+HL37</f>
        <v>0</v>
      </c>
      <c r="GB60" s="226"/>
      <c r="GC60" s="226"/>
      <c r="GD60" s="226"/>
      <c r="GE60" s="1127">
        <f>HO37+HP37</f>
        <v>0</v>
      </c>
      <c r="GF60" s="226"/>
      <c r="GG60" s="226"/>
      <c r="GH60" s="226"/>
      <c r="GI60" s="226"/>
      <c r="GJ60" s="226"/>
      <c r="GK60" s="226"/>
      <c r="GL60" s="226"/>
      <c r="GM60" s="226"/>
      <c r="GN60" s="226"/>
      <c r="GO60" s="226"/>
      <c r="GP60" s="226"/>
      <c r="GQ60" s="226"/>
      <c r="GR60" s="226"/>
      <c r="GS60" s="226"/>
      <c r="GT60" s="226"/>
      <c r="GU60" s="226"/>
      <c r="GV60" s="226"/>
      <c r="GW60" s="226"/>
      <c r="GX60" s="226"/>
      <c r="GY60" s="226"/>
      <c r="GZ60" s="226"/>
      <c r="HA60" s="226"/>
      <c r="HB60" s="226"/>
      <c r="HC60" s="226"/>
      <c r="HD60" s="226"/>
      <c r="HE60" s="226"/>
      <c r="HF60" s="226"/>
      <c r="HG60" s="226"/>
      <c r="HH60" s="226"/>
      <c r="HI60" s="226"/>
      <c r="HJ60" s="226"/>
      <c r="HK60" s="226"/>
      <c r="HL60" s="226"/>
      <c r="HM60" s="226"/>
      <c r="HN60" s="226"/>
      <c r="HO60" s="226"/>
      <c r="HP60" s="226"/>
      <c r="HQ60" s="226"/>
      <c r="HR60" s="226"/>
      <c r="HS60" s="226"/>
      <c r="HT60" s="226"/>
      <c r="HU60" s="226"/>
      <c r="HV60" s="226"/>
      <c r="HW60" s="226"/>
      <c r="HX60"/>
      <c r="HY60"/>
      <c r="HZ60"/>
      <c r="IA60"/>
      <c r="IB60"/>
      <c r="IC60"/>
      <c r="ID60" s="226"/>
      <c r="IE60" s="226"/>
      <c r="IF60"/>
      <c r="IG60"/>
      <c r="IH60"/>
      <c r="II60" s="226"/>
      <c r="IJ60" s="226"/>
      <c r="IK60"/>
      <c r="IL60"/>
      <c r="IM60"/>
      <c r="IN60"/>
      <c r="IO60"/>
      <c r="IP60"/>
      <c r="IQ60"/>
      <c r="IR60"/>
      <c r="IS60"/>
      <c r="IT60"/>
      <c r="IU60"/>
      <c r="IV60"/>
      <c r="IW60"/>
      <c r="IX60"/>
      <c r="IY60"/>
      <c r="IZ60"/>
      <c r="JA60"/>
      <c r="JB60"/>
      <c r="JC60"/>
      <c r="JD60"/>
      <c r="JE60"/>
      <c r="JF60"/>
      <c r="JG60"/>
      <c r="JH60"/>
      <c r="JI60"/>
      <c r="JJ60"/>
      <c r="JK60"/>
      <c r="JL60"/>
      <c r="JM60"/>
      <c r="JN60"/>
      <c r="JO60"/>
      <c r="JP60"/>
      <c r="JQ60"/>
      <c r="JR60"/>
      <c r="JS60"/>
      <c r="JT60"/>
      <c r="JU60"/>
      <c r="JV60"/>
      <c r="JW60"/>
      <c r="JX60"/>
      <c r="JY60"/>
      <c r="JZ60"/>
      <c r="KA60"/>
      <c r="KB60"/>
      <c r="KC60"/>
      <c r="KD60"/>
      <c r="KE60"/>
      <c r="KF60"/>
      <c r="KG60"/>
      <c r="KH60"/>
      <c r="KI60"/>
      <c r="KJ60"/>
      <c r="KK60" s="226"/>
      <c r="KL60" s="226"/>
      <c r="KM60" s="226"/>
      <c r="KN60" s="226"/>
      <c r="KO60" s="226"/>
      <c r="KP60" s="226"/>
      <c r="KQ60" s="226"/>
      <c r="KR60" s="226"/>
      <c r="KS60" s="226"/>
      <c r="KT60" s="226"/>
      <c r="KU60" s="226"/>
      <c r="KV60" s="226"/>
      <c r="KW60" s="226"/>
      <c r="KX60" s="226"/>
      <c r="KY60" s="226"/>
      <c r="KZ60" s="226"/>
      <c r="LA60" s="226"/>
      <c r="LB60" s="226"/>
      <c r="LC60" s="226"/>
      <c r="LD60" s="226"/>
      <c r="LE60" s="226"/>
      <c r="LF60" s="226"/>
      <c r="LG60" s="229"/>
      <c r="LH60" s="1136"/>
      <c r="LI60" s="1136"/>
      <c r="LJ60" s="1136"/>
      <c r="LK60" s="226"/>
      <c r="LL60" s="226"/>
      <c r="LM60" s="1136"/>
      <c r="LN60" s="1136"/>
      <c r="LO60" s="1136"/>
      <c r="LP60" s="1136"/>
      <c r="LQ60" s="229"/>
      <c r="LR60" s="1136"/>
      <c r="LS60" s="1136"/>
      <c r="LT60" s="1136"/>
      <c r="LU60" s="226"/>
      <c r="LV60" s="226"/>
      <c r="LW60" s="1136"/>
      <c r="LX60" s="1136"/>
      <c r="LY60" s="1136"/>
      <c r="LZ60" s="1136"/>
      <c r="MA60" s="229">
        <f t="shared" si="362"/>
        <v>0</v>
      </c>
      <c r="MB60" s="1136">
        <f>NH37</f>
        <v>0</v>
      </c>
      <c r="MC60" s="226"/>
      <c r="MD60" s="1136"/>
      <c r="ME60" s="1136">
        <f>NK37</f>
        <v>0</v>
      </c>
      <c r="MF60" s="1136">
        <f>NL37</f>
        <v>0</v>
      </c>
      <c r="MG60" s="1136">
        <f>NM37</f>
        <v>0</v>
      </c>
      <c r="MH60" s="1136">
        <f>NN37</f>
        <v>0</v>
      </c>
      <c r="MI60" s="229">
        <f t="shared" si="367"/>
        <v>0</v>
      </c>
      <c r="MJ60" s="1136">
        <f>NP37</f>
        <v>0</v>
      </c>
      <c r="MK60" s="226"/>
      <c r="ML60" s="1136"/>
      <c r="MM60" s="1136">
        <f>NS37</f>
        <v>0</v>
      </c>
      <c r="MN60" s="1136">
        <f>NT37</f>
        <v>0</v>
      </c>
      <c r="MO60" s="1136">
        <f>NU37</f>
        <v>0</v>
      </c>
      <c r="MP60" s="1136">
        <f>NV37</f>
        <v>0</v>
      </c>
      <c r="MQ60" s="226"/>
      <c r="MR60" s="226"/>
      <c r="MS60" s="226"/>
      <c r="MT60" s="226"/>
      <c r="MU60" s="226"/>
      <c r="MV60" s="226"/>
      <c r="MW60" s="226"/>
      <c r="MX60" s="226"/>
      <c r="MY60" s="226"/>
      <c r="MZ60" s="226"/>
      <c r="NA60" s="226"/>
      <c r="NB60" s="226"/>
      <c r="NC60" s="226"/>
      <c r="ND60" s="226"/>
      <c r="NE60" s="226"/>
      <c r="NF60" s="226"/>
      <c r="NG60" s="226"/>
      <c r="NH60" s="226"/>
      <c r="NI60" s="226"/>
      <c r="NJ60" s="226"/>
      <c r="NK60" s="226"/>
      <c r="NL60" s="226"/>
      <c r="NM60" s="226"/>
      <c r="NN60" s="226"/>
      <c r="NO60" s="226"/>
      <c r="NP60" s="226"/>
      <c r="NQ60" s="226"/>
      <c r="NR60" s="226"/>
      <c r="NS60" s="226"/>
      <c r="NT60" s="226"/>
      <c r="NU60" s="226"/>
      <c r="NV60" s="226"/>
      <c r="NW60" s="984">
        <f t="shared" si="330"/>
        <v>0</v>
      </c>
      <c r="NX60" s="1136"/>
      <c r="NY60" s="1136"/>
      <c r="NZ60" s="1136"/>
      <c r="OA60" s="1136"/>
      <c r="OB60" s="984">
        <f t="shared" si="332"/>
        <v>0</v>
      </c>
      <c r="OC60" s="1136"/>
      <c r="OD60" s="1136"/>
      <c r="OE60" s="1136"/>
      <c r="OF60" s="1136"/>
      <c r="OG60" s="984">
        <f t="shared" si="334"/>
        <v>0</v>
      </c>
      <c r="OH60" s="1136" t="e">
        <f>#REF!</f>
        <v>#REF!</v>
      </c>
      <c r="OI60" s="1136" t="e">
        <f>#REF!</f>
        <v>#REF!</v>
      </c>
      <c r="OJ60" s="1136" t="e">
        <f>#REF!</f>
        <v>#REF!</v>
      </c>
      <c r="OK60" s="1136" t="e">
        <f>#REF!</f>
        <v>#REF!</v>
      </c>
      <c r="OL60" s="1136" t="e">
        <f>#REF!</f>
        <v>#REF!</v>
      </c>
      <c r="OM60" s="1136" t="e">
        <f>#REF!</f>
        <v>#REF!</v>
      </c>
      <c r="ON60" s="984">
        <f t="shared" si="335"/>
        <v>0</v>
      </c>
      <c r="OO60" s="1136" t="e">
        <f>#REF!</f>
        <v>#REF!</v>
      </c>
      <c r="OP60" s="1136" t="e">
        <f>#REF!</f>
        <v>#REF!</v>
      </c>
      <c r="OQ60" s="1136" t="e">
        <f>#REF!</f>
        <v>#REF!</v>
      </c>
      <c r="OR60" s="1136" t="e">
        <f>#REF!</f>
        <v>#REF!</v>
      </c>
      <c r="OS60" s="1136" t="e">
        <f>#REF!</f>
        <v>#REF!</v>
      </c>
      <c r="OT60" s="1136" t="e">
        <f>#REF!</f>
        <v>#REF!</v>
      </c>
      <c r="OU60" s="226"/>
      <c r="OV60" s="226"/>
      <c r="OW60" s="226"/>
      <c r="OX60" s="226"/>
      <c r="OY60" s="226"/>
      <c r="OZ60" s="226"/>
      <c r="PA60" s="226"/>
      <c r="PB60" s="226"/>
      <c r="PC60" s="226"/>
      <c r="PD60" s="226"/>
      <c r="PE60" s="226"/>
      <c r="PF60" s="226"/>
      <c r="PG60" s="226"/>
      <c r="PH60" s="226"/>
      <c r="PI60" s="226"/>
      <c r="PJ60" s="226"/>
      <c r="PK60" s="226"/>
      <c r="PL60" s="226"/>
      <c r="PM60" s="226"/>
      <c r="PN60" s="226"/>
      <c r="PO60" s="226"/>
      <c r="PP60" s="226"/>
      <c r="PQ60" s="226"/>
      <c r="PR60" s="226"/>
      <c r="PS60" s="226"/>
      <c r="PT60" s="226"/>
      <c r="PU60" s="226"/>
      <c r="PV60" s="226"/>
      <c r="PW60" s="226"/>
      <c r="PX60" s="226"/>
      <c r="PY60" s="226"/>
      <c r="PZ60" s="226"/>
      <c r="QA60" s="226"/>
      <c r="QB60" s="226"/>
      <c r="QC60" s="226"/>
      <c r="QD60" s="226"/>
      <c r="QE60" s="226"/>
      <c r="QF60" s="226"/>
      <c r="QG60" s="226"/>
      <c r="QH60" s="226"/>
      <c r="QI60" s="226"/>
      <c r="QJ60" s="226"/>
      <c r="QK60" s="226"/>
      <c r="QL60" s="226"/>
      <c r="QM60" s="226"/>
      <c r="QN60" s="226"/>
      <c r="QO60" s="226"/>
      <c r="QP60" s="226"/>
      <c r="QQ60" s="226"/>
      <c r="QR60" s="226"/>
      <c r="QS60" s="226"/>
      <c r="QT60" s="226"/>
      <c r="QU60" s="226"/>
      <c r="QV60" s="226"/>
      <c r="QW60" s="226"/>
      <c r="QX60" s="226"/>
      <c r="QY60" s="226"/>
      <c r="QZ60" s="226"/>
      <c r="RA60" s="226"/>
      <c r="RB60" s="226"/>
      <c r="RC60" s="226"/>
      <c r="RD60" s="226"/>
      <c r="RE60" s="226"/>
      <c r="RF60" s="226"/>
      <c r="RG60" s="226"/>
      <c r="RH60" s="226"/>
      <c r="RI60" s="226"/>
      <c r="RJ60" s="226"/>
      <c r="RK60" s="226"/>
      <c r="RL60" s="226"/>
      <c r="RM60" s="226"/>
      <c r="RN60" s="226"/>
      <c r="RO60" s="226"/>
      <c r="RP60" s="226"/>
      <c r="RQ60" s="226"/>
      <c r="RR60" s="226"/>
      <c r="RS60" s="226"/>
      <c r="RT60" s="226"/>
      <c r="RU60" s="226"/>
      <c r="RV60" s="226"/>
      <c r="RW60" s="226"/>
      <c r="RX60" s="226"/>
      <c r="RY60" s="226"/>
      <c r="RZ60" s="226"/>
      <c r="SA60" s="226"/>
      <c r="SB60" s="226"/>
      <c r="SC60" s="226"/>
      <c r="SD60" s="226"/>
      <c r="SE60" s="226"/>
      <c r="SF60" s="226"/>
      <c r="SG60" s="226"/>
      <c r="SH60" s="226"/>
      <c r="SI60" s="226"/>
      <c r="SJ60" s="226"/>
      <c r="SK60" s="226"/>
      <c r="SL60" s="226"/>
      <c r="SM60" s="226"/>
      <c r="SN60" s="226"/>
      <c r="SO60" s="226"/>
      <c r="SP60" s="226"/>
      <c r="SQ60" s="226"/>
      <c r="SR60" s="226"/>
      <c r="SS60" s="226"/>
      <c r="ST60" s="226"/>
      <c r="SU60" s="226"/>
      <c r="SV60" s="226"/>
      <c r="SW60" s="226"/>
      <c r="SX60" s="226"/>
      <c r="SY60" s="226"/>
      <c r="SZ60" s="226"/>
      <c r="TA60" s="226"/>
      <c r="TB60" s="226"/>
      <c r="TC60" s="226"/>
      <c r="TD60" s="226"/>
      <c r="TE60" s="226"/>
      <c r="TF60" s="226"/>
      <c r="TG60" s="226"/>
      <c r="TH60" s="226"/>
      <c r="TI60" s="226"/>
      <c r="TJ60" s="226"/>
      <c r="TK60" s="226"/>
      <c r="TL60" s="226"/>
      <c r="TM60" s="226"/>
      <c r="TN60" s="226"/>
      <c r="TO60" s="226"/>
      <c r="TP60" s="226"/>
      <c r="TQ60" s="226"/>
      <c r="TR60" s="226"/>
      <c r="TS60" s="226"/>
      <c r="TT60" s="226"/>
      <c r="TU60" s="226"/>
      <c r="TV60" s="226"/>
      <c r="TW60" s="226"/>
      <c r="TX60" s="226"/>
      <c r="TY60" s="226"/>
      <c r="TZ60" s="226"/>
      <c r="UA60" s="226"/>
      <c r="UB60" s="226"/>
      <c r="UC60" s="226"/>
      <c r="UD60" s="226"/>
      <c r="UE60" s="226"/>
      <c r="UF60" s="226"/>
      <c r="UG60" s="226"/>
      <c r="UH60" s="226"/>
      <c r="UI60" s="226"/>
      <c r="UJ60" s="226"/>
      <c r="UK60" s="226"/>
      <c r="UL60" s="226"/>
      <c r="UM60" s="226"/>
      <c r="UN60" s="226"/>
    </row>
    <row r="61" spans="1:560">
      <c r="B61" s="463">
        <f>B56-B59-B60</f>
        <v>0</v>
      </c>
      <c r="C61" s="463">
        <f>C56-C59-C60</f>
        <v>0</v>
      </c>
      <c r="AK61" s="229">
        <f>AK56-AK59-AK60</f>
        <v>0</v>
      </c>
      <c r="AP61" s="229">
        <f>AP56-AP59-AP60</f>
        <v>0</v>
      </c>
      <c r="AU61" s="229">
        <f>AU56-AU59-AU60</f>
        <v>0</v>
      </c>
      <c r="AZ61" s="229">
        <f>AZ56-AZ59-AZ60</f>
        <v>0</v>
      </c>
      <c r="BI61" s="229">
        <f>BI56-BI59-BI60</f>
        <v>0</v>
      </c>
      <c r="BJ61" s="229">
        <f>BJ56-BJ59-BJ60</f>
        <v>0</v>
      </c>
      <c r="BQ61" s="229">
        <f>BQ56-BQ59-BQ60</f>
        <v>0</v>
      </c>
      <c r="BR61" s="229">
        <f>BR56-BR59-BR60</f>
        <v>0</v>
      </c>
      <c r="BY61" s="229">
        <f>BY56-BY59-BY60</f>
        <v>0</v>
      </c>
      <c r="CG61" s="229">
        <f>CG56-CG59-CG60</f>
        <v>0</v>
      </c>
      <c r="DS61" s="229">
        <f>DS56-DS59-DS60</f>
        <v>0</v>
      </c>
      <c r="DV61" s="229">
        <f>DV56-DV59-DV60</f>
        <v>0</v>
      </c>
      <c r="DY61" s="229">
        <f>DY56-DY59-DY60</f>
        <v>0</v>
      </c>
      <c r="DZ61" s="229"/>
      <c r="EA61" s="229"/>
      <c r="EB61" s="229">
        <f>EB56-EB59-EB60</f>
        <v>0</v>
      </c>
      <c r="EW61" s="463">
        <f>EW56-EW59-EW60</f>
        <v>0</v>
      </c>
      <c r="EZ61" s="1135">
        <f>EZ56-EZ59-EZ60</f>
        <v>0</v>
      </c>
      <c r="FD61" s="1135">
        <f>FD56-FD59-FD60</f>
        <v>0</v>
      </c>
      <c r="FI61" s="1135">
        <f>FI56-FI59-FI60</f>
        <v>0</v>
      </c>
      <c r="FM61" s="1135">
        <f>FM56-FM59-FM60</f>
        <v>0</v>
      </c>
      <c r="HQ61" s="463">
        <f>HQ56-HQ59-HQ60</f>
        <v>0</v>
      </c>
      <c r="HR61" s="463">
        <f>HR56-HR59-HR60</f>
        <v>0</v>
      </c>
      <c r="HS61" s="463">
        <f>HS56-HS59-HS60</f>
        <v>0</v>
      </c>
      <c r="HT61" s="463"/>
      <c r="HU61" s="463"/>
      <c r="HV61" s="463">
        <f>HV56-HV59-HV60</f>
        <v>0</v>
      </c>
      <c r="LG61" s="229">
        <f>SUM(LH61:LP61)</f>
        <v>0</v>
      </c>
      <c r="LH61" s="1136">
        <f>SUM(LI61:LQ61)</f>
        <v>0</v>
      </c>
      <c r="LI61" s="1136">
        <f>SUM(LJ61:LR61)</f>
        <v>0</v>
      </c>
      <c r="LJ61" s="1136">
        <f>SUM(LK61:LS61)</f>
        <v>0</v>
      </c>
      <c r="LM61" s="1136">
        <f>SUM(LN61:LV61)</f>
        <v>0</v>
      </c>
      <c r="LN61" s="1136">
        <f>SUM(LO61:LW61)</f>
        <v>0</v>
      </c>
      <c r="LO61" s="1136">
        <f>SUM(LP61:LX61)</f>
        <v>0</v>
      </c>
      <c r="LP61" s="1136">
        <f>SUM(LQ61:LY61)</f>
        <v>0</v>
      </c>
      <c r="LQ61" s="229">
        <f>SUM(LR61:LZ61)</f>
        <v>0</v>
      </c>
      <c r="LR61" s="1136">
        <f>SUM(LS61:MC61)</f>
        <v>0</v>
      </c>
      <c r="LS61" s="1136">
        <f>SUM(LT61:MC61)</f>
        <v>0</v>
      </c>
      <c r="LT61" s="1136">
        <f>SUM(LU61:MC61)</f>
        <v>0</v>
      </c>
      <c r="LW61" s="1136">
        <f>SUM(LX61:MH61)</f>
        <v>0</v>
      </c>
      <c r="LX61" s="1136">
        <f>SUM(LY61:MK61)</f>
        <v>0</v>
      </c>
      <c r="LY61" s="1136">
        <f>SUM(LZ61:MK61)</f>
        <v>0</v>
      </c>
      <c r="LZ61" s="1136">
        <f>SUM(MA61:MK61)</f>
        <v>0</v>
      </c>
      <c r="MA61" s="229">
        <f t="shared" si="362"/>
        <v>0</v>
      </c>
      <c r="MB61" s="1136">
        <f t="shared" ref="MB61" si="370">SUM(MC61:MI61)</f>
        <v>0</v>
      </c>
      <c r="MD61" s="1136"/>
      <c r="ME61" s="1136">
        <f>SUM(MF61:MK61)</f>
        <v>0</v>
      </c>
      <c r="MF61" s="1136">
        <f>SUM(MG61:MM61)</f>
        <v>0</v>
      </c>
      <c r="MG61" s="1136">
        <f t="shared" ref="MG61" si="371">SUM(MH61:MN61)</f>
        <v>0</v>
      </c>
      <c r="MH61" s="1136">
        <f t="shared" ref="MH61" si="372">SUM(MI61:MO61)</f>
        <v>0</v>
      </c>
      <c r="MI61" s="229">
        <f t="shared" si="367"/>
        <v>0</v>
      </c>
      <c r="MJ61" s="1136">
        <f t="shared" ref="MJ61" si="373">SUM(MK61:MQ61)</f>
        <v>0</v>
      </c>
      <c r="ML61" s="1136"/>
      <c r="MM61" s="1136">
        <f>SUM(MN61:MS61)</f>
        <v>0</v>
      </c>
      <c r="MN61" s="1136">
        <f>SUM(MO61:MU61)</f>
        <v>0</v>
      </c>
      <c r="MO61" s="1136">
        <f t="shared" ref="MO61" si="374">SUM(MP61:MV61)</f>
        <v>0</v>
      </c>
      <c r="MP61" s="1136">
        <f t="shared" ref="MP61" si="375">SUM(MQ61:MW61)</f>
        <v>0</v>
      </c>
      <c r="NW61" s="984">
        <f t="shared" si="330"/>
        <v>0</v>
      </c>
      <c r="NX61" s="1136">
        <f t="shared" ref="NX61:OA61" si="376">SUM(NY61:OK61)</f>
        <v>0</v>
      </c>
      <c r="NY61" s="1136">
        <f t="shared" si="376"/>
        <v>0</v>
      </c>
      <c r="NZ61" s="1136">
        <f t="shared" si="376"/>
        <v>0</v>
      </c>
      <c r="OA61" s="1136">
        <f t="shared" si="376"/>
        <v>0</v>
      </c>
      <c r="OB61" s="984">
        <f t="shared" si="332"/>
        <v>0</v>
      </c>
      <c r="OC61" s="1136">
        <f t="shared" ref="OC61:OF61" si="377">SUM(OD61:OP61)</f>
        <v>0</v>
      </c>
      <c r="OD61" s="1136">
        <f t="shared" si="377"/>
        <v>0</v>
      </c>
      <c r="OE61" s="1136">
        <f t="shared" si="377"/>
        <v>0</v>
      </c>
      <c r="OF61" s="1136">
        <f t="shared" si="377"/>
        <v>0</v>
      </c>
      <c r="OG61" s="984">
        <f t="shared" si="334"/>
        <v>0</v>
      </c>
      <c r="OH61" s="1136">
        <f t="shared" ref="OH61:OM61" si="378">SUM(OL61:OU61)</f>
        <v>0</v>
      </c>
      <c r="OI61" s="1136">
        <f t="shared" si="378"/>
        <v>0</v>
      </c>
      <c r="OJ61" s="1136">
        <f t="shared" si="378"/>
        <v>0</v>
      </c>
      <c r="OK61" s="1136">
        <f t="shared" si="378"/>
        <v>0</v>
      </c>
      <c r="OL61" s="1136">
        <f t="shared" si="378"/>
        <v>0</v>
      </c>
      <c r="OM61" s="1136">
        <f t="shared" si="378"/>
        <v>0</v>
      </c>
      <c r="ON61" s="984">
        <f t="shared" si="335"/>
        <v>0</v>
      </c>
      <c r="OO61" s="1136">
        <f t="shared" ref="OO61:OT61" si="379">SUM(OS61:PB61)</f>
        <v>0</v>
      </c>
      <c r="OP61" s="1136">
        <f t="shared" si="379"/>
        <v>0</v>
      </c>
      <c r="OQ61" s="1136">
        <f t="shared" si="379"/>
        <v>0</v>
      </c>
      <c r="OR61" s="1136">
        <f t="shared" si="379"/>
        <v>0</v>
      </c>
      <c r="OS61" s="1136">
        <f t="shared" si="379"/>
        <v>0</v>
      </c>
      <c r="OT61" s="1136">
        <f t="shared" si="379"/>
        <v>0</v>
      </c>
    </row>
  </sheetData>
  <mergeCells count="247">
    <mergeCell ref="LG39:NO39"/>
    <mergeCell ref="BK9:BL10"/>
    <mergeCell ref="NG10:NO10"/>
    <mergeCell ref="MQ10:MY10"/>
    <mergeCell ref="LG9:LQ9"/>
    <mergeCell ref="LG10:LQ10"/>
    <mergeCell ref="MQ9:NO9"/>
    <mergeCell ref="AI8:AI11"/>
    <mergeCell ref="AJ8:AJ11"/>
    <mergeCell ref="IA8:IV8"/>
    <mergeCell ref="IA9:IJ9"/>
    <mergeCell ref="IA10:IJ10"/>
    <mergeCell ref="IK9:IR10"/>
    <mergeCell ref="IS9:IV9"/>
    <mergeCell ref="IS10:IT10"/>
    <mergeCell ref="IU10:IV10"/>
    <mergeCell ref="IA39:IV39"/>
    <mergeCell ref="EE9:EJ10"/>
    <mergeCell ref="BO10:BP10"/>
    <mergeCell ref="LG8:NO8"/>
    <mergeCell ref="CW8:DB8"/>
    <mergeCell ref="BE10:BF10"/>
    <mergeCell ref="BI9:BJ9"/>
    <mergeCell ref="BQ8:BX8"/>
    <mergeCell ref="BI39:BP39"/>
    <mergeCell ref="BM10:BN10"/>
    <mergeCell ref="F39:M39"/>
    <mergeCell ref="N39:U39"/>
    <mergeCell ref="AA39:AH39"/>
    <mergeCell ref="BY9:CN9"/>
    <mergeCell ref="BQ39:BX39"/>
    <mergeCell ref="V39:W39"/>
    <mergeCell ref="N8:U8"/>
    <mergeCell ref="R10:S10"/>
    <mergeCell ref="P9:Q10"/>
    <mergeCell ref="AG10:AH10"/>
    <mergeCell ref="BE9:BH9"/>
    <mergeCell ref="BG10:BH10"/>
    <mergeCell ref="AK8:BH8"/>
    <mergeCell ref="AU9:BD10"/>
    <mergeCell ref="AK39:BH39"/>
    <mergeCell ref="BY39:CV39"/>
    <mergeCell ref="N9:O9"/>
    <mergeCell ref="V10:Z10"/>
    <mergeCell ref="F10:G10"/>
    <mergeCell ref="T10:U10"/>
    <mergeCell ref="J9:M9"/>
    <mergeCell ref="G3:J3"/>
    <mergeCell ref="BW10:BX10"/>
    <mergeCell ref="BM9:BP9"/>
    <mergeCell ref="JQ9:KJ9"/>
    <mergeCell ref="KO9:KT10"/>
    <mergeCell ref="KK10:KN10"/>
    <mergeCell ref="KK9:KN9"/>
    <mergeCell ref="EK10:EP10"/>
    <mergeCell ref="EW9:FN9"/>
    <mergeCell ref="BY8:CV8"/>
    <mergeCell ref="CO9:CR10"/>
    <mergeCell ref="CS9:CV9"/>
    <mergeCell ref="CS10:CT10"/>
    <mergeCell ref="CU10:CV10"/>
    <mergeCell ref="HQ8:HZ8"/>
    <mergeCell ref="A6:A11"/>
    <mergeCell ref="B6:C8"/>
    <mergeCell ref="B9:C10"/>
    <mergeCell ref="E8:E11"/>
    <mergeCell ref="D8:D11"/>
    <mergeCell ref="D7:AH7"/>
    <mergeCell ref="V8:AH8"/>
    <mergeCell ref="AE9:AH9"/>
    <mergeCell ref="V9:Z9"/>
    <mergeCell ref="R9:U9"/>
    <mergeCell ref="F8:M8"/>
    <mergeCell ref="H9:I10"/>
    <mergeCell ref="L10:M10"/>
    <mergeCell ref="N10:O10"/>
    <mergeCell ref="AE10:AF10"/>
    <mergeCell ref="AA9:AD10"/>
    <mergeCell ref="F9:G9"/>
    <mergeCell ref="J10:K10"/>
    <mergeCell ref="D6:Q6"/>
    <mergeCell ref="MA9:MI10"/>
    <mergeCell ref="BI10:BJ10"/>
    <mergeCell ref="BU9:BX9"/>
    <mergeCell ref="BU10:BV10"/>
    <mergeCell ref="BY10:CN10"/>
    <mergeCell ref="BQ9:BR9"/>
    <mergeCell ref="BS9:BT10"/>
    <mergeCell ref="BQ10:BR10"/>
    <mergeCell ref="CW10:DB10"/>
    <mergeCell ref="IW10:JF10"/>
    <mergeCell ref="IW9:JF9"/>
    <mergeCell ref="JG9:JP10"/>
    <mergeCell ref="FO9:GF10"/>
    <mergeCell ref="KU10:KZ10"/>
    <mergeCell ref="LA10:LF10"/>
    <mergeCell ref="KA10:KJ10"/>
    <mergeCell ref="JQ10:JZ10"/>
    <mergeCell ref="EW10:FN10"/>
    <mergeCell ref="HQ9:HZ9"/>
    <mergeCell ref="HQ10:HZ10"/>
    <mergeCell ref="KU9:LF9"/>
    <mergeCell ref="DC39:DL39"/>
    <mergeCell ref="DM8:DR8"/>
    <mergeCell ref="DM9:DR9"/>
    <mergeCell ref="DM10:DR10"/>
    <mergeCell ref="DC8:DL8"/>
    <mergeCell ref="DC9:DL9"/>
    <mergeCell ref="DC10:DL10"/>
    <mergeCell ref="CW9:DB9"/>
    <mergeCell ref="DM39:DR39"/>
    <mergeCell ref="CW39:DB39"/>
    <mergeCell ref="HQ39:HZ39"/>
    <mergeCell ref="EW8:HP8"/>
    <mergeCell ref="GG9:HP9"/>
    <mergeCell ref="GY10:HP10"/>
    <mergeCell ref="EW39:HP39"/>
    <mergeCell ref="GG10:GX10"/>
    <mergeCell ref="DS8:DX8"/>
    <mergeCell ref="DY8:EV8"/>
    <mergeCell ref="EQ10:EV10"/>
    <mergeCell ref="DY39:EV39"/>
    <mergeCell ref="DY9:ED9"/>
    <mergeCell ref="DY10:ED10"/>
    <mergeCell ref="EK9:EV9"/>
    <mergeCell ref="DS39:DX39"/>
    <mergeCell ref="DS10:DX10"/>
    <mergeCell ref="DS9:DX9"/>
    <mergeCell ref="PW8:PX8"/>
    <mergeCell ref="PW9:PX9"/>
    <mergeCell ref="PW10:PX10"/>
    <mergeCell ref="QE10:QF10"/>
    <mergeCell ref="PY9:PZ9"/>
    <mergeCell ref="QC10:QD10"/>
    <mergeCell ref="QC9:QF9"/>
    <mergeCell ref="NW8:PV8"/>
    <mergeCell ref="NW9:OF9"/>
    <mergeCell ref="OG9:OT10"/>
    <mergeCell ref="OU9:PV9"/>
    <mergeCell ref="NW10:OF10"/>
    <mergeCell ref="OU10:PH10"/>
    <mergeCell ref="PI10:PV10"/>
    <mergeCell ref="PY8:QF8"/>
    <mergeCell ref="PY10:PZ10"/>
    <mergeCell ref="QA9:QB10"/>
    <mergeCell ref="QS39:QT39"/>
    <mergeCell ref="QQ9:QR9"/>
    <mergeCell ref="QS9:QT10"/>
    <mergeCell ref="RC10:RD10"/>
    <mergeCell ref="QW39:QX39"/>
    <mergeCell ref="QY9:QZ9"/>
    <mergeCell ref="QY39:QZ39"/>
    <mergeCell ref="QM39:QN39"/>
    <mergeCell ref="QQ39:QR39"/>
    <mergeCell ref="QO39:QP39"/>
    <mergeCell ref="QM10:QN10"/>
    <mergeCell ref="QW10:QX10"/>
    <mergeCell ref="RC39:RD39"/>
    <mergeCell ref="QU39:QV39"/>
    <mergeCell ref="RA39:RB39"/>
    <mergeCell ref="QQ10:QR10"/>
    <mergeCell ref="QM9:QN9"/>
    <mergeCell ref="UE39:UL39"/>
    <mergeCell ref="UI9:UL9"/>
    <mergeCell ref="UI10:UJ10"/>
    <mergeCell ref="UE10:UF10"/>
    <mergeCell ref="UG9:UH10"/>
    <mergeCell ref="UE9:UF9"/>
    <mergeCell ref="TW39:UD39"/>
    <mergeCell ref="TY9:TZ10"/>
    <mergeCell ref="UA9:UD9"/>
    <mergeCell ref="UA10:UB10"/>
    <mergeCell ref="UC10:UD10"/>
    <mergeCell ref="TW9:TX9"/>
    <mergeCell ref="TW10:TX10"/>
    <mergeCell ref="SA39:SV39"/>
    <mergeCell ref="SA10:SF10"/>
    <mergeCell ref="QY10:QZ10"/>
    <mergeCell ref="NW39:PV39"/>
    <mergeCell ref="PW39:PX39"/>
    <mergeCell ref="QK8:QK11"/>
    <mergeCell ref="QW8:QX8"/>
    <mergeCell ref="QU8:QV8"/>
    <mergeCell ref="QU10:QV10"/>
    <mergeCell ref="RM39:RZ39"/>
    <mergeCell ref="RM9:RZ9"/>
    <mergeCell ref="RL8:RL11"/>
    <mergeCell ref="RM10:RZ10"/>
    <mergeCell ref="RK8:RK11"/>
    <mergeCell ref="RE8:RJ8"/>
    <mergeCell ref="RA10:RB10"/>
    <mergeCell ref="RE9:RJ9"/>
    <mergeCell ref="RE10:RJ10"/>
    <mergeCell ref="RC8:RD8"/>
    <mergeCell ref="RA8:RB8"/>
    <mergeCell ref="RA9:RB9"/>
    <mergeCell ref="RE39:RJ39"/>
    <mergeCell ref="QA39:QF39"/>
    <mergeCell ref="PY39:PZ39"/>
    <mergeCell ref="TU7:TU11"/>
    <mergeCell ref="UE7:UL8"/>
    <mergeCell ref="UK10:UL10"/>
    <mergeCell ref="TW7:UD8"/>
    <mergeCell ref="TV7:TV11"/>
    <mergeCell ref="QM8:QN8"/>
    <mergeCell ref="QI8:QI11"/>
    <mergeCell ref="QW9:QX9"/>
    <mergeCell ref="QQ8:QR8"/>
    <mergeCell ref="SY9:TD9"/>
    <mergeCell ref="SY10:TD10"/>
    <mergeCell ref="QG7:RJ7"/>
    <mergeCell ref="QG8:QG11"/>
    <mergeCell ref="QU9:QV9"/>
    <mergeCell ref="RC9:RD9"/>
    <mergeCell ref="QO10:QP10"/>
    <mergeCell ref="QO8:QP8"/>
    <mergeCell ref="QL8:QL11"/>
    <mergeCell ref="QO9:QP9"/>
    <mergeCell ref="QJ8:QJ11"/>
    <mergeCell ref="QH8:QH11"/>
    <mergeCell ref="QS8:QT8"/>
    <mergeCell ref="QY8:QZ8"/>
    <mergeCell ref="RM8:RZ8"/>
    <mergeCell ref="RK7:TT7"/>
    <mergeCell ref="KK8:LD8"/>
    <mergeCell ref="KK39:LD39"/>
    <mergeCell ref="IW8:KF8"/>
    <mergeCell ref="IW39:KF39"/>
    <mergeCell ref="TM10:TP10"/>
    <mergeCell ref="TI9:TL10"/>
    <mergeCell ref="TE9:TH9"/>
    <mergeCell ref="TE10:TH10"/>
    <mergeCell ref="TE8:TT8"/>
    <mergeCell ref="TM9:TT9"/>
    <mergeCell ref="SY39:TD39"/>
    <mergeCell ref="TQ10:TT10"/>
    <mergeCell ref="TE39:TT39"/>
    <mergeCell ref="SG9:SL10"/>
    <mergeCell ref="SA9:SF9"/>
    <mergeCell ref="AI7:QF7"/>
    <mergeCell ref="AK9:AT9"/>
    <mergeCell ref="AK10:AT10"/>
    <mergeCell ref="SA8:SX8"/>
    <mergeCell ref="SM9:SX9"/>
    <mergeCell ref="SM10:SR10"/>
    <mergeCell ref="SY8:TD8"/>
    <mergeCell ref="SS10:SX10"/>
  </mergeCells>
  <phoneticPr fontId="0" type="noConversion"/>
  <pageMargins left="0.39370078740157483" right="0.39370078740157483" top="0.39370078740157483" bottom="0.39370078740157483" header="0.23622047244094491" footer="0.23622047244094491"/>
  <pageSetup paperSize="9" scale="32" fitToWidth="30" orientation="landscape" horizontalDpi="300" verticalDpi="300" r:id="rId1"/>
  <headerFooter alignWithMargins="0">
    <oddFooter>&amp;L&amp;P&amp;R&amp;F&amp;A</oddFooter>
  </headerFooter>
  <colBreaks count="10" manualBreakCount="10">
    <brk id="46" max="38" man="1"/>
    <brk id="92" max="38" man="1"/>
    <brk id="134" max="38" man="1"/>
    <brk id="230" max="38" man="1"/>
    <brk id="296" max="38" man="1"/>
    <brk id="386" max="38" man="1"/>
    <brk id="444" max="38" man="1"/>
    <brk id="464" max="38" man="1"/>
    <brk id="504" max="38" man="1"/>
    <brk id="542" max="38" man="1"/>
  </colBreaks>
</worksheet>
</file>

<file path=xl/worksheets/sheet10.xml><?xml version="1.0" encoding="utf-8"?>
<worksheet xmlns="http://schemas.openxmlformats.org/spreadsheetml/2006/main" xmlns:r="http://schemas.openxmlformats.org/officeDocument/2006/relationships">
  <sheetPr codeName="Лист2">
    <pageSetUpPr fitToPage="1"/>
  </sheetPr>
  <dimension ref="A2:E21"/>
  <sheetViews>
    <sheetView zoomScale="86" zoomScaleNormal="86" workbookViewId="0">
      <pane xSplit="1" ySplit="7" topLeftCell="B8" activePane="bottomRight" state="frozen"/>
      <selection pane="topRight" activeCell="B1" sqref="B1"/>
      <selection pane="bottomLeft" activeCell="A6" sqref="A6"/>
      <selection pane="bottomRight" activeCell="C27" sqref="C27"/>
    </sheetView>
  </sheetViews>
  <sheetFormatPr defaultColWidth="9.28515625" defaultRowHeight="12.75"/>
  <cols>
    <col min="1" max="1" width="51.5703125" style="1" customWidth="1"/>
    <col min="2" max="2" width="15.5703125" style="1" customWidth="1"/>
    <col min="3" max="3" width="19.5703125" style="1" customWidth="1"/>
    <col min="4" max="4" width="18.7109375" style="1" customWidth="1"/>
    <col min="5" max="5" width="22.7109375" style="1" customWidth="1"/>
    <col min="6" max="16384" width="9.28515625" style="1"/>
  </cols>
  <sheetData>
    <row r="2" spans="1:5" ht="15">
      <c r="A2" s="1662" t="s">
        <v>410</v>
      </c>
      <c r="B2" s="1662"/>
      <c r="C2" s="1662"/>
      <c r="D2" s="1662"/>
      <c r="E2" s="1662"/>
    </row>
    <row r="3" spans="1:5" ht="15">
      <c r="A3" s="1663" t="str">
        <f>'Трансферты и кредиты'!G3</f>
        <v>ПО  СОСТОЯНИЮ  НА  1  АПРЕЛЯ  2019  ГОДА</v>
      </c>
      <c r="B3" s="1663"/>
      <c r="C3" s="1663"/>
      <c r="D3" s="1663"/>
      <c r="E3" s="1663"/>
    </row>
    <row r="4" spans="1:5" ht="15">
      <c r="A4" s="1664" t="s">
        <v>150</v>
      </c>
      <c r="B4" s="1664"/>
      <c r="C4" s="1664"/>
      <c r="D4" s="1664"/>
      <c r="E4" s="1664"/>
    </row>
    <row r="6" spans="1:5">
      <c r="E6" s="1" t="s">
        <v>22</v>
      </c>
    </row>
    <row r="7" spans="1:5" s="176" customFormat="1" ht="25.5">
      <c r="A7" s="177" t="s">
        <v>174</v>
      </c>
      <c r="B7" s="177" t="s">
        <v>19</v>
      </c>
      <c r="C7" s="177" t="s">
        <v>14</v>
      </c>
      <c r="D7" s="177" t="s">
        <v>176</v>
      </c>
      <c r="E7" s="177" t="s">
        <v>175</v>
      </c>
    </row>
    <row r="8" spans="1:5" ht="89.25">
      <c r="A8" s="178" t="s">
        <v>9</v>
      </c>
      <c r="B8" s="179" t="s">
        <v>186</v>
      </c>
      <c r="C8" s="1231">
        <v>37000000</v>
      </c>
      <c r="D8" s="183">
        <f t="shared" ref="D8:D13" si="0">C8-E8</f>
        <v>3802000</v>
      </c>
      <c r="E8" s="219">
        <f>'[1]Дотация  из  ОБ_факт'!F37</f>
        <v>33198000</v>
      </c>
    </row>
    <row r="9" spans="1:5" ht="127.5">
      <c r="A9" s="178" t="s">
        <v>46</v>
      </c>
      <c r="B9" s="179" t="s">
        <v>187</v>
      </c>
      <c r="C9" s="1231">
        <v>6000000</v>
      </c>
      <c r="D9" s="183">
        <f t="shared" si="0"/>
        <v>0</v>
      </c>
      <c r="E9" s="219">
        <f>'[1]Дотация  из  ОБ_факт'!F38</f>
        <v>6000000</v>
      </c>
    </row>
    <row r="10" spans="1:5" ht="140.25">
      <c r="A10" s="178" t="s">
        <v>38</v>
      </c>
      <c r="B10" s="179" t="s">
        <v>188</v>
      </c>
      <c r="C10" s="1231">
        <v>6000000</v>
      </c>
      <c r="D10" s="183">
        <f t="shared" si="0"/>
        <v>0</v>
      </c>
      <c r="E10" s="219">
        <f>'[1]Дотация  из  ОБ_факт'!F39</f>
        <v>6000000</v>
      </c>
    </row>
    <row r="11" spans="1:5" ht="140.25">
      <c r="A11" s="178" t="s">
        <v>20</v>
      </c>
      <c r="B11" s="179" t="s">
        <v>189</v>
      </c>
      <c r="C11" s="1231">
        <v>6000000</v>
      </c>
      <c r="D11" s="183">
        <f t="shared" si="0"/>
        <v>0</v>
      </c>
      <c r="E11" s="219">
        <f>'[1]Дотация  из  ОБ_факт'!F40</f>
        <v>6000000</v>
      </c>
    </row>
    <row r="12" spans="1:5" ht="140.25">
      <c r="A12" s="178" t="s">
        <v>26</v>
      </c>
      <c r="B12" s="179" t="s">
        <v>190</v>
      </c>
      <c r="C12" s="1231">
        <v>6000000</v>
      </c>
      <c r="D12" s="183">
        <f t="shared" si="0"/>
        <v>0</v>
      </c>
      <c r="E12" s="219">
        <f>'[1]Дотация  из  ОБ_факт'!F41</f>
        <v>6000000</v>
      </c>
    </row>
    <row r="13" spans="1:5" ht="127.5">
      <c r="A13" s="178" t="s">
        <v>117</v>
      </c>
      <c r="B13" s="179" t="s">
        <v>191</v>
      </c>
      <c r="C13" s="1231">
        <v>6000000</v>
      </c>
      <c r="D13" s="183">
        <f t="shared" si="0"/>
        <v>0</v>
      </c>
      <c r="E13" s="219">
        <f>'[1]Дотация  из  ОБ_факт'!F42</f>
        <v>6000000</v>
      </c>
    </row>
    <row r="14" spans="1:5" ht="15">
      <c r="A14" s="181"/>
      <c r="B14" s="181"/>
      <c r="C14" s="185"/>
      <c r="D14" s="181"/>
      <c r="E14" s="180"/>
    </row>
    <row r="15" spans="1:5" s="175" customFormat="1" ht="15">
      <c r="A15" s="182" t="s">
        <v>1</v>
      </c>
      <c r="B15" s="182"/>
      <c r="C15" s="184">
        <f>SUM(C8:C14)</f>
        <v>67000000</v>
      </c>
      <c r="D15" s="184">
        <f>SUM(D8:D14)</f>
        <v>3802000</v>
      </c>
      <c r="E15" s="184">
        <f>SUM(E8:E14)</f>
        <v>63198000</v>
      </c>
    </row>
    <row r="16" spans="1:5">
      <c r="E16" s="456"/>
    </row>
    <row r="18" spans="1:5">
      <c r="A18" s="175" t="s">
        <v>116</v>
      </c>
    </row>
    <row r="19" spans="1:5" ht="15">
      <c r="A19" s="178" t="s">
        <v>60</v>
      </c>
      <c r="B19" s="179"/>
      <c r="C19" s="185"/>
      <c r="D19" s="183"/>
      <c r="E19" s="219">
        <f>'Нераспределенная  субсидия'!G435</f>
        <v>3513729426.6800003</v>
      </c>
    </row>
    <row r="20" spans="1:5" ht="15">
      <c r="A20" s="178" t="s">
        <v>180</v>
      </c>
      <c r="B20" s="179"/>
      <c r="C20" s="185"/>
      <c r="D20" s="183"/>
      <c r="E20" s="219">
        <f>'Нераспределенные  иные  МБТ'!G33</f>
        <v>591400000</v>
      </c>
    </row>
    <row r="21" spans="1:5" ht="15">
      <c r="A21" s="220" t="s">
        <v>61</v>
      </c>
      <c r="B21" s="181"/>
      <c r="C21" s="185"/>
      <c r="D21" s="181"/>
      <c r="E21" s="221">
        <f>SUM(E15:E20)</f>
        <v>4168327426.6800003</v>
      </c>
    </row>
  </sheetData>
  <mergeCells count="3">
    <mergeCell ref="A2:E2"/>
    <mergeCell ref="A3:E3"/>
    <mergeCell ref="A4:E4"/>
  </mergeCells>
  <phoneticPr fontId="0" type="noConversion"/>
  <pageMargins left="0.78740157480314965" right="0.39370078740157483" top="0.78740157480314965" bottom="0.78740157480314965" header="0.51181102362204722" footer="0.51181102362204722"/>
  <pageSetup paperSize="9" scale="71" orientation="portrait" r:id="rId1"/>
  <headerFooter alignWithMargins="0">
    <oddFooter>&amp;R&amp;Z&amp;F&amp;A</oddFooter>
  </headerFooter>
</worksheet>
</file>

<file path=xl/worksheets/sheet11.xml><?xml version="1.0" encoding="utf-8"?>
<worksheet xmlns="http://schemas.openxmlformats.org/spreadsheetml/2006/main" xmlns:r="http://schemas.openxmlformats.org/officeDocument/2006/relationships">
  <sheetPr codeName="Лист3">
    <pageSetUpPr fitToPage="1"/>
  </sheetPr>
  <dimension ref="A2:Q486"/>
  <sheetViews>
    <sheetView topLeftCell="A2" zoomScale="80" zoomScaleNormal="80" workbookViewId="0">
      <pane xSplit="3" ySplit="6" topLeftCell="D8" activePane="bottomRight" state="frozen"/>
      <selection activeCell="A2" sqref="A2"/>
      <selection pane="topRight" activeCell="D2" sqref="D2"/>
      <selection pane="bottomLeft" activeCell="A8" sqref="A8"/>
      <selection pane="bottomRight" activeCell="E417" sqref="E417:F417"/>
    </sheetView>
  </sheetViews>
  <sheetFormatPr defaultColWidth="9.28515625" defaultRowHeight="15"/>
  <cols>
    <col min="1" max="1" width="12.28515625" style="911" customWidth="1"/>
    <col min="2" max="2" width="48.7109375" style="911" customWidth="1"/>
    <col min="3" max="3" width="17.42578125" style="911" customWidth="1"/>
    <col min="4" max="4" width="21.42578125" style="911" customWidth="1"/>
    <col min="5" max="6" width="21.5703125" style="911" customWidth="1"/>
    <col min="7" max="7" width="21" style="911" customWidth="1"/>
    <col min="8" max="8" width="9.42578125" style="910" customWidth="1"/>
    <col min="9" max="9" width="9.28515625" style="910" customWidth="1"/>
    <col min="10" max="10" width="19" style="896" customWidth="1"/>
    <col min="11" max="11" width="13" style="911" bestFit="1" customWidth="1"/>
    <col min="12" max="12" width="12.42578125" style="911" customWidth="1"/>
    <col min="13" max="15" width="9.28515625" style="911"/>
    <col min="16" max="16" width="14.5703125" style="911" customWidth="1"/>
    <col min="17" max="17" width="14.7109375" style="911" customWidth="1"/>
    <col min="18" max="16384" width="9.28515625" style="911"/>
  </cols>
  <sheetData>
    <row r="2" spans="1:10">
      <c r="A2" s="1667" t="s">
        <v>411</v>
      </c>
      <c r="B2" s="1667"/>
      <c r="C2" s="1667"/>
      <c r="D2" s="1667"/>
      <c r="E2" s="1667"/>
      <c r="F2" s="1667"/>
      <c r="G2" s="1667"/>
    </row>
    <row r="3" spans="1:10">
      <c r="A3" s="1668" t="str">
        <f>'Трансферты и кредиты'!G3</f>
        <v>ПО  СОСТОЯНИЮ  НА  1  АПРЕЛЯ  2019  ГОДА</v>
      </c>
      <c r="B3" s="1668"/>
      <c r="C3" s="1668"/>
      <c r="D3" s="1668"/>
      <c r="E3" s="1668"/>
      <c r="F3" s="1668"/>
      <c r="G3" s="1668"/>
    </row>
    <row r="4" spans="1:10" ht="55.15" customHeight="1">
      <c r="A4" s="1669" t="s">
        <v>426</v>
      </c>
      <c r="B4" s="1669"/>
      <c r="C4" s="1669"/>
      <c r="D4" s="1669"/>
      <c r="E4" s="1669"/>
      <c r="F4" s="1669"/>
      <c r="G4" s="1669"/>
    </row>
    <row r="6" spans="1:10">
      <c r="G6" s="911" t="s">
        <v>22</v>
      </c>
    </row>
    <row r="7" spans="1:10" s="187" customFormat="1" ht="25.5">
      <c r="A7" s="186" t="s">
        <v>122</v>
      </c>
      <c r="B7" s="186" t="s">
        <v>174</v>
      </c>
      <c r="C7" s="186" t="s">
        <v>19</v>
      </c>
      <c r="D7" s="186" t="s">
        <v>14</v>
      </c>
      <c r="E7" s="186" t="s">
        <v>176</v>
      </c>
      <c r="F7" s="186" t="s">
        <v>4</v>
      </c>
      <c r="G7" s="186" t="s">
        <v>175</v>
      </c>
      <c r="H7" s="403"/>
      <c r="I7" s="403"/>
      <c r="J7" s="897"/>
    </row>
    <row r="8" spans="1:10" s="187" customFormat="1">
      <c r="A8" s="188" t="s">
        <v>84</v>
      </c>
      <c r="B8" s="255" t="s">
        <v>55</v>
      </c>
      <c r="C8" s="197"/>
      <c r="D8" s="288">
        <f>D18+D15+D24+D12+D21</f>
        <v>37664000</v>
      </c>
      <c r="E8" s="288">
        <f t="shared" ref="E8:G8" si="0">E18+E15+E24+E12+E21</f>
        <v>30364000</v>
      </c>
      <c r="F8" s="288">
        <f t="shared" si="0"/>
        <v>7396411.5800000001</v>
      </c>
      <c r="G8" s="288">
        <f t="shared" si="0"/>
        <v>7300000</v>
      </c>
      <c r="H8" s="295">
        <f t="shared" ref="H8:H31" si="1">IF(F8&gt;E8,1,0)</f>
        <v>0</v>
      </c>
      <c r="I8" s="295">
        <f>IF(G8&lt;0,1,0)</f>
        <v>0</v>
      </c>
      <c r="J8" s="897"/>
    </row>
    <row r="9" spans="1:10" s="187" customFormat="1">
      <c r="A9" s="388"/>
      <c r="B9" s="389" t="s">
        <v>161</v>
      </c>
      <c r="C9" s="390"/>
      <c r="D9" s="391">
        <f>D19+D16+D25+D13+D22</f>
        <v>22664000</v>
      </c>
      <c r="E9" s="391">
        <f t="shared" ref="E9:G9" si="2">E19+E16+E25+E13+E22</f>
        <v>15364000</v>
      </c>
      <c r="F9" s="391">
        <f t="shared" si="2"/>
        <v>7396411.5800000001</v>
      </c>
      <c r="G9" s="391">
        <f t="shared" si="2"/>
        <v>7300000</v>
      </c>
      <c r="H9" s="295">
        <f t="shared" si="1"/>
        <v>0</v>
      </c>
      <c r="I9" s="295">
        <f t="shared" ref="I9:I78" si="3">IF(G9&lt;0,1,0)</f>
        <v>0</v>
      </c>
      <c r="J9" s="897"/>
    </row>
    <row r="10" spans="1:10" s="187" customFormat="1">
      <c r="A10" s="388"/>
      <c r="B10" s="389" t="s">
        <v>162</v>
      </c>
      <c r="C10" s="390"/>
      <c r="D10" s="391">
        <f>D20+D17+D26+D14+D23</f>
        <v>15000000</v>
      </c>
      <c r="E10" s="391">
        <f t="shared" ref="E10:G10" si="4">E20+E17+E26+E14+E23</f>
        <v>15000000</v>
      </c>
      <c r="F10" s="391">
        <f t="shared" si="4"/>
        <v>0</v>
      </c>
      <c r="G10" s="391">
        <f t="shared" si="4"/>
        <v>0</v>
      </c>
      <c r="H10" s="295">
        <f t="shared" si="1"/>
        <v>0</v>
      </c>
      <c r="I10" s="295">
        <f t="shared" si="3"/>
        <v>0</v>
      </c>
      <c r="J10" s="897"/>
    </row>
    <row r="11" spans="1:10" s="187" customFormat="1">
      <c r="A11" s="189"/>
      <c r="B11" s="493" t="s">
        <v>45</v>
      </c>
      <c r="C11" s="198"/>
      <c r="D11" s="289"/>
      <c r="E11" s="190"/>
      <c r="F11" s="190"/>
      <c r="G11" s="289"/>
      <c r="H11" s="295">
        <f t="shared" si="1"/>
        <v>0</v>
      </c>
      <c r="I11" s="295">
        <f t="shared" si="3"/>
        <v>0</v>
      </c>
      <c r="J11" s="897"/>
    </row>
    <row r="12" spans="1:10" s="187" customFormat="1" ht="165.75">
      <c r="A12" s="196"/>
      <c r="B12" s="494" t="s">
        <v>251</v>
      </c>
      <c r="C12" s="145" t="s">
        <v>220</v>
      </c>
      <c r="D12" s="292">
        <v>15000000</v>
      </c>
      <c r="E12" s="465">
        <f>D12</f>
        <v>15000000</v>
      </c>
      <c r="F12" s="402"/>
      <c r="G12" s="291">
        <f>D12-E12</f>
        <v>0</v>
      </c>
      <c r="H12" s="295">
        <f t="shared" si="1"/>
        <v>0</v>
      </c>
      <c r="I12" s="295">
        <f t="shared" si="3"/>
        <v>0</v>
      </c>
      <c r="J12" s="897"/>
    </row>
    <row r="13" spans="1:10" s="187" customFormat="1">
      <c r="A13" s="397"/>
      <c r="B13" s="398" t="s">
        <v>161</v>
      </c>
      <c r="C13" s="399"/>
      <c r="D13" s="401">
        <f>D12-D14</f>
        <v>0</v>
      </c>
      <c r="E13" s="401">
        <f>E12-E14</f>
        <v>0</v>
      </c>
      <c r="F13" s="401">
        <f>F12-F14</f>
        <v>0</v>
      </c>
      <c r="G13" s="401">
        <f>G12-G14</f>
        <v>0</v>
      </c>
      <c r="H13" s="295">
        <f t="shared" si="1"/>
        <v>0</v>
      </c>
      <c r="I13" s="295">
        <f t="shared" si="3"/>
        <v>0</v>
      </c>
      <c r="J13" s="897"/>
    </row>
    <row r="14" spans="1:10" s="187" customFormat="1">
      <c r="A14" s="397"/>
      <c r="B14" s="398" t="s">
        <v>162</v>
      </c>
      <c r="C14" s="399"/>
      <c r="D14" s="400">
        <v>15000000</v>
      </c>
      <c r="E14" s="471">
        <f>D14</f>
        <v>15000000</v>
      </c>
      <c r="F14" s="400"/>
      <c r="G14" s="401">
        <f t="shared" ref="G14:G26" si="5">D14-E14</f>
        <v>0</v>
      </c>
      <c r="H14" s="295">
        <f t="shared" si="1"/>
        <v>0</v>
      </c>
      <c r="I14" s="295">
        <f t="shared" si="3"/>
        <v>0</v>
      </c>
      <c r="J14" s="897"/>
    </row>
    <row r="15" spans="1:10" ht="140.25">
      <c r="A15" s="196"/>
      <c r="B15" s="494" t="s">
        <v>254</v>
      </c>
      <c r="C15" s="145" t="s">
        <v>247</v>
      </c>
      <c r="D15" s="290">
        <v>2000000</v>
      </c>
      <c r="E15" s="190">
        <f>'Прочая  субсидия_МР  и  ГО'!AD38</f>
        <v>0</v>
      </c>
      <c r="F15" s="190">
        <f>'Прочая  субсидия_МР  и  ГО'!AE38</f>
        <v>0</v>
      </c>
      <c r="G15" s="291">
        <f t="shared" si="5"/>
        <v>2000000</v>
      </c>
      <c r="H15" s="295">
        <f t="shared" si="1"/>
        <v>0</v>
      </c>
      <c r="I15" s="295">
        <f t="shared" si="3"/>
        <v>0</v>
      </c>
    </row>
    <row r="16" spans="1:10">
      <c r="A16" s="397"/>
      <c r="B16" s="398" t="s">
        <v>161</v>
      </c>
      <c r="C16" s="399"/>
      <c r="D16" s="401">
        <f>D15</f>
        <v>2000000</v>
      </c>
      <c r="E16" s="401">
        <f>E15</f>
        <v>0</v>
      </c>
      <c r="F16" s="401">
        <f>F15</f>
        <v>0</v>
      </c>
      <c r="G16" s="401">
        <f t="shared" si="5"/>
        <v>2000000</v>
      </c>
      <c r="H16" s="295">
        <f t="shared" si="1"/>
        <v>0</v>
      </c>
      <c r="I16" s="295">
        <f t="shared" si="3"/>
        <v>0</v>
      </c>
    </row>
    <row r="17" spans="1:10">
      <c r="A17" s="397"/>
      <c r="B17" s="398" t="s">
        <v>162</v>
      </c>
      <c r="C17" s="399"/>
      <c r="D17" s="401">
        <f>D15-D16</f>
        <v>0</v>
      </c>
      <c r="E17" s="401">
        <f>E15-E16</f>
        <v>0</v>
      </c>
      <c r="F17" s="401">
        <f>F15-F16</f>
        <v>0</v>
      </c>
      <c r="G17" s="401">
        <f t="shared" si="5"/>
        <v>0</v>
      </c>
      <c r="H17" s="295">
        <f t="shared" si="1"/>
        <v>0</v>
      </c>
      <c r="I17" s="295">
        <f t="shared" si="3"/>
        <v>0</v>
      </c>
    </row>
    <row r="18" spans="1:10" ht="191.25">
      <c r="A18" s="196"/>
      <c r="B18" s="494" t="s">
        <v>255</v>
      </c>
      <c r="C18" s="145" t="s">
        <v>245</v>
      </c>
      <c r="D18" s="290">
        <v>4000000</v>
      </c>
      <c r="E18" s="203">
        <f>'Прочая  субсидия_МР  и  ГО'!AF38</f>
        <v>0</v>
      </c>
      <c r="F18" s="203">
        <f>'Прочая  субсидия_МР  и  ГО'!AG38</f>
        <v>0</v>
      </c>
      <c r="G18" s="291">
        <f t="shared" si="5"/>
        <v>4000000</v>
      </c>
      <c r="H18" s="295">
        <f t="shared" si="1"/>
        <v>0</v>
      </c>
      <c r="I18" s="295">
        <f t="shared" si="3"/>
        <v>0</v>
      </c>
    </row>
    <row r="19" spans="1:10">
      <c r="A19" s="397"/>
      <c r="B19" s="398" t="s">
        <v>161</v>
      </c>
      <c r="C19" s="399"/>
      <c r="D19" s="401">
        <f>D18</f>
        <v>4000000</v>
      </c>
      <c r="E19" s="401">
        <f>E18</f>
        <v>0</v>
      </c>
      <c r="F19" s="401">
        <f>F18</f>
        <v>0</v>
      </c>
      <c r="G19" s="401">
        <f t="shared" si="5"/>
        <v>4000000</v>
      </c>
      <c r="H19" s="295">
        <f t="shared" si="1"/>
        <v>0</v>
      </c>
      <c r="I19" s="295">
        <f t="shared" si="3"/>
        <v>0</v>
      </c>
    </row>
    <row r="20" spans="1:10">
      <c r="A20" s="397"/>
      <c r="B20" s="398" t="s">
        <v>162</v>
      </c>
      <c r="C20" s="399"/>
      <c r="D20" s="401">
        <f>D18-D19</f>
        <v>0</v>
      </c>
      <c r="E20" s="401">
        <f>E18-E19</f>
        <v>0</v>
      </c>
      <c r="F20" s="401">
        <f>F18-F19</f>
        <v>0</v>
      </c>
      <c r="G20" s="401">
        <f t="shared" si="5"/>
        <v>0</v>
      </c>
      <c r="H20" s="295">
        <f t="shared" si="1"/>
        <v>0</v>
      </c>
      <c r="I20" s="295">
        <f t="shared" si="3"/>
        <v>0</v>
      </c>
    </row>
    <row r="21" spans="1:10" ht="127.5">
      <c r="A21" s="1232"/>
      <c r="B21" s="494" t="s">
        <v>419</v>
      </c>
      <c r="C21" s="145" t="s">
        <v>418</v>
      </c>
      <c r="D21" s="290">
        <v>1300000</v>
      </c>
      <c r="E21" s="190">
        <f>'Прочая  субсидия_МР  и  ГО'!AH38</f>
        <v>0</v>
      </c>
      <c r="F21" s="190">
        <f>'Прочая  субсидия_МР  и  ГО'!AI38</f>
        <v>0</v>
      </c>
      <c r="G21" s="291">
        <f t="shared" ref="G21:G23" si="6">D21-E21</f>
        <v>1300000</v>
      </c>
      <c r="H21" s="295">
        <f t="shared" ref="H21:H23" si="7">IF(F21&gt;E21,1,0)</f>
        <v>0</v>
      </c>
      <c r="I21" s="295">
        <f t="shared" ref="I21:I23" si="8">IF(G21&lt;0,1,0)</f>
        <v>0</v>
      </c>
    </row>
    <row r="22" spans="1:10">
      <c r="A22" s="397"/>
      <c r="B22" s="398" t="s">
        <v>161</v>
      </c>
      <c r="C22" s="399"/>
      <c r="D22" s="401">
        <f>D21</f>
        <v>1300000</v>
      </c>
      <c r="E22" s="401">
        <f>E21</f>
        <v>0</v>
      </c>
      <c r="F22" s="401">
        <f>F21</f>
        <v>0</v>
      </c>
      <c r="G22" s="401">
        <f t="shared" si="6"/>
        <v>1300000</v>
      </c>
      <c r="H22" s="295">
        <f t="shared" si="7"/>
        <v>0</v>
      </c>
      <c r="I22" s="295">
        <f t="shared" si="8"/>
        <v>0</v>
      </c>
    </row>
    <row r="23" spans="1:10">
      <c r="A23" s="397"/>
      <c r="B23" s="398" t="s">
        <v>162</v>
      </c>
      <c r="C23" s="399"/>
      <c r="D23" s="401">
        <f>D21-D22</f>
        <v>0</v>
      </c>
      <c r="E23" s="401">
        <f>E21-E22</f>
        <v>0</v>
      </c>
      <c r="F23" s="401">
        <f>F21-F22</f>
        <v>0</v>
      </c>
      <c r="G23" s="401">
        <f t="shared" si="6"/>
        <v>0</v>
      </c>
      <c r="H23" s="295">
        <f t="shared" si="7"/>
        <v>0</v>
      </c>
      <c r="I23" s="295">
        <f t="shared" si="8"/>
        <v>0</v>
      </c>
    </row>
    <row r="24" spans="1:10" ht="127.5">
      <c r="A24" s="196"/>
      <c r="B24" s="494" t="s">
        <v>351</v>
      </c>
      <c r="C24" s="145" t="s">
        <v>350</v>
      </c>
      <c r="D24" s="290">
        <v>15364000</v>
      </c>
      <c r="E24" s="190">
        <f>'Прочая  субсидия_МР  и  ГО'!BH38</f>
        <v>15364000</v>
      </c>
      <c r="F24" s="190">
        <f>'Прочая  субсидия_МР  и  ГО'!BI38</f>
        <v>7396411.5800000001</v>
      </c>
      <c r="G24" s="291">
        <f t="shared" si="5"/>
        <v>0</v>
      </c>
      <c r="H24" s="295">
        <f t="shared" si="1"/>
        <v>0</v>
      </c>
      <c r="I24" s="295">
        <f t="shared" si="3"/>
        <v>0</v>
      </c>
    </row>
    <row r="25" spans="1:10">
      <c r="A25" s="397"/>
      <c r="B25" s="398" t="s">
        <v>161</v>
      </c>
      <c r="C25" s="399"/>
      <c r="D25" s="401">
        <f>D24</f>
        <v>15364000</v>
      </c>
      <c r="E25" s="401">
        <f>E24</f>
        <v>15364000</v>
      </c>
      <c r="F25" s="401">
        <f>F24</f>
        <v>7396411.5800000001</v>
      </c>
      <c r="G25" s="401">
        <f t="shared" si="5"/>
        <v>0</v>
      </c>
      <c r="H25" s="295">
        <f t="shared" si="1"/>
        <v>0</v>
      </c>
      <c r="I25" s="295">
        <f t="shared" si="3"/>
        <v>0</v>
      </c>
    </row>
    <row r="26" spans="1:10">
      <c r="A26" s="397"/>
      <c r="B26" s="398" t="s">
        <v>162</v>
      </c>
      <c r="C26" s="399"/>
      <c r="D26" s="401">
        <f>D24-D25</f>
        <v>0</v>
      </c>
      <c r="E26" s="401">
        <f>E24-E25</f>
        <v>0</v>
      </c>
      <c r="F26" s="401">
        <f>F24-F25</f>
        <v>0</v>
      </c>
      <c r="G26" s="401">
        <f t="shared" si="5"/>
        <v>0</v>
      </c>
      <c r="H26" s="295">
        <f t="shared" si="1"/>
        <v>0</v>
      </c>
      <c r="I26" s="295">
        <f t="shared" si="3"/>
        <v>0</v>
      </c>
    </row>
    <row r="27" spans="1:10">
      <c r="A27" s="196"/>
      <c r="B27" s="496"/>
      <c r="C27" s="192"/>
      <c r="D27" s="292"/>
      <c r="E27" s="190"/>
      <c r="F27" s="190"/>
      <c r="G27" s="291"/>
      <c r="H27" s="295">
        <f t="shared" si="1"/>
        <v>0</v>
      </c>
      <c r="I27" s="295">
        <f t="shared" si="3"/>
        <v>0</v>
      </c>
    </row>
    <row r="28" spans="1:10">
      <c r="A28" s="188" t="s">
        <v>72</v>
      </c>
      <c r="B28" s="255" t="s">
        <v>143</v>
      </c>
      <c r="C28" s="194"/>
      <c r="D28" s="293">
        <f>D38+D32+D35+D41+D44</f>
        <v>51910138.890000001</v>
      </c>
      <c r="E28" s="293">
        <f t="shared" ref="E28:G28" si="9">E38+E32+E35+E41+E44</f>
        <v>0</v>
      </c>
      <c r="F28" s="293">
        <f t="shared" si="9"/>
        <v>0</v>
      </c>
      <c r="G28" s="293">
        <f t="shared" si="9"/>
        <v>51910138.890000001</v>
      </c>
      <c r="H28" s="295">
        <f t="shared" si="1"/>
        <v>0</v>
      </c>
      <c r="I28" s="295">
        <f t="shared" si="3"/>
        <v>0</v>
      </c>
    </row>
    <row r="29" spans="1:10">
      <c r="A29" s="388"/>
      <c r="B29" s="389" t="s">
        <v>161</v>
      </c>
      <c r="C29" s="390"/>
      <c r="D29" s="528">
        <f t="shared" ref="D29:G30" si="10">D39+D33+D36+D42+D45</f>
        <v>2345555.56</v>
      </c>
      <c r="E29" s="528">
        <f t="shared" si="10"/>
        <v>0</v>
      </c>
      <c r="F29" s="528">
        <f t="shared" si="10"/>
        <v>0</v>
      </c>
      <c r="G29" s="528">
        <f t="shared" si="10"/>
        <v>2345555.56</v>
      </c>
      <c r="H29" s="295">
        <f t="shared" si="1"/>
        <v>0</v>
      </c>
      <c r="I29" s="295">
        <f t="shared" si="3"/>
        <v>0</v>
      </c>
    </row>
    <row r="30" spans="1:10">
      <c r="A30" s="388"/>
      <c r="B30" s="389" t="s">
        <v>162</v>
      </c>
      <c r="C30" s="390"/>
      <c r="D30" s="528">
        <f t="shared" si="10"/>
        <v>49564583.329999998</v>
      </c>
      <c r="E30" s="528">
        <f t="shared" si="10"/>
        <v>0</v>
      </c>
      <c r="F30" s="528">
        <f t="shared" si="10"/>
        <v>0</v>
      </c>
      <c r="G30" s="528">
        <f t="shared" si="10"/>
        <v>49564583.329999998</v>
      </c>
      <c r="H30" s="295">
        <f t="shared" si="1"/>
        <v>0</v>
      </c>
      <c r="I30" s="295">
        <f t="shared" si="3"/>
        <v>0</v>
      </c>
    </row>
    <row r="31" spans="1:10" s="912" customFormat="1">
      <c r="A31" s="253"/>
      <c r="B31" s="493" t="s">
        <v>45</v>
      </c>
      <c r="C31" s="254"/>
      <c r="D31" s="205"/>
      <c r="E31" s="203"/>
      <c r="F31" s="203"/>
      <c r="G31" s="294"/>
      <c r="H31" s="295">
        <f t="shared" si="1"/>
        <v>0</v>
      </c>
      <c r="I31" s="295">
        <f t="shared" si="3"/>
        <v>0</v>
      </c>
      <c r="J31" s="898"/>
    </row>
    <row r="32" spans="1:10" ht="165.75">
      <c r="A32" s="196"/>
      <c r="B32" s="494" t="s">
        <v>596</v>
      </c>
      <c r="C32" s="254" t="s">
        <v>359</v>
      </c>
      <c r="D32" s="205">
        <v>656755.56000000006</v>
      </c>
      <c r="E32" s="203">
        <f>'Трансферты и кредиты'!KP37</f>
        <v>0</v>
      </c>
      <c r="F32" s="203">
        <f>'Трансферты и кредиты'!KS37</f>
        <v>0</v>
      </c>
      <c r="G32" s="291">
        <f t="shared" ref="G32:G40" si="11">D32-E32</f>
        <v>656755.56000000006</v>
      </c>
      <c r="H32" s="295">
        <f t="shared" ref="H32:H37" si="12">IF(F32&gt;E32,1,0)</f>
        <v>0</v>
      </c>
      <c r="I32" s="295">
        <f t="shared" si="3"/>
        <v>0</v>
      </c>
      <c r="J32" s="895">
        <f>D32+D35</f>
        <v>2345555.56</v>
      </c>
    </row>
    <row r="33" spans="1:10">
      <c r="A33" s="397"/>
      <c r="B33" s="398" t="s">
        <v>161</v>
      </c>
      <c r="C33" s="399"/>
      <c r="D33" s="471">
        <f>D32</f>
        <v>656755.56000000006</v>
      </c>
      <c r="E33" s="471">
        <f>E32</f>
        <v>0</v>
      </c>
      <c r="F33" s="471">
        <f>F32</f>
        <v>0</v>
      </c>
      <c r="G33" s="471">
        <f>G32</f>
        <v>656755.56000000006</v>
      </c>
      <c r="H33" s="295">
        <f t="shared" si="12"/>
        <v>0</v>
      </c>
      <c r="I33" s="295">
        <f t="shared" si="3"/>
        <v>0</v>
      </c>
    </row>
    <row r="34" spans="1:10">
      <c r="A34" s="397"/>
      <c r="B34" s="398" t="s">
        <v>162</v>
      </c>
      <c r="C34" s="399"/>
      <c r="D34" s="401">
        <f>D32-D33</f>
        <v>0</v>
      </c>
      <c r="E34" s="401">
        <f>E32-E33</f>
        <v>0</v>
      </c>
      <c r="F34" s="401">
        <f>F32-F33</f>
        <v>0</v>
      </c>
      <c r="G34" s="401">
        <f>G32-G33</f>
        <v>0</v>
      </c>
      <c r="H34" s="295">
        <f t="shared" si="12"/>
        <v>0</v>
      </c>
      <c r="I34" s="295">
        <f t="shared" si="3"/>
        <v>0</v>
      </c>
    </row>
    <row r="35" spans="1:10">
      <c r="A35" s="753"/>
      <c r="B35" s="754" t="s">
        <v>66</v>
      </c>
      <c r="C35" s="773" t="s">
        <v>359</v>
      </c>
      <c r="D35" s="755">
        <v>1688800</v>
      </c>
      <c r="E35" s="752">
        <f>'Трансферты и кредиты'!KQ37</f>
        <v>0</v>
      </c>
      <c r="F35" s="752">
        <f>'Трансферты и кредиты'!KT37</f>
        <v>0</v>
      </c>
      <c r="G35" s="756">
        <f t="shared" si="11"/>
        <v>1688800</v>
      </c>
      <c r="H35" s="295">
        <f t="shared" si="12"/>
        <v>0</v>
      </c>
      <c r="I35" s="295">
        <f>IF(G35&lt;0,1,0)</f>
        <v>0</v>
      </c>
    </row>
    <row r="36" spans="1:10">
      <c r="A36" s="753"/>
      <c r="B36" s="757" t="s">
        <v>161</v>
      </c>
      <c r="C36" s="758"/>
      <c r="D36" s="752">
        <f>D35</f>
        <v>1688800</v>
      </c>
      <c r="E36" s="752">
        <f>E35</f>
        <v>0</v>
      </c>
      <c r="F36" s="752">
        <f>F35</f>
        <v>0</v>
      </c>
      <c r="G36" s="752">
        <f>G35</f>
        <v>1688800</v>
      </c>
      <c r="H36" s="295">
        <f t="shared" si="12"/>
        <v>0</v>
      </c>
      <c r="I36" s="295">
        <f>IF(G36&lt;0,1,0)</f>
        <v>0</v>
      </c>
    </row>
    <row r="37" spans="1:10">
      <c r="A37" s="753"/>
      <c r="B37" s="757" t="s">
        <v>162</v>
      </c>
      <c r="C37" s="758"/>
      <c r="D37" s="756">
        <f>D35-D36</f>
        <v>0</v>
      </c>
      <c r="E37" s="756">
        <f>E35-E36</f>
        <v>0</v>
      </c>
      <c r="F37" s="756">
        <f>F35-F36</f>
        <v>0</v>
      </c>
      <c r="G37" s="756">
        <f>G35-G36</f>
        <v>0</v>
      </c>
      <c r="H37" s="295">
        <f t="shared" si="12"/>
        <v>0</v>
      </c>
      <c r="I37" s="295">
        <f>IF(G37&lt;0,1,0)</f>
        <v>0</v>
      </c>
    </row>
    <row r="38" spans="1:10" ht="178.5">
      <c r="A38" s="196"/>
      <c r="B38" s="494" t="s">
        <v>597</v>
      </c>
      <c r="C38" s="254" t="s">
        <v>360</v>
      </c>
      <c r="D38" s="205">
        <v>11386083.33</v>
      </c>
      <c r="E38" s="203">
        <f>'Трансферты и кредиты'!OH37</f>
        <v>0</v>
      </c>
      <c r="F38" s="203">
        <f>'Трансферты и кредиты'!OO37</f>
        <v>0</v>
      </c>
      <c r="G38" s="291">
        <f t="shared" si="11"/>
        <v>11386083.33</v>
      </c>
      <c r="H38" s="295">
        <f t="shared" ref="H38:H46" si="13">IF(F38&gt;E38,1,0)</f>
        <v>0</v>
      </c>
      <c r="I38" s="295">
        <f t="shared" si="3"/>
        <v>0</v>
      </c>
      <c r="J38" s="895">
        <f>D38+D41</f>
        <v>40664583.329999998</v>
      </c>
    </row>
    <row r="39" spans="1:10">
      <c r="A39" s="397"/>
      <c r="B39" s="398" t="s">
        <v>161</v>
      </c>
      <c r="C39" s="399"/>
      <c r="D39" s="400">
        <v>0</v>
      </c>
      <c r="E39" s="400">
        <v>0</v>
      </c>
      <c r="F39" s="400">
        <v>0</v>
      </c>
      <c r="G39" s="401">
        <f t="shared" si="11"/>
        <v>0</v>
      </c>
      <c r="H39" s="295">
        <f t="shared" si="13"/>
        <v>0</v>
      </c>
      <c r="I39" s="295">
        <f t="shared" si="3"/>
        <v>0</v>
      </c>
    </row>
    <row r="40" spans="1:10">
      <c r="A40" s="397"/>
      <c r="B40" s="398" t="s">
        <v>162</v>
      </c>
      <c r="C40" s="399"/>
      <c r="D40" s="401">
        <f>D38-D39</f>
        <v>11386083.33</v>
      </c>
      <c r="E40" s="401">
        <f>E38-E39</f>
        <v>0</v>
      </c>
      <c r="F40" s="401">
        <f>F38-F39</f>
        <v>0</v>
      </c>
      <c r="G40" s="401">
        <f t="shared" si="11"/>
        <v>11386083.33</v>
      </c>
      <c r="H40" s="295">
        <f t="shared" si="13"/>
        <v>0</v>
      </c>
      <c r="I40" s="295">
        <f t="shared" si="3"/>
        <v>0</v>
      </c>
    </row>
    <row r="41" spans="1:10">
      <c r="A41" s="753"/>
      <c r="B41" s="754" t="s">
        <v>66</v>
      </c>
      <c r="C41" s="773" t="s">
        <v>360</v>
      </c>
      <c r="D41" s="755">
        <v>29278500</v>
      </c>
      <c r="E41" s="752">
        <f>'Трансферты и кредиты'!OI37</f>
        <v>0</v>
      </c>
      <c r="F41" s="752">
        <f>'Трансферты и кредиты'!OP37</f>
        <v>0</v>
      </c>
      <c r="G41" s="756">
        <f t="shared" ref="G41:G46" si="14">D41-E41</f>
        <v>29278500</v>
      </c>
      <c r="H41" s="295">
        <f t="shared" si="13"/>
        <v>0</v>
      </c>
      <c r="I41" s="295">
        <f t="shared" ref="I41:I46" si="15">IF(G41&lt;0,1,0)</f>
        <v>0</v>
      </c>
    </row>
    <row r="42" spans="1:10">
      <c r="A42" s="753"/>
      <c r="B42" s="757" t="s">
        <v>161</v>
      </c>
      <c r="C42" s="758"/>
      <c r="D42" s="759">
        <v>0</v>
      </c>
      <c r="E42" s="759">
        <v>0</v>
      </c>
      <c r="F42" s="759">
        <v>0</v>
      </c>
      <c r="G42" s="756">
        <f t="shared" si="14"/>
        <v>0</v>
      </c>
      <c r="H42" s="295">
        <f t="shared" si="13"/>
        <v>0</v>
      </c>
      <c r="I42" s="295">
        <f t="shared" si="15"/>
        <v>0</v>
      </c>
    </row>
    <row r="43" spans="1:10">
      <c r="A43" s="753"/>
      <c r="B43" s="757" t="s">
        <v>162</v>
      </c>
      <c r="C43" s="758"/>
      <c r="D43" s="756">
        <f>D41-D42</f>
        <v>29278500</v>
      </c>
      <c r="E43" s="756">
        <f>E41-E42</f>
        <v>0</v>
      </c>
      <c r="F43" s="756">
        <f>F41-F42</f>
        <v>0</v>
      </c>
      <c r="G43" s="756">
        <f t="shared" si="14"/>
        <v>29278500</v>
      </c>
      <c r="H43" s="295">
        <f t="shared" si="13"/>
        <v>0</v>
      </c>
      <c r="I43" s="295">
        <f t="shared" si="15"/>
        <v>0</v>
      </c>
      <c r="J43" s="895"/>
    </row>
    <row r="44" spans="1:10" ht="165.75">
      <c r="A44" s="1339"/>
      <c r="B44" s="494" t="s">
        <v>669</v>
      </c>
      <c r="C44" s="254" t="s">
        <v>670</v>
      </c>
      <c r="D44" s="205">
        <v>8900000</v>
      </c>
      <c r="E44" s="203">
        <f>'Трансферты и кредиты'!MD37</f>
        <v>0</v>
      </c>
      <c r="F44" s="203">
        <f>'Трансферты и кредиты'!ML37</f>
        <v>0</v>
      </c>
      <c r="G44" s="291">
        <f t="shared" si="14"/>
        <v>8900000</v>
      </c>
      <c r="H44" s="295">
        <f t="shared" si="13"/>
        <v>0</v>
      </c>
      <c r="I44" s="295">
        <f t="shared" si="15"/>
        <v>0</v>
      </c>
      <c r="J44" s="895"/>
    </row>
    <row r="45" spans="1:10">
      <c r="A45" s="397"/>
      <c r="B45" s="398" t="s">
        <v>161</v>
      </c>
      <c r="C45" s="399"/>
      <c r="D45" s="400"/>
      <c r="E45" s="400"/>
      <c r="F45" s="400"/>
      <c r="G45" s="401">
        <f t="shared" si="14"/>
        <v>0</v>
      </c>
      <c r="H45" s="295">
        <f t="shared" si="13"/>
        <v>0</v>
      </c>
      <c r="I45" s="295">
        <f t="shared" si="15"/>
        <v>0</v>
      </c>
      <c r="J45" s="895"/>
    </row>
    <row r="46" spans="1:10">
      <c r="A46" s="397"/>
      <c r="B46" s="398" t="s">
        <v>162</v>
      </c>
      <c r="C46" s="399"/>
      <c r="D46" s="401">
        <f>D44-D45</f>
        <v>8900000</v>
      </c>
      <c r="E46" s="401">
        <f>E44-E45</f>
        <v>0</v>
      </c>
      <c r="F46" s="401">
        <f>F44-F45</f>
        <v>0</v>
      </c>
      <c r="G46" s="401">
        <f t="shared" si="14"/>
        <v>8900000</v>
      </c>
      <c r="H46" s="295">
        <f t="shared" si="13"/>
        <v>0</v>
      </c>
      <c r="I46" s="295">
        <f t="shared" si="15"/>
        <v>0</v>
      </c>
      <c r="J46" s="895"/>
    </row>
    <row r="47" spans="1:10">
      <c r="A47" s="196"/>
      <c r="B47" s="494"/>
      <c r="C47" s="254"/>
      <c r="D47" s="205"/>
      <c r="E47" s="203"/>
      <c r="F47" s="203"/>
      <c r="G47" s="291"/>
      <c r="H47" s="295">
        <f t="shared" ref="H47:H71" si="16">IF(F47&gt;E47,1,0)</f>
        <v>0</v>
      </c>
      <c r="I47" s="295">
        <f t="shared" si="3"/>
        <v>0</v>
      </c>
    </row>
    <row r="48" spans="1:10">
      <c r="A48" s="188" t="s">
        <v>114</v>
      </c>
      <c r="B48" s="255" t="s">
        <v>115</v>
      </c>
      <c r="C48" s="194"/>
      <c r="D48" s="293">
        <f>D52+D55+D58+D61+D64</f>
        <v>744912700</v>
      </c>
      <c r="E48" s="293">
        <f t="shared" ref="E48:G48" si="17">E52+E55+E58+E61+E64</f>
        <v>651414000.01999998</v>
      </c>
      <c r="F48" s="293">
        <f t="shared" si="17"/>
        <v>651414000.01999998</v>
      </c>
      <c r="G48" s="293">
        <f t="shared" si="17"/>
        <v>93498699.980000019</v>
      </c>
      <c r="H48" s="295">
        <f t="shared" si="16"/>
        <v>0</v>
      </c>
      <c r="I48" s="295">
        <f t="shared" si="3"/>
        <v>0</v>
      </c>
    </row>
    <row r="49" spans="1:9">
      <c r="A49" s="388"/>
      <c r="B49" s="389" t="s">
        <v>161</v>
      </c>
      <c r="C49" s="390"/>
      <c r="D49" s="528">
        <f t="shared" ref="D49:G50" si="18">D53+D56+D59+D62+D65</f>
        <v>744912700</v>
      </c>
      <c r="E49" s="528">
        <f t="shared" si="18"/>
        <v>651414000.01999998</v>
      </c>
      <c r="F49" s="528">
        <f t="shared" si="18"/>
        <v>651414000.01999998</v>
      </c>
      <c r="G49" s="528">
        <f t="shared" si="18"/>
        <v>93498699.980000019</v>
      </c>
      <c r="H49" s="295">
        <f t="shared" si="16"/>
        <v>0</v>
      </c>
      <c r="I49" s="295">
        <f t="shared" si="3"/>
        <v>0</v>
      </c>
    </row>
    <row r="50" spans="1:9">
      <c r="A50" s="388"/>
      <c r="B50" s="389" t="s">
        <v>162</v>
      </c>
      <c r="C50" s="390"/>
      <c r="D50" s="528">
        <f t="shared" si="18"/>
        <v>0</v>
      </c>
      <c r="E50" s="528">
        <f t="shared" si="18"/>
        <v>0</v>
      </c>
      <c r="F50" s="528">
        <f t="shared" si="18"/>
        <v>0</v>
      </c>
      <c r="G50" s="528">
        <f t="shared" si="18"/>
        <v>0</v>
      </c>
      <c r="H50" s="295">
        <f t="shared" si="16"/>
        <v>0</v>
      </c>
      <c r="I50" s="295">
        <f t="shared" si="3"/>
        <v>0</v>
      </c>
    </row>
    <row r="51" spans="1:9">
      <c r="A51" s="196"/>
      <c r="B51" s="493" t="s">
        <v>45</v>
      </c>
      <c r="C51" s="192"/>
      <c r="D51" s="292"/>
      <c r="E51" s="190"/>
      <c r="F51" s="190"/>
      <c r="G51" s="291"/>
      <c r="H51" s="295">
        <f t="shared" si="16"/>
        <v>0</v>
      </c>
      <c r="I51" s="295">
        <f t="shared" si="3"/>
        <v>0</v>
      </c>
    </row>
    <row r="52" spans="1:9" ht="165.75">
      <c r="A52" s="196"/>
      <c r="B52" s="494" t="s">
        <v>440</v>
      </c>
      <c r="C52" s="145" t="s">
        <v>221</v>
      </c>
      <c r="D52" s="290">
        <f>51199900-19312200</f>
        <v>31887700</v>
      </c>
      <c r="E52" s="190">
        <f>'Прочая  субсидия_МР  и  ГО'!AT38</f>
        <v>0</v>
      </c>
      <c r="F52" s="190">
        <f>'Прочая  субсидия_МР  и  ГО'!AU38</f>
        <v>0</v>
      </c>
      <c r="G52" s="291">
        <f t="shared" ref="G52:G57" si="19">D52-E52</f>
        <v>31887700</v>
      </c>
      <c r="H52" s="295">
        <f t="shared" si="16"/>
        <v>0</v>
      </c>
      <c r="I52" s="295">
        <f t="shared" si="3"/>
        <v>0</v>
      </c>
    </row>
    <row r="53" spans="1:9">
      <c r="A53" s="397"/>
      <c r="B53" s="398" t="s">
        <v>161</v>
      </c>
      <c r="C53" s="399"/>
      <c r="D53" s="401">
        <f>D52</f>
        <v>31887700</v>
      </c>
      <c r="E53" s="401">
        <f>E52</f>
        <v>0</v>
      </c>
      <c r="F53" s="401">
        <f>F52</f>
        <v>0</v>
      </c>
      <c r="G53" s="401">
        <f t="shared" si="19"/>
        <v>31887700</v>
      </c>
      <c r="H53" s="295">
        <f t="shared" si="16"/>
        <v>0</v>
      </c>
      <c r="I53" s="295">
        <f t="shared" si="3"/>
        <v>0</v>
      </c>
    </row>
    <row r="54" spans="1:9">
      <c r="A54" s="397"/>
      <c r="B54" s="398" t="s">
        <v>162</v>
      </c>
      <c r="C54" s="399"/>
      <c r="D54" s="401">
        <f>D52-D53</f>
        <v>0</v>
      </c>
      <c r="E54" s="401">
        <f>E52-E53</f>
        <v>0</v>
      </c>
      <c r="F54" s="401">
        <f>F52-F53</f>
        <v>0</v>
      </c>
      <c r="G54" s="401">
        <f t="shared" si="19"/>
        <v>0</v>
      </c>
      <c r="H54" s="295">
        <f t="shared" si="16"/>
        <v>0</v>
      </c>
      <c r="I54" s="295">
        <f t="shared" si="3"/>
        <v>0</v>
      </c>
    </row>
    <row r="55" spans="1:9" ht="153">
      <c r="A55" s="253"/>
      <c r="B55" s="494" t="s">
        <v>344</v>
      </c>
      <c r="C55" s="145" t="s">
        <v>343</v>
      </c>
      <c r="D55" s="290">
        <v>61500000</v>
      </c>
      <c r="E55" s="190">
        <f>'Прочая  субсидия_МР  и  ГО'!AV38</f>
        <v>0</v>
      </c>
      <c r="F55" s="190">
        <f>'Прочая  субсидия_МР  и  ГО'!AW38</f>
        <v>0</v>
      </c>
      <c r="G55" s="291">
        <f t="shared" si="19"/>
        <v>61500000</v>
      </c>
      <c r="H55" s="295">
        <f t="shared" si="16"/>
        <v>0</v>
      </c>
      <c r="I55" s="295">
        <f t="shared" ref="I55:I60" si="20">IF(G55&lt;0,1,0)</f>
        <v>0</v>
      </c>
    </row>
    <row r="56" spans="1:9">
      <c r="A56" s="397"/>
      <c r="B56" s="398" t="s">
        <v>161</v>
      </c>
      <c r="C56" s="399"/>
      <c r="D56" s="401">
        <f>D55</f>
        <v>61500000</v>
      </c>
      <c r="E56" s="401">
        <f>E55</f>
        <v>0</v>
      </c>
      <c r="F56" s="401">
        <f>F55</f>
        <v>0</v>
      </c>
      <c r="G56" s="401">
        <f t="shared" si="19"/>
        <v>61500000</v>
      </c>
      <c r="H56" s="295">
        <f t="shared" si="16"/>
        <v>0</v>
      </c>
      <c r="I56" s="295">
        <f t="shared" si="20"/>
        <v>0</v>
      </c>
    </row>
    <row r="57" spans="1:9">
      <c r="A57" s="397"/>
      <c r="B57" s="398" t="s">
        <v>162</v>
      </c>
      <c r="C57" s="399"/>
      <c r="D57" s="401">
        <f>D55-D56</f>
        <v>0</v>
      </c>
      <c r="E57" s="401">
        <f>E55-E56</f>
        <v>0</v>
      </c>
      <c r="F57" s="401">
        <f>F55-F56</f>
        <v>0</v>
      </c>
      <c r="G57" s="401">
        <f t="shared" si="19"/>
        <v>0</v>
      </c>
      <c r="H57" s="295">
        <f t="shared" si="16"/>
        <v>0</v>
      </c>
      <c r="I57" s="295">
        <f t="shared" si="20"/>
        <v>0</v>
      </c>
    </row>
    <row r="58" spans="1:9" ht="153">
      <c r="A58" s="269"/>
      <c r="B58" s="497" t="s">
        <v>443</v>
      </c>
      <c r="C58" s="145" t="s">
        <v>417</v>
      </c>
      <c r="D58" s="205">
        <v>40425000</v>
      </c>
      <c r="E58" s="203">
        <f>'Прочая  субсидия_МР  и  ГО'!AX38</f>
        <v>40425000</v>
      </c>
      <c r="F58" s="203">
        <f>'Прочая  субсидия_МР  и  ГО'!AY38</f>
        <v>40425000</v>
      </c>
      <c r="G58" s="291">
        <f t="shared" ref="G58:G63" si="21">D58-E58</f>
        <v>0</v>
      </c>
      <c r="H58" s="295">
        <f t="shared" ref="H58:H60" si="22">IF(F58&gt;E58,1,0)</f>
        <v>0</v>
      </c>
      <c r="I58" s="295">
        <f t="shared" si="20"/>
        <v>0</v>
      </c>
    </row>
    <row r="59" spans="1:9">
      <c r="A59" s="397"/>
      <c r="B59" s="398" t="s">
        <v>161</v>
      </c>
      <c r="C59" s="399"/>
      <c r="D59" s="401">
        <f>D58</f>
        <v>40425000</v>
      </c>
      <c r="E59" s="401">
        <f>E58</f>
        <v>40425000</v>
      </c>
      <c r="F59" s="401">
        <f>F58</f>
        <v>40425000</v>
      </c>
      <c r="G59" s="401">
        <f t="shared" si="21"/>
        <v>0</v>
      </c>
      <c r="H59" s="295">
        <f t="shared" si="22"/>
        <v>0</v>
      </c>
      <c r="I59" s="295">
        <f t="shared" si="20"/>
        <v>0</v>
      </c>
    </row>
    <row r="60" spans="1:9">
      <c r="A60" s="397"/>
      <c r="B60" s="398" t="s">
        <v>162</v>
      </c>
      <c r="C60" s="399"/>
      <c r="D60" s="401">
        <f>D58-D59</f>
        <v>0</v>
      </c>
      <c r="E60" s="401">
        <f>E58-E59</f>
        <v>0</v>
      </c>
      <c r="F60" s="401">
        <f>F58-F59</f>
        <v>0</v>
      </c>
      <c r="G60" s="401">
        <f t="shared" si="21"/>
        <v>0</v>
      </c>
      <c r="H60" s="295">
        <f t="shared" si="22"/>
        <v>0</v>
      </c>
      <c r="I60" s="295">
        <f t="shared" si="20"/>
        <v>0</v>
      </c>
    </row>
    <row r="61" spans="1:9" ht="127.5">
      <c r="A61" s="269"/>
      <c r="B61" s="497" t="s">
        <v>655</v>
      </c>
      <c r="C61" s="145" t="s">
        <v>439</v>
      </c>
      <c r="D61" s="205">
        <v>611100000</v>
      </c>
      <c r="E61" s="203">
        <f>'Прочая  субсидия_МР  и  ГО'!AZ38</f>
        <v>610989000.01999998</v>
      </c>
      <c r="F61" s="203">
        <f>'Прочая  субсидия_МР  и  ГО'!BA38</f>
        <v>610989000.01999998</v>
      </c>
      <c r="G61" s="291">
        <f t="shared" si="21"/>
        <v>110999.98000001907</v>
      </c>
      <c r="H61" s="295">
        <f t="shared" ref="H61:H63" si="23">IF(F61&gt;E61,1,0)</f>
        <v>0</v>
      </c>
      <c r="I61" s="295">
        <f t="shared" ref="I61:I63" si="24">IF(G61&lt;0,1,0)</f>
        <v>0</v>
      </c>
    </row>
    <row r="62" spans="1:9">
      <c r="A62" s="397"/>
      <c r="B62" s="398" t="s">
        <v>161</v>
      </c>
      <c r="C62" s="399"/>
      <c r="D62" s="401">
        <f>D61</f>
        <v>611100000</v>
      </c>
      <c r="E62" s="401">
        <f>E61</f>
        <v>610989000.01999998</v>
      </c>
      <c r="F62" s="401">
        <f>F61</f>
        <v>610989000.01999998</v>
      </c>
      <c r="G62" s="401">
        <f t="shared" si="21"/>
        <v>110999.98000001907</v>
      </c>
      <c r="H62" s="295">
        <f t="shared" si="23"/>
        <v>0</v>
      </c>
      <c r="I62" s="295">
        <f t="shared" si="24"/>
        <v>0</v>
      </c>
    </row>
    <row r="63" spans="1:9">
      <c r="A63" s="397"/>
      <c r="B63" s="398" t="s">
        <v>162</v>
      </c>
      <c r="C63" s="399"/>
      <c r="D63" s="401">
        <f>D61-D62</f>
        <v>0</v>
      </c>
      <c r="E63" s="401">
        <f>E61-E62</f>
        <v>0</v>
      </c>
      <c r="F63" s="401">
        <f>F61-F62</f>
        <v>0</v>
      </c>
      <c r="G63" s="401">
        <f t="shared" si="21"/>
        <v>0</v>
      </c>
      <c r="H63" s="295">
        <f t="shared" si="23"/>
        <v>0</v>
      </c>
      <c r="I63" s="295">
        <f t="shared" si="24"/>
        <v>0</v>
      </c>
    </row>
    <row r="64" spans="1:9" ht="127.5" hidden="1">
      <c r="A64" s="1311"/>
      <c r="B64" s="497" t="s">
        <v>588</v>
      </c>
      <c r="C64" s="145" t="s">
        <v>587</v>
      </c>
      <c r="D64" s="205">
        <f>105000000-105000000</f>
        <v>0</v>
      </c>
      <c r="E64" s="203">
        <f>'Прочая  субсидия_МР  и  ГО'!BB38</f>
        <v>0</v>
      </c>
      <c r="F64" s="203">
        <f>'Прочая  субсидия_МР  и  ГО'!BC38</f>
        <v>0</v>
      </c>
      <c r="G64" s="291">
        <f t="shared" ref="G64:G66" si="25">D64-E64</f>
        <v>0</v>
      </c>
      <c r="H64" s="295">
        <f t="shared" ref="H64:H66" si="26">IF(F64&gt;E64,1,0)</f>
        <v>0</v>
      </c>
      <c r="I64" s="295">
        <f t="shared" ref="I64:I66" si="27">IF(G64&lt;0,1,0)</f>
        <v>0</v>
      </c>
    </row>
    <row r="65" spans="1:10" hidden="1">
      <c r="A65" s="397"/>
      <c r="B65" s="398" t="s">
        <v>161</v>
      </c>
      <c r="C65" s="399"/>
      <c r="D65" s="401">
        <f>D64</f>
        <v>0</v>
      </c>
      <c r="E65" s="401">
        <f>E64</f>
        <v>0</v>
      </c>
      <c r="F65" s="401">
        <f>F64</f>
        <v>0</v>
      </c>
      <c r="G65" s="401">
        <f t="shared" si="25"/>
        <v>0</v>
      </c>
      <c r="H65" s="295">
        <f t="shared" si="26"/>
        <v>0</v>
      </c>
      <c r="I65" s="295">
        <f t="shared" si="27"/>
        <v>0</v>
      </c>
    </row>
    <row r="66" spans="1:10" hidden="1">
      <c r="A66" s="397"/>
      <c r="B66" s="398" t="s">
        <v>162</v>
      </c>
      <c r="C66" s="399"/>
      <c r="D66" s="401">
        <f>D64-D65</f>
        <v>0</v>
      </c>
      <c r="E66" s="401">
        <f>E64-E65</f>
        <v>0</v>
      </c>
      <c r="F66" s="401">
        <f>F64-F65</f>
        <v>0</v>
      </c>
      <c r="G66" s="401">
        <f t="shared" si="25"/>
        <v>0</v>
      </c>
      <c r="H66" s="295">
        <f t="shared" si="26"/>
        <v>0</v>
      </c>
      <c r="I66" s="295">
        <f t="shared" si="27"/>
        <v>0</v>
      </c>
    </row>
    <row r="67" spans="1:10" s="912" customFormat="1">
      <c r="A67" s="253"/>
      <c r="B67" s="494"/>
      <c r="C67" s="254"/>
      <c r="D67" s="205"/>
      <c r="E67" s="203"/>
      <c r="F67" s="203"/>
      <c r="G67" s="294"/>
      <c r="H67" s="295">
        <f t="shared" si="16"/>
        <v>0</v>
      </c>
      <c r="I67" s="295">
        <f t="shared" si="3"/>
        <v>0</v>
      </c>
      <c r="J67" s="898"/>
    </row>
    <row r="68" spans="1:10">
      <c r="A68" s="188" t="s">
        <v>134</v>
      </c>
      <c r="B68" s="255" t="s">
        <v>165</v>
      </c>
      <c r="C68" s="194"/>
      <c r="D68" s="293">
        <f t="shared" ref="D68:G70" si="28">D81+D78+D72+D75+D90+D84+D87</f>
        <v>1778769494.76</v>
      </c>
      <c r="E68" s="293">
        <f t="shared" si="28"/>
        <v>975289136.35000002</v>
      </c>
      <c r="F68" s="293">
        <f t="shared" si="28"/>
        <v>101649109.67</v>
      </c>
      <c r="G68" s="293">
        <f t="shared" si="28"/>
        <v>803480358.40999997</v>
      </c>
      <c r="H68" s="295">
        <f t="shared" si="16"/>
        <v>0</v>
      </c>
      <c r="I68" s="295">
        <f t="shared" si="3"/>
        <v>0</v>
      </c>
    </row>
    <row r="69" spans="1:10">
      <c r="A69" s="388"/>
      <c r="B69" s="389" t="s">
        <v>161</v>
      </c>
      <c r="C69" s="390"/>
      <c r="D69" s="528">
        <f t="shared" si="28"/>
        <v>1023794719.76</v>
      </c>
      <c r="E69" s="528">
        <f t="shared" si="28"/>
        <v>488282219.75999999</v>
      </c>
      <c r="F69" s="528">
        <f t="shared" si="28"/>
        <v>0</v>
      </c>
      <c r="G69" s="528">
        <f t="shared" si="28"/>
        <v>535512500</v>
      </c>
      <c r="H69" s="295">
        <f t="shared" si="16"/>
        <v>0</v>
      </c>
      <c r="I69" s="295">
        <f t="shared" si="3"/>
        <v>0</v>
      </c>
    </row>
    <row r="70" spans="1:10">
      <c r="A70" s="388"/>
      <c r="B70" s="389" t="s">
        <v>162</v>
      </c>
      <c r="C70" s="390"/>
      <c r="D70" s="528">
        <f t="shared" si="28"/>
        <v>754974775</v>
      </c>
      <c r="E70" s="528">
        <f t="shared" si="28"/>
        <v>487006916.59000003</v>
      </c>
      <c r="F70" s="528">
        <f t="shared" si="28"/>
        <v>101649109.67</v>
      </c>
      <c r="G70" s="528">
        <f t="shared" si="28"/>
        <v>267967858.40999997</v>
      </c>
      <c r="H70" s="295">
        <f t="shared" si="16"/>
        <v>0</v>
      </c>
      <c r="I70" s="295">
        <f t="shared" si="3"/>
        <v>0</v>
      </c>
    </row>
    <row r="71" spans="1:10">
      <c r="A71" s="196"/>
      <c r="B71" s="493" t="s">
        <v>45</v>
      </c>
      <c r="C71" s="192"/>
      <c r="D71" s="292"/>
      <c r="E71" s="190"/>
      <c r="F71" s="190"/>
      <c r="G71" s="291"/>
      <c r="H71" s="295">
        <f t="shared" si="16"/>
        <v>0</v>
      </c>
      <c r="I71" s="295">
        <f t="shared" si="3"/>
        <v>0</v>
      </c>
    </row>
    <row r="72" spans="1:10" ht="242.25">
      <c r="A72" s="1307"/>
      <c r="B72" s="497" t="s">
        <v>591</v>
      </c>
      <c r="C72" s="145" t="s">
        <v>357</v>
      </c>
      <c r="D72" s="205">
        <v>26226220</v>
      </c>
      <c r="E72" s="203">
        <f>'Трансферты и кредиты'!NZ38</f>
        <v>26226220</v>
      </c>
      <c r="F72" s="203">
        <f>'Трансферты и кредиты'!OE38</f>
        <v>0</v>
      </c>
      <c r="G72" s="291">
        <f t="shared" ref="G72:G74" si="29">D72-E72</f>
        <v>0</v>
      </c>
      <c r="H72" s="295">
        <f t="shared" ref="H72:H77" si="30">IF(F72&gt;E72,1,0)</f>
        <v>0</v>
      </c>
      <c r="I72" s="295">
        <f t="shared" si="3"/>
        <v>0</v>
      </c>
      <c r="J72" s="895">
        <f>D72+D75</f>
        <v>62487920</v>
      </c>
    </row>
    <row r="73" spans="1:10">
      <c r="A73" s="397"/>
      <c r="B73" s="514" t="s">
        <v>161</v>
      </c>
      <c r="C73" s="399"/>
      <c r="D73" s="401"/>
      <c r="E73" s="401"/>
      <c r="F73" s="401"/>
      <c r="G73" s="513">
        <f t="shared" si="29"/>
        <v>0</v>
      </c>
      <c r="H73" s="295">
        <f t="shared" si="30"/>
        <v>0</v>
      </c>
      <c r="I73" s="295">
        <f t="shared" si="3"/>
        <v>0</v>
      </c>
    </row>
    <row r="74" spans="1:10">
      <c r="A74" s="397"/>
      <c r="B74" s="514" t="s">
        <v>162</v>
      </c>
      <c r="C74" s="399"/>
      <c r="D74" s="401">
        <f>D72-D73</f>
        <v>26226220</v>
      </c>
      <c r="E74" s="401">
        <f>E72-E73</f>
        <v>26226220</v>
      </c>
      <c r="F74" s="401">
        <f>F72-F73</f>
        <v>0</v>
      </c>
      <c r="G74" s="513">
        <f t="shared" si="29"/>
        <v>0</v>
      </c>
      <c r="H74" s="295">
        <f t="shared" si="30"/>
        <v>0</v>
      </c>
      <c r="I74" s="295">
        <f t="shared" si="3"/>
        <v>0</v>
      </c>
      <c r="J74" s="899"/>
    </row>
    <row r="75" spans="1:10">
      <c r="A75" s="753"/>
      <c r="B75" s="754" t="s">
        <v>66</v>
      </c>
      <c r="C75" s="740" t="s">
        <v>357</v>
      </c>
      <c r="D75" s="755">
        <v>36261700</v>
      </c>
      <c r="E75" s="752">
        <f>'Трансферты и кредиты'!OA38</f>
        <v>36261700</v>
      </c>
      <c r="F75" s="752">
        <f>'Трансферты и кредиты'!OF38</f>
        <v>0</v>
      </c>
      <c r="G75" s="756">
        <f>D75-E75</f>
        <v>0</v>
      </c>
      <c r="H75" s="295">
        <f t="shared" si="30"/>
        <v>0</v>
      </c>
      <c r="I75" s="295">
        <f t="shared" ref="I75:I77" si="31">IF(G75&lt;0,1,0)</f>
        <v>0</v>
      </c>
    </row>
    <row r="76" spans="1:10">
      <c r="A76" s="753"/>
      <c r="B76" s="757" t="s">
        <v>161</v>
      </c>
      <c r="C76" s="758"/>
      <c r="D76" s="759">
        <v>0</v>
      </c>
      <c r="E76" s="759">
        <v>0</v>
      </c>
      <c r="F76" s="759">
        <v>0</v>
      </c>
      <c r="G76" s="756">
        <f>D76-E76</f>
        <v>0</v>
      </c>
      <c r="H76" s="295">
        <f t="shared" si="30"/>
        <v>0</v>
      </c>
      <c r="I76" s="295">
        <f t="shared" si="31"/>
        <v>0</v>
      </c>
    </row>
    <row r="77" spans="1:10">
      <c r="A77" s="753"/>
      <c r="B77" s="757" t="s">
        <v>162</v>
      </c>
      <c r="C77" s="758"/>
      <c r="D77" s="756">
        <f>D75-D76</f>
        <v>36261700</v>
      </c>
      <c r="E77" s="756">
        <f>E75-E76</f>
        <v>36261700</v>
      </c>
      <c r="F77" s="756">
        <f>F75-F76</f>
        <v>0</v>
      </c>
      <c r="G77" s="756">
        <f>D77-E77</f>
        <v>0</v>
      </c>
      <c r="H77" s="295">
        <f t="shared" si="30"/>
        <v>0</v>
      </c>
      <c r="I77" s="295">
        <f t="shared" si="31"/>
        <v>0</v>
      </c>
      <c r="J77" s="899"/>
    </row>
    <row r="78" spans="1:10" ht="204">
      <c r="A78" s="269"/>
      <c r="B78" s="497" t="s">
        <v>258</v>
      </c>
      <c r="C78" s="145" t="s">
        <v>229</v>
      </c>
      <c r="D78" s="205">
        <f>322668000+42907858.41</f>
        <v>365575858.40999997</v>
      </c>
      <c r="E78" s="203">
        <f>'Трансферты и кредиты'!AL38</f>
        <v>322668000</v>
      </c>
      <c r="F78" s="203">
        <f>'Трансферты и кредиты'!AQ38</f>
        <v>0</v>
      </c>
      <c r="G78" s="291">
        <f t="shared" ref="G78" si="32">D78-E78</f>
        <v>42907858.409999967</v>
      </c>
      <c r="H78" s="295">
        <f t="shared" ref="H78:H80" si="33">IF(F78&gt;E78,1,0)</f>
        <v>0</v>
      </c>
      <c r="I78" s="295">
        <f t="shared" si="3"/>
        <v>0</v>
      </c>
    </row>
    <row r="79" spans="1:10">
      <c r="A79" s="397"/>
      <c r="B79" s="398" t="s">
        <v>161</v>
      </c>
      <c r="C79" s="399"/>
      <c r="D79" s="401">
        <v>0</v>
      </c>
      <c r="E79" s="401">
        <v>0</v>
      </c>
      <c r="F79" s="401">
        <v>0</v>
      </c>
      <c r="G79" s="401">
        <v>0</v>
      </c>
      <c r="H79" s="295">
        <f t="shared" si="33"/>
        <v>0</v>
      </c>
      <c r="I79" s="295">
        <f t="shared" ref="I79:I157" si="34">IF(G79&lt;0,1,0)</f>
        <v>0</v>
      </c>
    </row>
    <row r="80" spans="1:10">
      <c r="A80" s="397"/>
      <c r="B80" s="398" t="s">
        <v>162</v>
      </c>
      <c r="C80" s="399"/>
      <c r="D80" s="401">
        <f>D78-D79</f>
        <v>365575858.40999997</v>
      </c>
      <c r="E80" s="401">
        <f>E78-E79</f>
        <v>322668000</v>
      </c>
      <c r="F80" s="401">
        <f>F78-F79</f>
        <v>0</v>
      </c>
      <c r="G80" s="401">
        <f>G78-G79</f>
        <v>42907858.409999967</v>
      </c>
      <c r="H80" s="295">
        <f t="shared" si="33"/>
        <v>0</v>
      </c>
      <c r="I80" s="295">
        <f t="shared" si="34"/>
        <v>0</v>
      </c>
    </row>
    <row r="81" spans="1:9" ht="153">
      <c r="A81" s="269"/>
      <c r="B81" s="497" t="s">
        <v>256</v>
      </c>
      <c r="C81" s="145" t="s">
        <v>242</v>
      </c>
      <c r="D81" s="205">
        <f>488282219.76+13500000</f>
        <v>501782219.75999999</v>
      </c>
      <c r="E81" s="203">
        <f>'Трансферты и кредиты'!AM38</f>
        <v>488282219.75999999</v>
      </c>
      <c r="F81" s="203">
        <f>'Трансферты и кредиты'!AR38</f>
        <v>0</v>
      </c>
      <c r="G81" s="291">
        <f t="shared" ref="G81:G83" si="35">D81-E81</f>
        <v>13500000</v>
      </c>
      <c r="H81" s="295">
        <f>IF(F81&gt;E81,1,0)</f>
        <v>0</v>
      </c>
      <c r="I81" s="295">
        <f t="shared" si="34"/>
        <v>0</v>
      </c>
    </row>
    <row r="82" spans="1:9">
      <c r="A82" s="397"/>
      <c r="B82" s="398" t="s">
        <v>161</v>
      </c>
      <c r="C82" s="399"/>
      <c r="D82" s="401">
        <f>D81</f>
        <v>501782219.75999999</v>
      </c>
      <c r="E82" s="401">
        <f>E81</f>
        <v>488282219.75999999</v>
      </c>
      <c r="F82" s="401">
        <f>F81</f>
        <v>0</v>
      </c>
      <c r="G82" s="401">
        <f t="shared" si="35"/>
        <v>13500000</v>
      </c>
      <c r="H82" s="295">
        <f>IF(F82&gt;E82,1,0)</f>
        <v>0</v>
      </c>
      <c r="I82" s="295">
        <f t="shared" si="34"/>
        <v>0</v>
      </c>
    </row>
    <row r="83" spans="1:9">
      <c r="A83" s="397"/>
      <c r="B83" s="398" t="s">
        <v>162</v>
      </c>
      <c r="C83" s="399"/>
      <c r="D83" s="401">
        <f>D81-D82</f>
        <v>0</v>
      </c>
      <c r="E83" s="401">
        <f>E81-E82</f>
        <v>0</v>
      </c>
      <c r="F83" s="401">
        <f>F81-F82</f>
        <v>0</v>
      </c>
      <c r="G83" s="401">
        <f t="shared" si="35"/>
        <v>0</v>
      </c>
      <c r="H83" s="295">
        <f>IF(F83&gt;E83,1,0)</f>
        <v>0</v>
      </c>
      <c r="I83" s="295">
        <f t="shared" si="34"/>
        <v>0</v>
      </c>
    </row>
    <row r="84" spans="1:9" ht="127.5">
      <c r="A84" s="269"/>
      <c r="B84" s="497" t="s">
        <v>442</v>
      </c>
      <c r="C84" s="145" t="s">
        <v>441</v>
      </c>
      <c r="D84" s="205">
        <f>108258855-6407858.41</f>
        <v>101850996.59</v>
      </c>
      <c r="E84" s="203">
        <f>'Прочая  субсидия_МР  и  ГО'!AR38</f>
        <v>101850996.59</v>
      </c>
      <c r="F84" s="203">
        <f>'Прочая  субсидия_МР  и  ГО'!AS38</f>
        <v>101649109.67</v>
      </c>
      <c r="G84" s="291">
        <f t="shared" ref="G84:G86" si="36">D84-E84</f>
        <v>0</v>
      </c>
      <c r="H84" s="295">
        <f t="shared" ref="H84:H86" si="37">IF(F84&gt;E84,1,0)</f>
        <v>0</v>
      </c>
      <c r="I84" s="295">
        <f t="shared" ref="I84:I86" si="38">IF(G84&lt;0,1,0)</f>
        <v>0</v>
      </c>
    </row>
    <row r="85" spans="1:9">
      <c r="A85" s="397"/>
      <c r="B85" s="398" t="s">
        <v>161</v>
      </c>
      <c r="C85" s="399"/>
      <c r="D85" s="401"/>
      <c r="E85" s="401"/>
      <c r="F85" s="401"/>
      <c r="G85" s="401">
        <f t="shared" si="36"/>
        <v>0</v>
      </c>
      <c r="H85" s="295">
        <f t="shared" si="37"/>
        <v>0</v>
      </c>
      <c r="I85" s="295">
        <f t="shared" si="38"/>
        <v>0</v>
      </c>
    </row>
    <row r="86" spans="1:9">
      <c r="A86" s="397"/>
      <c r="B86" s="398" t="s">
        <v>162</v>
      </c>
      <c r="C86" s="399"/>
      <c r="D86" s="401">
        <f>D84-D85</f>
        <v>101850996.59</v>
      </c>
      <c r="E86" s="401">
        <f>E84-E85</f>
        <v>101850996.59</v>
      </c>
      <c r="F86" s="401">
        <f>F84-F85</f>
        <v>101649109.67</v>
      </c>
      <c r="G86" s="401">
        <f t="shared" si="36"/>
        <v>0</v>
      </c>
      <c r="H86" s="295">
        <f t="shared" si="37"/>
        <v>0</v>
      </c>
      <c r="I86" s="295">
        <f t="shared" si="38"/>
        <v>0</v>
      </c>
    </row>
    <row r="87" spans="1:9" ht="127.5">
      <c r="A87" s="269"/>
      <c r="B87" s="497" t="s">
        <v>681</v>
      </c>
      <c r="C87" s="145" t="s">
        <v>680</v>
      </c>
      <c r="D87" s="205">
        <v>100000000</v>
      </c>
      <c r="E87" s="203">
        <f>'Трансферты и кредиты'!AN38</f>
        <v>0</v>
      </c>
      <c r="F87" s="203">
        <f>'Трансферты и кредиты'!AS38</f>
        <v>0</v>
      </c>
      <c r="G87" s="291">
        <f t="shared" ref="G87:G89" si="39">D87-E87</f>
        <v>100000000</v>
      </c>
      <c r="H87" s="295">
        <f t="shared" ref="H87:H89" si="40">IF(F87&gt;E87,1,0)</f>
        <v>0</v>
      </c>
      <c r="I87" s="295">
        <f t="shared" ref="I87:I89" si="41">IF(G87&lt;0,1,0)</f>
        <v>0</v>
      </c>
    </row>
    <row r="88" spans="1:9">
      <c r="A88" s="397"/>
      <c r="B88" s="398" t="s">
        <v>161</v>
      </c>
      <c r="C88" s="399"/>
      <c r="D88" s="401">
        <f>D87</f>
        <v>100000000</v>
      </c>
      <c r="E88" s="401">
        <f t="shared" ref="E88:F88" si="42">E87</f>
        <v>0</v>
      </c>
      <c r="F88" s="401">
        <f t="shared" si="42"/>
        <v>0</v>
      </c>
      <c r="G88" s="401">
        <f t="shared" si="39"/>
        <v>100000000</v>
      </c>
      <c r="H88" s="295">
        <f t="shared" si="40"/>
        <v>0</v>
      </c>
      <c r="I88" s="295">
        <f t="shared" si="41"/>
        <v>0</v>
      </c>
    </row>
    <row r="89" spans="1:9">
      <c r="A89" s="397"/>
      <c r="B89" s="398" t="s">
        <v>162</v>
      </c>
      <c r="C89" s="399"/>
      <c r="D89" s="401"/>
      <c r="E89" s="401"/>
      <c r="F89" s="401"/>
      <c r="G89" s="401">
        <f t="shared" si="39"/>
        <v>0</v>
      </c>
      <c r="H89" s="295">
        <f t="shared" si="40"/>
        <v>0</v>
      </c>
      <c r="I89" s="295">
        <f t="shared" si="41"/>
        <v>0</v>
      </c>
    </row>
    <row r="90" spans="1:9" ht="153">
      <c r="A90" s="269"/>
      <c r="B90" s="497" t="s">
        <v>682</v>
      </c>
      <c r="C90" s="145" t="s">
        <v>683</v>
      </c>
      <c r="D90" s="205">
        <v>647072500</v>
      </c>
      <c r="E90" s="203">
        <f>'Трансферты и кредиты'!AO38</f>
        <v>0</v>
      </c>
      <c r="F90" s="203">
        <f>'Трансферты и кредиты'!AT38</f>
        <v>0</v>
      </c>
      <c r="G90" s="291">
        <f>D90-E90</f>
        <v>647072500</v>
      </c>
      <c r="H90" s="295">
        <f>IF(F90&gt;E90,1,0)</f>
        <v>0</v>
      </c>
      <c r="I90" s="295">
        <f>IF(G90&lt;0,1,0)</f>
        <v>0</v>
      </c>
    </row>
    <row r="91" spans="1:9">
      <c r="A91" s="397"/>
      <c r="B91" s="398" t="s">
        <v>161</v>
      </c>
      <c r="C91" s="399"/>
      <c r="D91" s="401">
        <f>D90-D92</f>
        <v>422012500</v>
      </c>
      <c r="E91" s="401">
        <f t="shared" ref="E91:F91" si="43">E90-E92</f>
        <v>0</v>
      </c>
      <c r="F91" s="401">
        <f t="shared" si="43"/>
        <v>0</v>
      </c>
      <c r="G91" s="401">
        <f>D91-E91</f>
        <v>422012500</v>
      </c>
      <c r="H91" s="295">
        <f>IF(F91&gt;E91,1,0)</f>
        <v>0</v>
      </c>
      <c r="I91" s="295">
        <f>IF(G91&lt;0,1,0)</f>
        <v>0</v>
      </c>
    </row>
    <row r="92" spans="1:9">
      <c r="A92" s="397"/>
      <c r="B92" s="398" t="s">
        <v>162</v>
      </c>
      <c r="C92" s="399"/>
      <c r="D92" s="400">
        <v>225060000</v>
      </c>
      <c r="E92" s="400"/>
      <c r="F92" s="400"/>
      <c r="G92" s="401">
        <f>D92-E92</f>
        <v>225060000</v>
      </c>
      <c r="H92" s="295">
        <f>IF(F92&gt;E92,1,0)</f>
        <v>0</v>
      </c>
      <c r="I92" s="295">
        <f>IF(G92&lt;0,1,0)</f>
        <v>0</v>
      </c>
    </row>
    <row r="93" spans="1:9">
      <c r="A93" s="196"/>
      <c r="B93" s="496"/>
      <c r="C93" s="192"/>
      <c r="D93" s="292"/>
      <c r="E93" s="190"/>
      <c r="F93" s="190"/>
      <c r="G93" s="291"/>
      <c r="H93" s="295">
        <f t="shared" ref="H93:H100" si="44">IF(F93&gt;E93,1,0)</f>
        <v>0</v>
      </c>
      <c r="I93" s="295">
        <f t="shared" si="34"/>
        <v>0</v>
      </c>
    </row>
    <row r="94" spans="1:9" ht="25.5">
      <c r="A94" s="188" t="s">
        <v>126</v>
      </c>
      <c r="B94" s="255" t="s">
        <v>127</v>
      </c>
      <c r="C94" s="194"/>
      <c r="D94" s="293">
        <f t="shared" ref="D94:G96" si="45">D98+D110+D125+D134+D137+D107+D101+D116+D113+D122+D128+D119+D104+D131</f>
        <v>235106018.78</v>
      </c>
      <c r="E94" s="293">
        <f t="shared" si="45"/>
        <v>5135237.43</v>
      </c>
      <c r="F94" s="293">
        <f t="shared" si="45"/>
        <v>5135237.43</v>
      </c>
      <c r="G94" s="293">
        <f t="shared" si="45"/>
        <v>229970781.34999999</v>
      </c>
      <c r="H94" s="295">
        <f t="shared" si="44"/>
        <v>0</v>
      </c>
      <c r="I94" s="295">
        <f t="shared" si="34"/>
        <v>0</v>
      </c>
    </row>
    <row r="95" spans="1:9">
      <c r="A95" s="388"/>
      <c r="B95" s="389" t="s">
        <v>161</v>
      </c>
      <c r="C95" s="390"/>
      <c r="D95" s="528">
        <f t="shared" si="45"/>
        <v>107741157.66</v>
      </c>
      <c r="E95" s="528">
        <f t="shared" si="45"/>
        <v>5135237.43</v>
      </c>
      <c r="F95" s="528">
        <f t="shared" si="45"/>
        <v>5135237.43</v>
      </c>
      <c r="G95" s="528">
        <f t="shared" si="45"/>
        <v>102605920.22999999</v>
      </c>
      <c r="H95" s="295">
        <f t="shared" si="44"/>
        <v>0</v>
      </c>
      <c r="I95" s="295">
        <f t="shared" si="34"/>
        <v>0</v>
      </c>
    </row>
    <row r="96" spans="1:9">
      <c r="A96" s="388"/>
      <c r="B96" s="389" t="s">
        <v>162</v>
      </c>
      <c r="C96" s="390"/>
      <c r="D96" s="528">
        <f t="shared" si="45"/>
        <v>127364861.12</v>
      </c>
      <c r="E96" s="528">
        <f t="shared" si="45"/>
        <v>0</v>
      </c>
      <c r="F96" s="528">
        <f t="shared" si="45"/>
        <v>0</v>
      </c>
      <c r="G96" s="528">
        <f t="shared" si="45"/>
        <v>127364861.12</v>
      </c>
      <c r="H96" s="295">
        <f t="shared" si="44"/>
        <v>0</v>
      </c>
      <c r="I96" s="295">
        <f t="shared" si="34"/>
        <v>0</v>
      </c>
    </row>
    <row r="97" spans="1:9">
      <c r="A97" s="196"/>
      <c r="B97" s="493" t="s">
        <v>45</v>
      </c>
      <c r="C97" s="192"/>
      <c r="D97" s="292"/>
      <c r="E97" s="190"/>
      <c r="F97" s="190"/>
      <c r="G97" s="291"/>
      <c r="H97" s="295">
        <f t="shared" si="44"/>
        <v>0</v>
      </c>
      <c r="I97" s="295">
        <f t="shared" si="34"/>
        <v>0</v>
      </c>
    </row>
    <row r="98" spans="1:9" ht="242.25">
      <c r="A98" s="196"/>
      <c r="B98" s="494" t="s">
        <v>601</v>
      </c>
      <c r="C98" s="254" t="s">
        <v>248</v>
      </c>
      <c r="D98" s="290">
        <v>5000000</v>
      </c>
      <c r="E98" s="190">
        <f>'Прочая  субсидия_МР  и  ГО'!R38</f>
        <v>0</v>
      </c>
      <c r="F98" s="190">
        <f>'Прочая  субсидия_МР  и  ГО'!S38</f>
        <v>0</v>
      </c>
      <c r="G98" s="291">
        <f>D98-E98</f>
        <v>5000000</v>
      </c>
      <c r="H98" s="295">
        <f t="shared" si="44"/>
        <v>0</v>
      </c>
      <c r="I98" s="295">
        <f t="shared" si="34"/>
        <v>0</v>
      </c>
    </row>
    <row r="99" spans="1:9">
      <c r="A99" s="397"/>
      <c r="B99" s="398" t="s">
        <v>161</v>
      </c>
      <c r="C99" s="399"/>
      <c r="D99" s="401">
        <f>D98</f>
        <v>5000000</v>
      </c>
      <c r="E99" s="401">
        <f>E98</f>
        <v>0</v>
      </c>
      <c r="F99" s="401">
        <f>F98</f>
        <v>0</v>
      </c>
      <c r="G99" s="401">
        <f>D99-E99</f>
        <v>5000000</v>
      </c>
      <c r="H99" s="295">
        <f t="shared" si="44"/>
        <v>0</v>
      </c>
      <c r="I99" s="295">
        <f t="shared" si="34"/>
        <v>0</v>
      </c>
    </row>
    <row r="100" spans="1:9">
      <c r="A100" s="397"/>
      <c r="B100" s="398" t="s">
        <v>162</v>
      </c>
      <c r="C100" s="399"/>
      <c r="D100" s="401">
        <f>D98-D99</f>
        <v>0</v>
      </c>
      <c r="E100" s="401">
        <f>E98-E99</f>
        <v>0</v>
      </c>
      <c r="F100" s="401">
        <f>F98-F99</f>
        <v>0</v>
      </c>
      <c r="G100" s="401">
        <f>D100-E100</f>
        <v>0</v>
      </c>
      <c r="H100" s="295">
        <f t="shared" si="44"/>
        <v>0</v>
      </c>
      <c r="I100" s="295">
        <f t="shared" si="34"/>
        <v>0</v>
      </c>
    </row>
    <row r="101" spans="1:9" ht="165.75">
      <c r="A101" s="196"/>
      <c r="B101" s="494" t="s">
        <v>602</v>
      </c>
      <c r="C101" s="254" t="s">
        <v>250</v>
      </c>
      <c r="D101" s="290">
        <v>2500000</v>
      </c>
      <c r="E101" s="190">
        <f>'Прочая  субсидия_МР  и  ГО'!T38</f>
        <v>0</v>
      </c>
      <c r="F101" s="190">
        <f>'Прочая  субсидия_МР  и  ГО'!U38</f>
        <v>0</v>
      </c>
      <c r="G101" s="291">
        <f t="shared" ref="G101:G109" si="46">D101-E101</f>
        <v>2500000</v>
      </c>
      <c r="H101" s="295">
        <f t="shared" ref="H101:H109" si="47">IF(F101&gt;E101,1,0)</f>
        <v>0</v>
      </c>
      <c r="I101" s="295">
        <f t="shared" si="34"/>
        <v>0</v>
      </c>
    </row>
    <row r="102" spans="1:9">
      <c r="A102" s="397"/>
      <c r="B102" s="398" t="s">
        <v>161</v>
      </c>
      <c r="C102" s="399"/>
      <c r="D102" s="401">
        <f>D101</f>
        <v>2500000</v>
      </c>
      <c r="E102" s="401">
        <f>E101</f>
        <v>0</v>
      </c>
      <c r="F102" s="401">
        <f>F101</f>
        <v>0</v>
      </c>
      <c r="G102" s="401">
        <f t="shared" si="46"/>
        <v>2500000</v>
      </c>
      <c r="H102" s="295">
        <f t="shared" si="47"/>
        <v>0</v>
      </c>
      <c r="I102" s="295">
        <f t="shared" si="34"/>
        <v>0</v>
      </c>
    </row>
    <row r="103" spans="1:9">
      <c r="A103" s="397"/>
      <c r="B103" s="398" t="s">
        <v>162</v>
      </c>
      <c r="C103" s="399"/>
      <c r="D103" s="401">
        <f>D101-D102</f>
        <v>0</v>
      </c>
      <c r="E103" s="401">
        <f>E101-E102</f>
        <v>0</v>
      </c>
      <c r="F103" s="401">
        <f>F101-F102</f>
        <v>0</v>
      </c>
      <c r="G103" s="401">
        <f t="shared" si="46"/>
        <v>0</v>
      </c>
      <c r="H103" s="295">
        <f t="shared" si="47"/>
        <v>0</v>
      </c>
      <c r="I103" s="295">
        <f t="shared" si="34"/>
        <v>0</v>
      </c>
    </row>
    <row r="104" spans="1:9" ht="191.25">
      <c r="A104" s="196"/>
      <c r="B104" s="494" t="s">
        <v>603</v>
      </c>
      <c r="C104" s="254" t="s">
        <v>349</v>
      </c>
      <c r="D104" s="290">
        <v>3200000</v>
      </c>
      <c r="E104" s="190">
        <f>'Прочая  субсидия_МР  и  ГО'!V38</f>
        <v>0</v>
      </c>
      <c r="F104" s="190">
        <f>'Прочая  субсидия_МР  и  ГО'!W38</f>
        <v>0</v>
      </c>
      <c r="G104" s="291">
        <f>D104-E104</f>
        <v>3200000</v>
      </c>
      <c r="H104" s="295">
        <f>IF(F104&gt;E104,1,0)</f>
        <v>0</v>
      </c>
      <c r="I104" s="295">
        <f>IF(G104&lt;0,1,0)</f>
        <v>0</v>
      </c>
    </row>
    <row r="105" spans="1:9">
      <c r="A105" s="397"/>
      <c r="B105" s="398" t="s">
        <v>161</v>
      </c>
      <c r="C105" s="399"/>
      <c r="D105" s="401">
        <f>D104</f>
        <v>3200000</v>
      </c>
      <c r="E105" s="401">
        <f>E104</f>
        <v>0</v>
      </c>
      <c r="F105" s="401">
        <f>F104</f>
        <v>0</v>
      </c>
      <c r="G105" s="401">
        <f>D105-E105</f>
        <v>3200000</v>
      </c>
      <c r="H105" s="295">
        <f>IF(F105&gt;E105,1,0)</f>
        <v>0</v>
      </c>
      <c r="I105" s="295">
        <f>IF(G105&lt;0,1,0)</f>
        <v>0</v>
      </c>
    </row>
    <row r="106" spans="1:9">
      <c r="A106" s="397"/>
      <c r="B106" s="398" t="s">
        <v>162</v>
      </c>
      <c r="C106" s="399"/>
      <c r="D106" s="401">
        <f>D104-D105</f>
        <v>0</v>
      </c>
      <c r="E106" s="401">
        <f>E104-E105</f>
        <v>0</v>
      </c>
      <c r="F106" s="401">
        <f>F104-F105</f>
        <v>0</v>
      </c>
      <c r="G106" s="401">
        <f>D106-E106</f>
        <v>0</v>
      </c>
      <c r="H106" s="295">
        <f>IF(F106&gt;E106,1,0)</f>
        <v>0</v>
      </c>
      <c r="I106" s="295">
        <f>IF(G106&lt;0,1,0)</f>
        <v>0</v>
      </c>
    </row>
    <row r="107" spans="1:9" ht="191.25">
      <c r="A107" s="269"/>
      <c r="B107" s="495" t="s">
        <v>706</v>
      </c>
      <c r="C107" s="145" t="s">
        <v>707</v>
      </c>
      <c r="D107" s="290">
        <v>40000000</v>
      </c>
      <c r="E107" s="203">
        <f>'Прочая  субсидия_МР  и  ГО'!X38</f>
        <v>0</v>
      </c>
      <c r="F107" s="203">
        <f>'Прочая  субсидия_МР  и  ГО'!Y38</f>
        <v>0</v>
      </c>
      <c r="G107" s="291">
        <f t="shared" si="46"/>
        <v>40000000</v>
      </c>
      <c r="H107" s="295">
        <f t="shared" si="47"/>
        <v>0</v>
      </c>
      <c r="I107" s="295">
        <f t="shared" si="34"/>
        <v>0</v>
      </c>
    </row>
    <row r="108" spans="1:9">
      <c r="A108" s="397"/>
      <c r="B108" s="398" t="s">
        <v>161</v>
      </c>
      <c r="C108" s="399"/>
      <c r="D108" s="471">
        <f>D107</f>
        <v>40000000</v>
      </c>
      <c r="E108" s="471">
        <f>E107</f>
        <v>0</v>
      </c>
      <c r="F108" s="471">
        <f>F107</f>
        <v>0</v>
      </c>
      <c r="G108" s="401">
        <f t="shared" si="46"/>
        <v>40000000</v>
      </c>
      <c r="H108" s="295">
        <f t="shared" si="47"/>
        <v>0</v>
      </c>
      <c r="I108" s="295">
        <f t="shared" si="34"/>
        <v>0</v>
      </c>
    </row>
    <row r="109" spans="1:9">
      <c r="A109" s="397"/>
      <c r="B109" s="398" t="s">
        <v>162</v>
      </c>
      <c r="C109" s="399"/>
      <c r="D109" s="401">
        <f>D107-D108</f>
        <v>0</v>
      </c>
      <c r="E109" s="401">
        <f>E107-E108</f>
        <v>0</v>
      </c>
      <c r="F109" s="401">
        <f>F107-F108</f>
        <v>0</v>
      </c>
      <c r="G109" s="401">
        <f t="shared" si="46"/>
        <v>0</v>
      </c>
      <c r="H109" s="295">
        <f t="shared" si="47"/>
        <v>0</v>
      </c>
      <c r="I109" s="295">
        <f t="shared" si="34"/>
        <v>0</v>
      </c>
    </row>
    <row r="110" spans="1:9" ht="204">
      <c r="A110" s="269"/>
      <c r="B110" s="495" t="s">
        <v>290</v>
      </c>
      <c r="C110" s="145" t="s">
        <v>289</v>
      </c>
      <c r="D110" s="290">
        <v>11100000</v>
      </c>
      <c r="E110" s="190">
        <f>'Трансферты и кредиты'!IB37</f>
        <v>0</v>
      </c>
      <c r="F110" s="190">
        <f>'Трансферты и кредиты'!IG37</f>
        <v>0</v>
      </c>
      <c r="G110" s="291">
        <f t="shared" ref="G110:G112" si="48">D110-E110</f>
        <v>11100000</v>
      </c>
      <c r="H110" s="295">
        <f t="shared" ref="H110:H112" si="49">IF(F110&gt;E110,1,0)</f>
        <v>0</v>
      </c>
      <c r="I110" s="295">
        <f t="shared" si="34"/>
        <v>0</v>
      </c>
    </row>
    <row r="111" spans="1:9">
      <c r="A111" s="397"/>
      <c r="B111" s="398" t="s">
        <v>161</v>
      </c>
      <c r="C111" s="399"/>
      <c r="D111" s="401">
        <f>D110</f>
        <v>11100000</v>
      </c>
      <c r="E111" s="401">
        <f>E110</f>
        <v>0</v>
      </c>
      <c r="F111" s="401">
        <f>F110</f>
        <v>0</v>
      </c>
      <c r="G111" s="401">
        <f t="shared" si="48"/>
        <v>11100000</v>
      </c>
      <c r="H111" s="295">
        <f t="shared" si="49"/>
        <v>0</v>
      </c>
      <c r="I111" s="295">
        <f t="shared" si="34"/>
        <v>0</v>
      </c>
    </row>
    <row r="112" spans="1:9">
      <c r="A112" s="397"/>
      <c r="B112" s="398" t="s">
        <v>162</v>
      </c>
      <c r="C112" s="399"/>
      <c r="D112" s="401">
        <f>D110-D111</f>
        <v>0</v>
      </c>
      <c r="E112" s="401">
        <f>E110-E111</f>
        <v>0</v>
      </c>
      <c r="F112" s="401">
        <f>F110-F111</f>
        <v>0</v>
      </c>
      <c r="G112" s="401">
        <f t="shared" si="48"/>
        <v>0</v>
      </c>
      <c r="H112" s="295">
        <f t="shared" si="49"/>
        <v>0</v>
      </c>
      <c r="I112" s="295">
        <f t="shared" si="34"/>
        <v>0</v>
      </c>
    </row>
    <row r="113" spans="1:10" ht="229.5" hidden="1">
      <c r="A113" s="1311"/>
      <c r="B113" s="495" t="s">
        <v>401</v>
      </c>
      <c r="C113" s="145" t="s">
        <v>316</v>
      </c>
      <c r="D113" s="290"/>
      <c r="E113" s="203">
        <f>'Трансферты и кредиты'!IC37</f>
        <v>0</v>
      </c>
      <c r="F113" s="203">
        <f>'Трансферты и кредиты'!IH37</f>
        <v>0</v>
      </c>
      <c r="G113" s="291">
        <f t="shared" ref="G113:G124" si="50">D113-E113</f>
        <v>0</v>
      </c>
      <c r="H113" s="295">
        <f t="shared" ref="H113:H124" si="51">IF(F113&gt;E113,1,0)</f>
        <v>0</v>
      </c>
      <c r="I113" s="295">
        <f t="shared" ref="I113:I124" si="52">IF(G113&lt;0,1,0)</f>
        <v>0</v>
      </c>
    </row>
    <row r="114" spans="1:10" hidden="1">
      <c r="A114" s="397"/>
      <c r="B114" s="398" t="s">
        <v>161</v>
      </c>
      <c r="C114" s="399"/>
      <c r="D114" s="400">
        <v>0</v>
      </c>
      <c r="E114" s="400">
        <v>0</v>
      </c>
      <c r="F114" s="400">
        <v>0</v>
      </c>
      <c r="G114" s="401">
        <f t="shared" si="50"/>
        <v>0</v>
      </c>
      <c r="H114" s="295">
        <f t="shared" si="51"/>
        <v>0</v>
      </c>
      <c r="I114" s="295">
        <f t="shared" si="52"/>
        <v>0</v>
      </c>
    </row>
    <row r="115" spans="1:10" hidden="1">
      <c r="A115" s="397"/>
      <c r="B115" s="398" t="s">
        <v>162</v>
      </c>
      <c r="C115" s="399"/>
      <c r="D115" s="401">
        <f>D113-D114</f>
        <v>0</v>
      </c>
      <c r="E115" s="401">
        <f>E113-E114</f>
        <v>0</v>
      </c>
      <c r="F115" s="401">
        <f>F113-F114</f>
        <v>0</v>
      </c>
      <c r="G115" s="401">
        <f t="shared" si="50"/>
        <v>0</v>
      </c>
      <c r="H115" s="295">
        <f t="shared" si="51"/>
        <v>0</v>
      </c>
      <c r="I115" s="295">
        <f t="shared" si="52"/>
        <v>0</v>
      </c>
    </row>
    <row r="116" spans="1:10" ht="318.75" hidden="1">
      <c r="A116" s="1318"/>
      <c r="B116" s="495" t="s">
        <v>292</v>
      </c>
      <c r="C116" s="145" t="s">
        <v>291</v>
      </c>
      <c r="D116" s="1055"/>
      <c r="E116" s="203">
        <f>'Трансферты и кредиты'!IM37</f>
        <v>0</v>
      </c>
      <c r="F116" s="203">
        <f>'Трансферты и кредиты'!IQ37</f>
        <v>0</v>
      </c>
      <c r="G116" s="291">
        <f t="shared" si="50"/>
        <v>0</v>
      </c>
      <c r="H116" s="295">
        <f t="shared" si="51"/>
        <v>0</v>
      </c>
      <c r="I116" s="295">
        <f t="shared" si="52"/>
        <v>0</v>
      </c>
      <c r="J116" s="895">
        <f>D116+D119</f>
        <v>0</v>
      </c>
    </row>
    <row r="117" spans="1:10" hidden="1">
      <c r="A117" s="397"/>
      <c r="B117" s="398" t="s">
        <v>161</v>
      </c>
      <c r="C117" s="399"/>
      <c r="D117" s="471">
        <f>D116</f>
        <v>0</v>
      </c>
      <c r="E117" s="471">
        <f>E116</f>
        <v>0</v>
      </c>
      <c r="F117" s="471">
        <f>F116</f>
        <v>0</v>
      </c>
      <c r="G117" s="471">
        <f>G116</f>
        <v>0</v>
      </c>
      <c r="H117" s="295">
        <f t="shared" si="51"/>
        <v>0</v>
      </c>
      <c r="I117" s="295">
        <f t="shared" si="52"/>
        <v>0</v>
      </c>
    </row>
    <row r="118" spans="1:10" hidden="1">
      <c r="A118" s="397"/>
      <c r="B118" s="398" t="s">
        <v>162</v>
      </c>
      <c r="C118" s="399"/>
      <c r="D118" s="401">
        <f>D116-D117</f>
        <v>0</v>
      </c>
      <c r="E118" s="401">
        <f>E116-E117</f>
        <v>0</v>
      </c>
      <c r="F118" s="401">
        <f>F116-F117</f>
        <v>0</v>
      </c>
      <c r="G118" s="401">
        <f t="shared" si="50"/>
        <v>0</v>
      </c>
      <c r="H118" s="295">
        <f t="shared" si="51"/>
        <v>0</v>
      </c>
      <c r="I118" s="295">
        <f t="shared" si="52"/>
        <v>0</v>
      </c>
    </row>
    <row r="119" spans="1:10" hidden="1">
      <c r="A119" s="753"/>
      <c r="B119" s="754" t="s">
        <v>66</v>
      </c>
      <c r="C119" s="740" t="s">
        <v>291</v>
      </c>
      <c r="D119" s="755"/>
      <c r="E119" s="752">
        <f>'Трансферты и кредиты'!IN37</f>
        <v>0</v>
      </c>
      <c r="F119" s="752">
        <f>'Трансферты и кредиты'!IR37</f>
        <v>0</v>
      </c>
      <c r="G119" s="756">
        <f t="shared" si="50"/>
        <v>0</v>
      </c>
      <c r="H119" s="295">
        <f t="shared" si="51"/>
        <v>0</v>
      </c>
      <c r="I119" s="295">
        <f>IF(G119&lt;0,1,0)</f>
        <v>0</v>
      </c>
      <c r="J119" s="899"/>
    </row>
    <row r="120" spans="1:10" hidden="1">
      <c r="A120" s="753"/>
      <c r="B120" s="757" t="s">
        <v>161</v>
      </c>
      <c r="C120" s="758"/>
      <c r="D120" s="752">
        <f>D119</f>
        <v>0</v>
      </c>
      <c r="E120" s="752">
        <f>E119</f>
        <v>0</v>
      </c>
      <c r="F120" s="752">
        <f>F119</f>
        <v>0</v>
      </c>
      <c r="G120" s="752">
        <f>G119</f>
        <v>0</v>
      </c>
      <c r="H120" s="295">
        <f t="shared" si="51"/>
        <v>0</v>
      </c>
      <c r="I120" s="295">
        <f>IF(G120&lt;0,1,0)</f>
        <v>0</v>
      </c>
    </row>
    <row r="121" spans="1:10" hidden="1">
      <c r="A121" s="753"/>
      <c r="B121" s="757" t="s">
        <v>162</v>
      </c>
      <c r="C121" s="758"/>
      <c r="D121" s="756">
        <f>D119-D120</f>
        <v>0</v>
      </c>
      <c r="E121" s="756">
        <f>E119-E120</f>
        <v>0</v>
      </c>
      <c r="F121" s="756">
        <f>F119-F120</f>
        <v>0</v>
      </c>
      <c r="G121" s="756">
        <f>D121-E121</f>
        <v>0</v>
      </c>
      <c r="H121" s="295">
        <f t="shared" si="51"/>
        <v>0</v>
      </c>
      <c r="I121" s="295">
        <f>IF(G121&lt;0,1,0)</f>
        <v>0</v>
      </c>
    </row>
    <row r="122" spans="1:10" ht="255">
      <c r="A122" s="269"/>
      <c r="B122" s="495" t="s">
        <v>318</v>
      </c>
      <c r="C122" s="145" t="s">
        <v>317</v>
      </c>
      <c r="D122" s="290">
        <f>4899468.99-11.33</f>
        <v>4899457.66</v>
      </c>
      <c r="E122" s="203">
        <f>'Трансферты и кредиты'!IL37</f>
        <v>0</v>
      </c>
      <c r="F122" s="203">
        <f>'Трансферты и кредиты'!IP37</f>
        <v>0</v>
      </c>
      <c r="G122" s="291">
        <f t="shared" si="50"/>
        <v>4899457.66</v>
      </c>
      <c r="H122" s="295">
        <f t="shared" si="51"/>
        <v>0</v>
      </c>
      <c r="I122" s="295">
        <f t="shared" si="52"/>
        <v>0</v>
      </c>
    </row>
    <row r="123" spans="1:10">
      <c r="A123" s="397"/>
      <c r="B123" s="398" t="s">
        <v>161</v>
      </c>
      <c r="C123" s="399"/>
      <c r="D123" s="471">
        <f>D122</f>
        <v>4899457.66</v>
      </c>
      <c r="E123" s="471">
        <f>E122</f>
        <v>0</v>
      </c>
      <c r="F123" s="471">
        <f>F122</f>
        <v>0</v>
      </c>
      <c r="G123" s="471">
        <f>G122</f>
        <v>4899457.66</v>
      </c>
      <c r="H123" s="295">
        <f t="shared" si="51"/>
        <v>0</v>
      </c>
      <c r="I123" s="295">
        <f t="shared" si="52"/>
        <v>0</v>
      </c>
    </row>
    <row r="124" spans="1:10">
      <c r="A124" s="397"/>
      <c r="B124" s="398" t="s">
        <v>162</v>
      </c>
      <c r="C124" s="399"/>
      <c r="D124" s="401">
        <f>D122-D123</f>
        <v>0</v>
      </c>
      <c r="E124" s="401">
        <f>E122-E123</f>
        <v>0</v>
      </c>
      <c r="F124" s="401">
        <f>F122-F123</f>
        <v>0</v>
      </c>
      <c r="G124" s="401">
        <f t="shared" si="50"/>
        <v>0</v>
      </c>
      <c r="H124" s="295">
        <f t="shared" si="51"/>
        <v>0</v>
      </c>
      <c r="I124" s="295">
        <f t="shared" si="52"/>
        <v>0</v>
      </c>
    </row>
    <row r="125" spans="1:10" ht="318.75">
      <c r="A125" s="269"/>
      <c r="B125" s="495" t="s">
        <v>702</v>
      </c>
      <c r="C125" s="145" t="s">
        <v>703</v>
      </c>
      <c r="D125" s="290">
        <f>35662143.38+17.74</f>
        <v>35662161.120000005</v>
      </c>
      <c r="E125" s="203">
        <f>'Трансферты и кредиты'!ID37</f>
        <v>0</v>
      </c>
      <c r="F125" s="203">
        <f>'Трансферты и кредиты'!II37</f>
        <v>0</v>
      </c>
      <c r="G125" s="291">
        <f t="shared" ref="G125:G130" si="53">D125-E125</f>
        <v>35662161.120000005</v>
      </c>
      <c r="H125" s="295">
        <f t="shared" ref="H125:H130" si="54">IF(F125&gt;E125,1,0)</f>
        <v>0</v>
      </c>
      <c r="I125" s="295">
        <f t="shared" ref="I125:I130" si="55">IF(G125&lt;0,1,0)</f>
        <v>0</v>
      </c>
      <c r="J125" s="895">
        <f>D125+D128</f>
        <v>127364861.12</v>
      </c>
    </row>
    <row r="126" spans="1:10">
      <c r="A126" s="397"/>
      <c r="B126" s="398" t="s">
        <v>161</v>
      </c>
      <c r="C126" s="399"/>
      <c r="D126" s="400">
        <v>0</v>
      </c>
      <c r="E126" s="400">
        <v>0</v>
      </c>
      <c r="F126" s="400">
        <v>0</v>
      </c>
      <c r="G126" s="401">
        <f t="shared" si="53"/>
        <v>0</v>
      </c>
      <c r="H126" s="295">
        <f t="shared" si="54"/>
        <v>0</v>
      </c>
      <c r="I126" s="295">
        <f t="shared" si="55"/>
        <v>0</v>
      </c>
    </row>
    <row r="127" spans="1:10">
      <c r="A127" s="397"/>
      <c r="B127" s="398" t="s">
        <v>162</v>
      </c>
      <c r="C127" s="399"/>
      <c r="D127" s="401">
        <f>D125-D126</f>
        <v>35662161.120000005</v>
      </c>
      <c r="E127" s="401">
        <f>E125-E126</f>
        <v>0</v>
      </c>
      <c r="F127" s="401">
        <f>F125-F126</f>
        <v>0</v>
      </c>
      <c r="G127" s="401">
        <f t="shared" si="53"/>
        <v>35662161.120000005</v>
      </c>
      <c r="H127" s="295">
        <f t="shared" si="54"/>
        <v>0</v>
      </c>
      <c r="I127" s="295">
        <f t="shared" si="55"/>
        <v>0</v>
      </c>
    </row>
    <row r="128" spans="1:10">
      <c r="A128" s="753"/>
      <c r="B128" s="754" t="s">
        <v>66</v>
      </c>
      <c r="C128" s="740" t="s">
        <v>703</v>
      </c>
      <c r="D128" s="755">
        <v>91702700</v>
      </c>
      <c r="E128" s="752">
        <f>'Трансферты и кредиты'!IE37</f>
        <v>0</v>
      </c>
      <c r="F128" s="752">
        <f>'Трансферты и кредиты'!IJ37</f>
        <v>0</v>
      </c>
      <c r="G128" s="756">
        <f t="shared" si="53"/>
        <v>91702700</v>
      </c>
      <c r="H128" s="295">
        <f t="shared" si="54"/>
        <v>0</v>
      </c>
      <c r="I128" s="295">
        <f t="shared" si="55"/>
        <v>0</v>
      </c>
    </row>
    <row r="129" spans="1:10">
      <c r="A129" s="753"/>
      <c r="B129" s="757" t="s">
        <v>161</v>
      </c>
      <c r="C129" s="758"/>
      <c r="D129" s="759">
        <v>0</v>
      </c>
      <c r="E129" s="759">
        <v>0</v>
      </c>
      <c r="F129" s="759">
        <v>0</v>
      </c>
      <c r="G129" s="756">
        <f t="shared" si="53"/>
        <v>0</v>
      </c>
      <c r="H129" s="295">
        <f t="shared" si="54"/>
        <v>0</v>
      </c>
      <c r="I129" s="295">
        <f t="shared" si="55"/>
        <v>0</v>
      </c>
    </row>
    <row r="130" spans="1:10">
      <c r="A130" s="753"/>
      <c r="B130" s="757" t="s">
        <v>162</v>
      </c>
      <c r="C130" s="758"/>
      <c r="D130" s="756">
        <f>D128-D129</f>
        <v>91702700</v>
      </c>
      <c r="E130" s="756">
        <f>E128-E129</f>
        <v>0</v>
      </c>
      <c r="F130" s="756">
        <f>F128-F129</f>
        <v>0</v>
      </c>
      <c r="G130" s="756">
        <f t="shared" si="53"/>
        <v>91702700</v>
      </c>
      <c r="H130" s="295">
        <f t="shared" si="54"/>
        <v>0</v>
      </c>
      <c r="I130" s="295">
        <f t="shared" si="55"/>
        <v>0</v>
      </c>
      <c r="J130" s="899"/>
    </row>
    <row r="131" spans="1:10" ht="153">
      <c r="A131" s="269"/>
      <c r="B131" s="495" t="s">
        <v>416</v>
      </c>
      <c r="C131" s="145" t="s">
        <v>415</v>
      </c>
      <c r="D131" s="290">
        <v>20000000</v>
      </c>
      <c r="E131" s="203">
        <f>'Прочая  субсидия_МР  и  ГО'!AL38</f>
        <v>0</v>
      </c>
      <c r="F131" s="203">
        <f>'Прочая  субсидия_МР  и  ГО'!AM38</f>
        <v>0</v>
      </c>
      <c r="G131" s="291">
        <f t="shared" ref="G131" si="56">D131-E131</f>
        <v>20000000</v>
      </c>
      <c r="H131" s="295">
        <f t="shared" ref="H131:H133" si="57">IF(F131&gt;E131,1,0)</f>
        <v>0</v>
      </c>
      <c r="I131" s="295">
        <f t="shared" ref="I131:I133" si="58">IF(G131&lt;0,1,0)</f>
        <v>0</v>
      </c>
    </row>
    <row r="132" spans="1:10">
      <c r="A132" s="397"/>
      <c r="B132" s="398" t="s">
        <v>161</v>
      </c>
      <c r="C132" s="399"/>
      <c r="D132" s="471">
        <f>D131</f>
        <v>20000000</v>
      </c>
      <c r="E132" s="471">
        <f>E131</f>
        <v>0</v>
      </c>
      <c r="F132" s="471">
        <f>F131</f>
        <v>0</v>
      </c>
      <c r="G132" s="471">
        <f>G131</f>
        <v>20000000</v>
      </c>
      <c r="H132" s="295">
        <f t="shared" si="57"/>
        <v>0</v>
      </c>
      <c r="I132" s="295">
        <f t="shared" si="58"/>
        <v>0</v>
      </c>
    </row>
    <row r="133" spans="1:10">
      <c r="A133" s="397"/>
      <c r="B133" s="398" t="s">
        <v>162</v>
      </c>
      <c r="C133" s="399"/>
      <c r="D133" s="401">
        <f>D131-D132</f>
        <v>0</v>
      </c>
      <c r="E133" s="401">
        <f>E131-E132</f>
        <v>0</v>
      </c>
      <c r="F133" s="401">
        <f>F131-F132</f>
        <v>0</v>
      </c>
      <c r="G133" s="401">
        <f t="shared" ref="G133" si="59">D133-E133</f>
        <v>0</v>
      </c>
      <c r="H133" s="295">
        <f t="shared" si="57"/>
        <v>0</v>
      </c>
      <c r="I133" s="295">
        <f t="shared" si="58"/>
        <v>0</v>
      </c>
    </row>
    <row r="134" spans="1:10" ht="204">
      <c r="A134" s="196"/>
      <c r="B134" s="494" t="s">
        <v>593</v>
      </c>
      <c r="C134" s="145" t="s">
        <v>222</v>
      </c>
      <c r="D134" s="290">
        <v>4041700</v>
      </c>
      <c r="E134" s="190">
        <f>'Прочая  субсидия_МР  и  ГО'!AN38</f>
        <v>1761500</v>
      </c>
      <c r="F134" s="190">
        <f>'Прочая  субсидия_МР  и  ГО'!AO38</f>
        <v>1761500</v>
      </c>
      <c r="G134" s="291">
        <f t="shared" ref="G134:G139" si="60">D134-E134</f>
        <v>2280200</v>
      </c>
      <c r="H134" s="295">
        <f t="shared" ref="H134:H150" si="61">IF(F134&gt;E134,1,0)</f>
        <v>0</v>
      </c>
      <c r="I134" s="295">
        <f t="shared" si="34"/>
        <v>0</v>
      </c>
    </row>
    <row r="135" spans="1:10">
      <c r="A135" s="397"/>
      <c r="B135" s="398" t="s">
        <v>161</v>
      </c>
      <c r="C135" s="399"/>
      <c r="D135" s="401">
        <f>D134</f>
        <v>4041700</v>
      </c>
      <c r="E135" s="401">
        <f>E134</f>
        <v>1761500</v>
      </c>
      <c r="F135" s="401">
        <f>F134</f>
        <v>1761500</v>
      </c>
      <c r="G135" s="401">
        <f t="shared" si="60"/>
        <v>2280200</v>
      </c>
      <c r="H135" s="295">
        <f t="shared" si="61"/>
        <v>0</v>
      </c>
      <c r="I135" s="295">
        <f t="shared" si="34"/>
        <v>0</v>
      </c>
    </row>
    <row r="136" spans="1:10">
      <c r="A136" s="397"/>
      <c r="B136" s="398" t="s">
        <v>162</v>
      </c>
      <c r="C136" s="399"/>
      <c r="D136" s="401">
        <f>D134-D135</f>
        <v>0</v>
      </c>
      <c r="E136" s="401">
        <f>E134-E135</f>
        <v>0</v>
      </c>
      <c r="F136" s="401">
        <f>F134-F135</f>
        <v>0</v>
      </c>
      <c r="G136" s="401">
        <f t="shared" si="60"/>
        <v>0</v>
      </c>
      <c r="H136" s="295">
        <f t="shared" si="61"/>
        <v>0</v>
      </c>
      <c r="I136" s="295">
        <f t="shared" si="34"/>
        <v>0</v>
      </c>
    </row>
    <row r="137" spans="1:10" ht="165.75">
      <c r="A137" s="196"/>
      <c r="B137" s="494" t="s">
        <v>589</v>
      </c>
      <c r="C137" s="145" t="s">
        <v>223</v>
      </c>
      <c r="D137" s="290">
        <v>17000000</v>
      </c>
      <c r="E137" s="190">
        <f>'Прочая  субсидия_МР  и  ГО'!AP38</f>
        <v>3373737.43</v>
      </c>
      <c r="F137" s="190">
        <f>'Прочая  субсидия_МР  и  ГО'!AQ38</f>
        <v>3373737.43</v>
      </c>
      <c r="G137" s="291">
        <f t="shared" si="60"/>
        <v>13626262.57</v>
      </c>
      <c r="H137" s="295">
        <f t="shared" si="61"/>
        <v>0</v>
      </c>
      <c r="I137" s="295">
        <f t="shared" si="34"/>
        <v>0</v>
      </c>
    </row>
    <row r="138" spans="1:10">
      <c r="A138" s="397"/>
      <c r="B138" s="398" t="s">
        <v>161</v>
      </c>
      <c r="C138" s="399"/>
      <c r="D138" s="401">
        <f>D137</f>
        <v>17000000</v>
      </c>
      <c r="E138" s="401">
        <f>E137</f>
        <v>3373737.43</v>
      </c>
      <c r="F138" s="401">
        <f>F137</f>
        <v>3373737.43</v>
      </c>
      <c r="G138" s="401">
        <f t="shared" si="60"/>
        <v>13626262.57</v>
      </c>
      <c r="H138" s="295">
        <f t="shared" si="61"/>
        <v>0</v>
      </c>
      <c r="I138" s="295">
        <f t="shared" si="34"/>
        <v>0</v>
      </c>
    </row>
    <row r="139" spans="1:10">
      <c r="A139" s="397"/>
      <c r="B139" s="398" t="s">
        <v>162</v>
      </c>
      <c r="C139" s="399"/>
      <c r="D139" s="401">
        <f>D137-D138</f>
        <v>0</v>
      </c>
      <c r="E139" s="401">
        <f>E137-E138</f>
        <v>0</v>
      </c>
      <c r="F139" s="401">
        <f>F137-F138</f>
        <v>0</v>
      </c>
      <c r="G139" s="401">
        <f t="shared" si="60"/>
        <v>0</v>
      </c>
      <c r="H139" s="295">
        <f t="shared" si="61"/>
        <v>0</v>
      </c>
      <c r="I139" s="295">
        <f t="shared" si="34"/>
        <v>0</v>
      </c>
    </row>
    <row r="140" spans="1:10">
      <c r="A140" s="196"/>
      <c r="B140" s="496"/>
      <c r="C140" s="192"/>
      <c r="D140" s="292"/>
      <c r="E140" s="190"/>
      <c r="F140" s="190"/>
      <c r="G140" s="291"/>
      <c r="H140" s="295">
        <f t="shared" si="61"/>
        <v>0</v>
      </c>
      <c r="I140" s="295">
        <f t="shared" si="34"/>
        <v>0</v>
      </c>
    </row>
    <row r="141" spans="1:10">
      <c r="A141" s="188" t="s">
        <v>140</v>
      </c>
      <c r="B141" s="255" t="s">
        <v>69</v>
      </c>
      <c r="C141" s="194"/>
      <c r="D141" s="293">
        <f>D145+D148+D151</f>
        <v>17163400</v>
      </c>
      <c r="E141" s="293">
        <f t="shared" ref="E141:G141" si="62">E145+E148+E151</f>
        <v>0</v>
      </c>
      <c r="F141" s="293">
        <f t="shared" si="62"/>
        <v>0</v>
      </c>
      <c r="G141" s="293">
        <f t="shared" si="62"/>
        <v>17163400</v>
      </c>
      <c r="H141" s="295">
        <f t="shared" si="61"/>
        <v>0</v>
      </c>
      <c r="I141" s="295">
        <f t="shared" si="34"/>
        <v>0</v>
      </c>
    </row>
    <row r="142" spans="1:10">
      <c r="A142" s="388"/>
      <c r="B142" s="389" t="s">
        <v>161</v>
      </c>
      <c r="C142" s="390"/>
      <c r="D142" s="528">
        <f t="shared" ref="D142:G143" si="63">D146+D149+D152</f>
        <v>0</v>
      </c>
      <c r="E142" s="528">
        <f t="shared" si="63"/>
        <v>0</v>
      </c>
      <c r="F142" s="528">
        <f t="shared" si="63"/>
        <v>0</v>
      </c>
      <c r="G142" s="528">
        <f t="shared" si="63"/>
        <v>0</v>
      </c>
      <c r="H142" s="295">
        <f t="shared" si="61"/>
        <v>0</v>
      </c>
      <c r="I142" s="295">
        <f t="shared" si="34"/>
        <v>0</v>
      </c>
    </row>
    <row r="143" spans="1:10">
      <c r="A143" s="388"/>
      <c r="B143" s="389" t="s">
        <v>162</v>
      </c>
      <c r="C143" s="390"/>
      <c r="D143" s="528">
        <f t="shared" si="63"/>
        <v>17163400</v>
      </c>
      <c r="E143" s="528">
        <f t="shared" si="63"/>
        <v>0</v>
      </c>
      <c r="F143" s="528">
        <f t="shared" si="63"/>
        <v>0</v>
      </c>
      <c r="G143" s="528">
        <f t="shared" si="63"/>
        <v>17163400</v>
      </c>
      <c r="H143" s="295">
        <f t="shared" si="61"/>
        <v>0</v>
      </c>
      <c r="I143" s="295">
        <f t="shared" si="34"/>
        <v>0</v>
      </c>
    </row>
    <row r="144" spans="1:10">
      <c r="A144" s="196"/>
      <c r="B144" s="493" t="s">
        <v>45</v>
      </c>
      <c r="C144" s="192"/>
      <c r="D144" s="292"/>
      <c r="E144" s="190"/>
      <c r="F144" s="190"/>
      <c r="G144" s="291"/>
      <c r="H144" s="295">
        <f t="shared" si="61"/>
        <v>0</v>
      </c>
      <c r="I144" s="295">
        <f t="shared" si="34"/>
        <v>0</v>
      </c>
    </row>
    <row r="145" spans="1:10" ht="216.75" hidden="1">
      <c r="A145" s="1311"/>
      <c r="B145" s="492" t="s">
        <v>268</v>
      </c>
      <c r="C145" s="145" t="s">
        <v>243</v>
      </c>
      <c r="D145" s="205"/>
      <c r="E145" s="190">
        <f>'Трансферты и кредиты'!BI38</f>
        <v>0</v>
      </c>
      <c r="F145" s="203">
        <f>'Трансферты и кредиты'!BJ38</f>
        <v>0</v>
      </c>
      <c r="G145" s="291">
        <f t="shared" ref="G145:G150" si="64">D145-E145</f>
        <v>0</v>
      </c>
      <c r="H145" s="295">
        <f t="shared" si="61"/>
        <v>0</v>
      </c>
      <c r="I145" s="295">
        <f t="shared" si="34"/>
        <v>0</v>
      </c>
    </row>
    <row r="146" spans="1:10" hidden="1">
      <c r="A146" s="397"/>
      <c r="B146" s="398" t="s">
        <v>161</v>
      </c>
      <c r="C146" s="399"/>
      <c r="D146" s="400">
        <v>0</v>
      </c>
      <c r="E146" s="400">
        <v>0</v>
      </c>
      <c r="F146" s="400">
        <v>0</v>
      </c>
      <c r="G146" s="401">
        <f t="shared" si="64"/>
        <v>0</v>
      </c>
      <c r="H146" s="295">
        <f t="shared" si="61"/>
        <v>0</v>
      </c>
      <c r="I146" s="295">
        <f t="shared" si="34"/>
        <v>0</v>
      </c>
    </row>
    <row r="147" spans="1:10" hidden="1">
      <c r="A147" s="397"/>
      <c r="B147" s="398" t="s">
        <v>162</v>
      </c>
      <c r="C147" s="399"/>
      <c r="D147" s="401">
        <f>D145-D146</f>
        <v>0</v>
      </c>
      <c r="E147" s="401">
        <f>E145-E146</f>
        <v>0</v>
      </c>
      <c r="F147" s="401">
        <f>F145-F146</f>
        <v>0</v>
      </c>
      <c r="G147" s="401">
        <f t="shared" si="64"/>
        <v>0</v>
      </c>
      <c r="H147" s="295">
        <f t="shared" si="61"/>
        <v>0</v>
      </c>
      <c r="I147" s="295">
        <f t="shared" si="34"/>
        <v>0</v>
      </c>
    </row>
    <row r="148" spans="1:10" ht="229.5">
      <c r="A148" s="269"/>
      <c r="B148" s="499" t="s">
        <v>600</v>
      </c>
      <c r="C148" s="145" t="s">
        <v>598</v>
      </c>
      <c r="D148" s="205">
        <v>17163400</v>
      </c>
      <c r="E148" s="190">
        <f>'Трансферты и кредиты'!BQ38</f>
        <v>0</v>
      </c>
      <c r="F148" s="203">
        <f>'Трансферты и кредиты'!BR38</f>
        <v>0</v>
      </c>
      <c r="G148" s="291">
        <f t="shared" si="64"/>
        <v>17163400</v>
      </c>
      <c r="H148" s="295">
        <f t="shared" si="61"/>
        <v>0</v>
      </c>
      <c r="I148" s="295">
        <f t="shared" si="34"/>
        <v>0</v>
      </c>
    </row>
    <row r="149" spans="1:10">
      <c r="A149" s="397"/>
      <c r="B149" s="398" t="s">
        <v>161</v>
      </c>
      <c r="C149" s="399"/>
      <c r="D149" s="400">
        <v>0</v>
      </c>
      <c r="E149" s="400">
        <v>0</v>
      </c>
      <c r="F149" s="400">
        <v>0</v>
      </c>
      <c r="G149" s="401">
        <f t="shared" si="64"/>
        <v>0</v>
      </c>
      <c r="H149" s="295">
        <f t="shared" si="61"/>
        <v>0</v>
      </c>
      <c r="I149" s="295">
        <f t="shared" si="34"/>
        <v>0</v>
      </c>
    </row>
    <row r="150" spans="1:10">
      <c r="A150" s="397"/>
      <c r="B150" s="398" t="s">
        <v>162</v>
      </c>
      <c r="C150" s="399"/>
      <c r="D150" s="401">
        <f>D148-D149</f>
        <v>17163400</v>
      </c>
      <c r="E150" s="401">
        <f>E148-E149</f>
        <v>0</v>
      </c>
      <c r="F150" s="401">
        <f>F148-F149</f>
        <v>0</v>
      </c>
      <c r="G150" s="401">
        <f t="shared" si="64"/>
        <v>17163400</v>
      </c>
      <c r="H150" s="295">
        <f t="shared" si="61"/>
        <v>0</v>
      </c>
      <c r="I150" s="295">
        <f t="shared" si="34"/>
        <v>0</v>
      </c>
    </row>
    <row r="151" spans="1:10" ht="242.25">
      <c r="A151" s="269"/>
      <c r="B151" s="499" t="s">
        <v>668</v>
      </c>
      <c r="C151" s="145" t="s">
        <v>667</v>
      </c>
      <c r="D151" s="205"/>
      <c r="E151" s="190">
        <f>'Прочая  субсидия_МР  и  ГО'!AB38</f>
        <v>0</v>
      </c>
      <c r="F151" s="190">
        <f>'Прочая  субсидия_МР  и  ГО'!AC38</f>
        <v>0</v>
      </c>
      <c r="G151" s="291">
        <f t="shared" ref="G151:G153" si="65">D151-E151</f>
        <v>0</v>
      </c>
      <c r="H151" s="295">
        <f t="shared" ref="H151:H153" si="66">IF(F151&gt;E151,1,0)</f>
        <v>0</v>
      </c>
      <c r="I151" s="295">
        <f t="shared" ref="I151:I153" si="67">IF(G151&lt;0,1,0)</f>
        <v>0</v>
      </c>
    </row>
    <row r="152" spans="1:10">
      <c r="A152" s="397"/>
      <c r="B152" s="398" t="s">
        <v>161</v>
      </c>
      <c r="C152" s="399"/>
      <c r="D152" s="400">
        <v>0</v>
      </c>
      <c r="E152" s="400">
        <v>0</v>
      </c>
      <c r="F152" s="400">
        <v>0</v>
      </c>
      <c r="G152" s="401">
        <f t="shared" si="65"/>
        <v>0</v>
      </c>
      <c r="H152" s="295">
        <f t="shared" si="66"/>
        <v>0</v>
      </c>
      <c r="I152" s="295">
        <f t="shared" si="67"/>
        <v>0</v>
      </c>
    </row>
    <row r="153" spans="1:10">
      <c r="A153" s="397"/>
      <c r="B153" s="398" t="s">
        <v>162</v>
      </c>
      <c r="C153" s="399"/>
      <c r="D153" s="401">
        <f>D151-D152</f>
        <v>0</v>
      </c>
      <c r="E153" s="401">
        <f>E151-E152</f>
        <v>0</v>
      </c>
      <c r="F153" s="401">
        <f>F151-F152</f>
        <v>0</v>
      </c>
      <c r="G153" s="401">
        <f t="shared" si="65"/>
        <v>0</v>
      </c>
      <c r="H153" s="295">
        <f t="shared" si="66"/>
        <v>0</v>
      </c>
      <c r="I153" s="295">
        <f t="shared" si="67"/>
        <v>0</v>
      </c>
    </row>
    <row r="154" spans="1:10" s="912" customFormat="1">
      <c r="A154" s="253"/>
      <c r="B154" s="380"/>
      <c r="C154" s="273"/>
      <c r="D154" s="500"/>
      <c r="E154" s="500"/>
      <c r="F154" s="500"/>
      <c r="G154" s="500"/>
      <c r="H154" s="501"/>
      <c r="I154" s="295">
        <f t="shared" si="34"/>
        <v>0</v>
      </c>
      <c r="J154" s="898"/>
    </row>
    <row r="155" spans="1:10">
      <c r="A155" s="188" t="s">
        <v>269</v>
      </c>
      <c r="B155" s="255" t="s">
        <v>270</v>
      </c>
      <c r="C155" s="194"/>
      <c r="D155" s="293">
        <f>D163+D166+D169+D160+D172</f>
        <v>178675200</v>
      </c>
      <c r="E155" s="293">
        <f t="shared" ref="E155:G155" si="68">E163+E166+E169+E160+E172</f>
        <v>0</v>
      </c>
      <c r="F155" s="293">
        <f t="shared" si="68"/>
        <v>0</v>
      </c>
      <c r="G155" s="293">
        <f t="shared" si="68"/>
        <v>178675200</v>
      </c>
      <c r="H155" s="295">
        <f t="shared" ref="H155:H162" si="69">IF(F155&gt;E155,1,0)</f>
        <v>0</v>
      </c>
      <c r="I155" s="295">
        <f t="shared" si="34"/>
        <v>0</v>
      </c>
    </row>
    <row r="156" spans="1:10">
      <c r="A156" s="388"/>
      <c r="B156" s="389" t="s">
        <v>161</v>
      </c>
      <c r="C156" s="390"/>
      <c r="D156" s="528">
        <f t="shared" ref="D156:G157" si="70">D164+D167+D170+D161+D173</f>
        <v>0</v>
      </c>
      <c r="E156" s="528">
        <f t="shared" si="70"/>
        <v>0</v>
      </c>
      <c r="F156" s="528">
        <f t="shared" si="70"/>
        <v>0</v>
      </c>
      <c r="G156" s="528">
        <f t="shared" si="70"/>
        <v>0</v>
      </c>
      <c r="H156" s="295">
        <f t="shared" si="69"/>
        <v>0</v>
      </c>
      <c r="I156" s="295">
        <f t="shared" si="34"/>
        <v>0</v>
      </c>
    </row>
    <row r="157" spans="1:10">
      <c r="A157" s="388"/>
      <c r="B157" s="389" t="s">
        <v>162</v>
      </c>
      <c r="C157" s="390"/>
      <c r="D157" s="528">
        <f t="shared" si="70"/>
        <v>78675200</v>
      </c>
      <c r="E157" s="528">
        <f t="shared" si="70"/>
        <v>0</v>
      </c>
      <c r="F157" s="528">
        <f t="shared" si="70"/>
        <v>0</v>
      </c>
      <c r="G157" s="528">
        <f t="shared" si="70"/>
        <v>78675200</v>
      </c>
      <c r="H157" s="295">
        <f t="shared" si="69"/>
        <v>0</v>
      </c>
      <c r="I157" s="295">
        <f t="shared" si="34"/>
        <v>0</v>
      </c>
    </row>
    <row r="158" spans="1:10">
      <c r="A158" s="388"/>
      <c r="B158" s="389" t="s">
        <v>425</v>
      </c>
      <c r="C158" s="390"/>
      <c r="D158" s="528">
        <f>D155-D156-D157</f>
        <v>100000000</v>
      </c>
      <c r="E158" s="528">
        <f t="shared" ref="E158:G158" si="71">E155-E156-E157</f>
        <v>0</v>
      </c>
      <c r="F158" s="528">
        <f t="shared" si="71"/>
        <v>0</v>
      </c>
      <c r="G158" s="528">
        <f t="shared" si="71"/>
        <v>100000000</v>
      </c>
      <c r="H158" s="295">
        <f t="shared" ref="H158" si="72">IF(F158&gt;E158,1,0)</f>
        <v>0</v>
      </c>
      <c r="I158" s="295">
        <f t="shared" ref="I158" si="73">IF(G158&lt;0,1,0)</f>
        <v>0</v>
      </c>
    </row>
    <row r="159" spans="1:10">
      <c r="A159" s="196"/>
      <c r="B159" s="493" t="s">
        <v>45</v>
      </c>
      <c r="C159" s="192"/>
      <c r="D159" s="292"/>
      <c r="E159" s="190"/>
      <c r="F159" s="190"/>
      <c r="G159" s="291"/>
      <c r="H159" s="295">
        <f t="shared" si="69"/>
        <v>0</v>
      </c>
      <c r="I159" s="295">
        <f t="shared" ref="I159:I277" si="74">IF(G159&lt;0,1,0)</f>
        <v>0</v>
      </c>
    </row>
    <row r="160" spans="1:10" ht="153">
      <c r="A160" s="253"/>
      <c r="B160" s="494" t="s">
        <v>423</v>
      </c>
      <c r="C160" s="145" t="s">
        <v>420</v>
      </c>
      <c r="D160" s="290">
        <f>15600000+34400000</f>
        <v>50000000</v>
      </c>
      <c r="E160" s="203">
        <f>'Трансферты и кредиты'!LL37</f>
        <v>0</v>
      </c>
      <c r="F160" s="203">
        <f>'Трансферты и кредиты'!LV37</f>
        <v>0</v>
      </c>
      <c r="G160" s="291">
        <f t="shared" ref="G160:G162" si="75">D160-E160</f>
        <v>50000000</v>
      </c>
      <c r="H160" s="295">
        <f t="shared" si="69"/>
        <v>0</v>
      </c>
      <c r="I160" s="295">
        <f t="shared" ref="I160:I162" si="76">IF(G160&lt;0,1,0)</f>
        <v>0</v>
      </c>
      <c r="J160" s="895">
        <f>D160+D163</f>
        <v>53178466.670000002</v>
      </c>
    </row>
    <row r="161" spans="1:10">
      <c r="A161" s="397"/>
      <c r="B161" s="398" t="s">
        <v>161</v>
      </c>
      <c r="C161" s="399"/>
      <c r="D161" s="401"/>
      <c r="E161" s="401"/>
      <c r="F161" s="401"/>
      <c r="G161" s="401">
        <f t="shared" si="75"/>
        <v>0</v>
      </c>
      <c r="H161" s="295">
        <f t="shared" si="69"/>
        <v>0</v>
      </c>
      <c r="I161" s="295">
        <f t="shared" si="76"/>
        <v>0</v>
      </c>
    </row>
    <row r="162" spans="1:10">
      <c r="A162" s="397"/>
      <c r="B162" s="398" t="s">
        <v>162</v>
      </c>
      <c r="C162" s="399"/>
      <c r="D162" s="401">
        <f>D160-D161</f>
        <v>50000000</v>
      </c>
      <c r="E162" s="401">
        <f>E160-E161</f>
        <v>0</v>
      </c>
      <c r="F162" s="401">
        <f>F160-F161</f>
        <v>0</v>
      </c>
      <c r="G162" s="401">
        <f t="shared" si="75"/>
        <v>50000000</v>
      </c>
      <c r="H162" s="295">
        <f t="shared" si="69"/>
        <v>0</v>
      </c>
      <c r="I162" s="295">
        <f t="shared" si="76"/>
        <v>0</v>
      </c>
    </row>
    <row r="163" spans="1:10" ht="153">
      <c r="A163" s="253"/>
      <c r="B163" s="494" t="s">
        <v>595</v>
      </c>
      <c r="C163" s="145" t="s">
        <v>355</v>
      </c>
      <c r="D163" s="290">
        <v>3178466.67</v>
      </c>
      <c r="E163" s="203">
        <f>'Трансферты и кредиты'!NX38</f>
        <v>0</v>
      </c>
      <c r="F163" s="203">
        <f>'Трансферты и кредиты'!OC38</f>
        <v>0</v>
      </c>
      <c r="G163" s="291">
        <f t="shared" ref="G163:G168" si="77">D163-E163</f>
        <v>3178466.67</v>
      </c>
      <c r="H163" s="295">
        <f t="shared" ref="H163:H168" si="78">IF(F163&gt;E163,1,0)</f>
        <v>0</v>
      </c>
      <c r="I163" s="295">
        <f t="shared" si="74"/>
        <v>0</v>
      </c>
      <c r="J163" s="895">
        <f>D163+D166</f>
        <v>11351666.67</v>
      </c>
    </row>
    <row r="164" spans="1:10">
      <c r="A164" s="397"/>
      <c r="B164" s="398" t="s">
        <v>161</v>
      </c>
      <c r="C164" s="399"/>
      <c r="D164" s="401"/>
      <c r="E164" s="401"/>
      <c r="F164" s="401"/>
      <c r="G164" s="401">
        <f t="shared" si="77"/>
        <v>0</v>
      </c>
      <c r="H164" s="295">
        <f t="shared" si="78"/>
        <v>0</v>
      </c>
      <c r="I164" s="295">
        <f t="shared" si="74"/>
        <v>0</v>
      </c>
    </row>
    <row r="165" spans="1:10">
      <c r="A165" s="397"/>
      <c r="B165" s="398" t="s">
        <v>162</v>
      </c>
      <c r="C165" s="399"/>
      <c r="D165" s="401">
        <f>D163-D164</f>
        <v>3178466.67</v>
      </c>
      <c r="E165" s="401">
        <f>E163-E164</f>
        <v>0</v>
      </c>
      <c r="F165" s="401">
        <f>F163-F164</f>
        <v>0</v>
      </c>
      <c r="G165" s="401">
        <f t="shared" si="77"/>
        <v>3178466.67</v>
      </c>
      <c r="H165" s="295">
        <f t="shared" si="78"/>
        <v>0</v>
      </c>
      <c r="I165" s="295">
        <f t="shared" si="74"/>
        <v>0</v>
      </c>
    </row>
    <row r="166" spans="1:10">
      <c r="A166" s="753"/>
      <c r="B166" s="754" t="s">
        <v>66</v>
      </c>
      <c r="C166" s="740" t="s">
        <v>355</v>
      </c>
      <c r="D166" s="755">
        <v>8173200</v>
      </c>
      <c r="E166" s="752">
        <f>'Трансферты и кредиты'!NY38</f>
        <v>0</v>
      </c>
      <c r="F166" s="752">
        <f>'Трансферты и кредиты'!OD38</f>
        <v>0</v>
      </c>
      <c r="G166" s="756">
        <f t="shared" si="77"/>
        <v>8173200</v>
      </c>
      <c r="H166" s="295">
        <f t="shared" si="78"/>
        <v>0</v>
      </c>
      <c r="I166" s="295">
        <f t="shared" ref="I166:I171" si="79">IF(G166&lt;0,1,0)</f>
        <v>0</v>
      </c>
    </row>
    <row r="167" spans="1:10">
      <c r="A167" s="753"/>
      <c r="B167" s="757" t="s">
        <v>161</v>
      </c>
      <c r="C167" s="758"/>
      <c r="D167" s="756"/>
      <c r="E167" s="756"/>
      <c r="F167" s="756"/>
      <c r="G167" s="756">
        <f t="shared" si="77"/>
        <v>0</v>
      </c>
      <c r="H167" s="295">
        <f t="shared" si="78"/>
        <v>0</v>
      </c>
      <c r="I167" s="295">
        <f t="shared" si="79"/>
        <v>0</v>
      </c>
    </row>
    <row r="168" spans="1:10">
      <c r="A168" s="753"/>
      <c r="B168" s="757" t="s">
        <v>162</v>
      </c>
      <c r="C168" s="758"/>
      <c r="D168" s="756">
        <f>D166-D167</f>
        <v>8173200</v>
      </c>
      <c r="E168" s="756">
        <f>E166-E167</f>
        <v>0</v>
      </c>
      <c r="F168" s="756">
        <f>F166-F167</f>
        <v>0</v>
      </c>
      <c r="G168" s="756">
        <f t="shared" si="77"/>
        <v>8173200</v>
      </c>
      <c r="H168" s="295">
        <f t="shared" si="78"/>
        <v>0</v>
      </c>
      <c r="I168" s="295">
        <f t="shared" si="79"/>
        <v>0</v>
      </c>
      <c r="J168" s="899"/>
    </row>
    <row r="169" spans="1:10" ht="140.25">
      <c r="A169" s="253"/>
      <c r="B169" s="494" t="s">
        <v>592</v>
      </c>
      <c r="C169" s="145" t="s">
        <v>354</v>
      </c>
      <c r="D169" s="290">
        <v>17323533.329999998</v>
      </c>
      <c r="E169" s="203">
        <f>'Трансферты и кредиты'!LM38</f>
        <v>0</v>
      </c>
      <c r="F169" s="203">
        <f>'Трансферты и кредиты'!LW38</f>
        <v>0</v>
      </c>
      <c r="G169" s="291">
        <f t="shared" ref="G169:G174" si="80">D169-E169</f>
        <v>17323533.329999998</v>
      </c>
      <c r="H169" s="295">
        <f>IF(F169&gt;E169,1,0)</f>
        <v>0</v>
      </c>
      <c r="I169" s="295">
        <f t="shared" si="79"/>
        <v>0</v>
      </c>
      <c r="J169" s="899"/>
    </row>
    <row r="170" spans="1:10">
      <c r="A170" s="397"/>
      <c r="B170" s="398" t="s">
        <v>161</v>
      </c>
      <c r="C170" s="399"/>
      <c r="D170" s="401"/>
      <c r="E170" s="401"/>
      <c r="F170" s="401"/>
      <c r="G170" s="401">
        <f t="shared" si="80"/>
        <v>0</v>
      </c>
      <c r="H170" s="295">
        <f>IF(F170&gt;E170,1,0)</f>
        <v>0</v>
      </c>
      <c r="I170" s="295">
        <f t="shared" si="79"/>
        <v>0</v>
      </c>
      <c r="J170" s="899"/>
    </row>
    <row r="171" spans="1:10">
      <c r="A171" s="397"/>
      <c r="B171" s="398" t="s">
        <v>162</v>
      </c>
      <c r="C171" s="399"/>
      <c r="D171" s="401">
        <f>D169-D170</f>
        <v>17323533.329999998</v>
      </c>
      <c r="E171" s="401">
        <f>E169-E170</f>
        <v>0</v>
      </c>
      <c r="F171" s="401">
        <f>F169-F170</f>
        <v>0</v>
      </c>
      <c r="G171" s="401">
        <f t="shared" si="80"/>
        <v>17323533.329999998</v>
      </c>
      <c r="H171" s="295">
        <f>IF(F171&gt;E171,1,0)</f>
        <v>0</v>
      </c>
      <c r="I171" s="295">
        <f t="shared" si="79"/>
        <v>0</v>
      </c>
      <c r="J171" s="899"/>
    </row>
    <row r="172" spans="1:10" ht="153">
      <c r="A172" s="1242"/>
      <c r="B172" s="708" t="s">
        <v>422</v>
      </c>
      <c r="C172" s="145" t="s">
        <v>421</v>
      </c>
      <c r="D172" s="709">
        <f>51600000+48400000</f>
        <v>100000000</v>
      </c>
      <c r="E172" s="190">
        <f>'Прочая  субсидия_МР  и  ГО'!BF38</f>
        <v>0</v>
      </c>
      <c r="F172" s="190">
        <f>'Прочая  субсидия_МР  и  ГО'!BG38</f>
        <v>0</v>
      </c>
      <c r="G172" s="291">
        <f t="shared" si="80"/>
        <v>100000000</v>
      </c>
      <c r="H172" s="295">
        <f t="shared" ref="H172:H174" si="81">IF(F172&gt;E172,1,0)</f>
        <v>0</v>
      </c>
      <c r="I172" s="295">
        <f>IF(G172&lt;0,1,0)</f>
        <v>0</v>
      </c>
    </row>
    <row r="173" spans="1:10">
      <c r="A173" s="397"/>
      <c r="B173" s="398" t="s">
        <v>161</v>
      </c>
      <c r="C173" s="674"/>
      <c r="D173" s="401"/>
      <c r="E173" s="401"/>
      <c r="F173" s="401"/>
      <c r="G173" s="401">
        <f t="shared" si="80"/>
        <v>0</v>
      </c>
      <c r="H173" s="295">
        <f t="shared" si="81"/>
        <v>0</v>
      </c>
      <c r="I173" s="295">
        <f>IF(G173&lt;0,1,0)</f>
        <v>0</v>
      </c>
    </row>
    <row r="174" spans="1:10">
      <c r="A174" s="397"/>
      <c r="B174" s="398" t="s">
        <v>162</v>
      </c>
      <c r="C174" s="399"/>
      <c r="D174" s="401"/>
      <c r="E174" s="401"/>
      <c r="F174" s="401"/>
      <c r="G174" s="401">
        <f t="shared" si="80"/>
        <v>0</v>
      </c>
      <c r="H174" s="295">
        <f t="shared" si="81"/>
        <v>0</v>
      </c>
      <c r="I174" s="295">
        <f>IF(G174&lt;0,1,0)</f>
        <v>0</v>
      </c>
    </row>
    <row r="175" spans="1:10">
      <c r="A175" s="397"/>
      <c r="B175" s="398" t="s">
        <v>425</v>
      </c>
      <c r="C175" s="399"/>
      <c r="D175" s="401">
        <f>D172</f>
        <v>100000000</v>
      </c>
      <c r="E175" s="401">
        <f t="shared" ref="E175:F175" si="82">E172</f>
        <v>0</v>
      </c>
      <c r="F175" s="401">
        <f t="shared" si="82"/>
        <v>0</v>
      </c>
      <c r="G175" s="401">
        <f t="shared" ref="G175" si="83">D175-E175</f>
        <v>100000000</v>
      </c>
      <c r="H175" s="295">
        <f t="shared" ref="H175" si="84">IF(F175&gt;E175,1,0)</f>
        <v>0</v>
      </c>
      <c r="I175" s="295">
        <f>IF(G175&lt;0,1,0)</f>
        <v>0</v>
      </c>
    </row>
    <row r="176" spans="1:10" s="912" customFormat="1">
      <c r="A176" s="253"/>
      <c r="B176" s="380"/>
      <c r="C176" s="273"/>
      <c r="D176" s="500"/>
      <c r="E176" s="500"/>
      <c r="F176" s="500"/>
      <c r="G176" s="500"/>
      <c r="H176" s="501"/>
      <c r="I176" s="295">
        <f t="shared" si="74"/>
        <v>0</v>
      </c>
      <c r="J176" s="898"/>
    </row>
    <row r="177" spans="1:10">
      <c r="A177" s="188" t="s">
        <v>141</v>
      </c>
      <c r="B177" s="255" t="s">
        <v>142</v>
      </c>
      <c r="C177" s="194"/>
      <c r="D177" s="293">
        <f>D198+D182+D190+D186+D194+D202</f>
        <v>908364390</v>
      </c>
      <c r="E177" s="293">
        <f t="shared" ref="E177:G177" si="85">E198+E182+E190+E186+E194+E202</f>
        <v>0</v>
      </c>
      <c r="F177" s="293">
        <f t="shared" si="85"/>
        <v>0</v>
      </c>
      <c r="G177" s="293">
        <f t="shared" si="85"/>
        <v>908364390</v>
      </c>
      <c r="H177" s="295">
        <f t="shared" ref="H177:H181" si="86">IF(F177&gt;E177,1,0)</f>
        <v>0</v>
      </c>
      <c r="I177" s="295">
        <f t="shared" si="74"/>
        <v>0</v>
      </c>
    </row>
    <row r="178" spans="1:10">
      <c r="A178" s="388"/>
      <c r="B178" s="389" t="s">
        <v>161</v>
      </c>
      <c r="C178" s="390"/>
      <c r="D178" s="528">
        <f>D199+D183+D191+D187+D195+D203</f>
        <v>0</v>
      </c>
      <c r="E178" s="528">
        <f t="shared" ref="E178:G178" si="87">E199+E183+E191+E187+E195+E203</f>
        <v>0</v>
      </c>
      <c r="F178" s="528">
        <f t="shared" si="87"/>
        <v>0</v>
      </c>
      <c r="G178" s="528">
        <f t="shared" si="87"/>
        <v>0</v>
      </c>
      <c r="H178" s="295">
        <f t="shared" si="86"/>
        <v>0</v>
      </c>
      <c r="I178" s="295">
        <f t="shared" si="74"/>
        <v>0</v>
      </c>
    </row>
    <row r="179" spans="1:10">
      <c r="A179" s="388"/>
      <c r="B179" s="389" t="s">
        <v>162</v>
      </c>
      <c r="C179" s="390"/>
      <c r="D179" s="528">
        <f>D200+D184+D192+D188+D196+D204</f>
        <v>0</v>
      </c>
      <c r="E179" s="528">
        <f t="shared" ref="E179:G179" si="88">E200+E184+E192+E188+E196+E204</f>
        <v>0</v>
      </c>
      <c r="F179" s="528">
        <f t="shared" si="88"/>
        <v>0</v>
      </c>
      <c r="G179" s="528">
        <f t="shared" si="88"/>
        <v>0</v>
      </c>
      <c r="H179" s="295">
        <f t="shared" si="86"/>
        <v>0</v>
      </c>
      <c r="I179" s="295">
        <f t="shared" si="74"/>
        <v>0</v>
      </c>
    </row>
    <row r="180" spans="1:10">
      <c r="A180" s="388"/>
      <c r="B180" s="389" t="s">
        <v>425</v>
      </c>
      <c r="C180" s="390"/>
      <c r="D180" s="528">
        <f>D177-D178-D179</f>
        <v>908364390</v>
      </c>
      <c r="E180" s="528">
        <f t="shared" ref="E180:G180" si="89">E177-E178-E179</f>
        <v>0</v>
      </c>
      <c r="F180" s="528">
        <f t="shared" si="89"/>
        <v>0</v>
      </c>
      <c r="G180" s="528">
        <f t="shared" si="89"/>
        <v>908364390</v>
      </c>
      <c r="H180" s="295">
        <f t="shared" ref="H180" si="90">IF(F180&gt;E180,1,0)</f>
        <v>0</v>
      </c>
      <c r="I180" s="295">
        <f t="shared" ref="I180" si="91">IF(G180&lt;0,1,0)</f>
        <v>0</v>
      </c>
    </row>
    <row r="181" spans="1:10">
      <c r="A181" s="196"/>
      <c r="B181" s="493" t="s">
        <v>45</v>
      </c>
      <c r="C181" s="192"/>
      <c r="D181" s="292"/>
      <c r="E181" s="190"/>
      <c r="F181" s="190"/>
      <c r="G181" s="291"/>
      <c r="H181" s="295">
        <f t="shared" si="86"/>
        <v>0</v>
      </c>
      <c r="I181" s="295">
        <f t="shared" si="74"/>
        <v>0</v>
      </c>
    </row>
    <row r="182" spans="1:10" ht="191.25">
      <c r="A182" s="196"/>
      <c r="B182" s="708" t="s">
        <v>581</v>
      </c>
      <c r="C182" s="145" t="s">
        <v>578</v>
      </c>
      <c r="D182" s="709">
        <f>5449805.25+0.26-0.25</f>
        <v>5449805.2599999998</v>
      </c>
      <c r="E182" s="190">
        <f>'Трансферты и кредиты'!IX38</f>
        <v>0</v>
      </c>
      <c r="F182" s="190">
        <f>'Трансферты и кредиты'!JC38</f>
        <v>0</v>
      </c>
      <c r="G182" s="291">
        <f t="shared" ref="G182:G192" si="92">D182-E182</f>
        <v>5449805.2599999998</v>
      </c>
      <c r="H182" s="295">
        <f t="shared" ref="H182:H196" si="93">IF(F182&gt;E182,1,0)</f>
        <v>0</v>
      </c>
      <c r="I182" s="295">
        <f t="shared" si="74"/>
        <v>0</v>
      </c>
      <c r="J182" s="895">
        <f>D182+D186</f>
        <v>108996105.26000001</v>
      </c>
    </row>
    <row r="183" spans="1:10">
      <c r="A183" s="397"/>
      <c r="B183" s="398" t="s">
        <v>161</v>
      </c>
      <c r="C183" s="674"/>
      <c r="D183" s="401"/>
      <c r="E183" s="401"/>
      <c r="F183" s="401"/>
      <c r="G183" s="401">
        <f t="shared" si="92"/>
        <v>0</v>
      </c>
      <c r="H183" s="295">
        <f t="shared" si="93"/>
        <v>0</v>
      </c>
      <c r="I183" s="295">
        <f t="shared" si="74"/>
        <v>0</v>
      </c>
    </row>
    <row r="184" spans="1:10">
      <c r="A184" s="397"/>
      <c r="B184" s="398" t="s">
        <v>162</v>
      </c>
      <c r="C184" s="399"/>
      <c r="D184" s="401"/>
      <c r="E184" s="401"/>
      <c r="F184" s="401"/>
      <c r="G184" s="401">
        <f t="shared" si="92"/>
        <v>0</v>
      </c>
      <c r="H184" s="295">
        <f t="shared" si="93"/>
        <v>0</v>
      </c>
      <c r="I184" s="295">
        <f t="shared" si="74"/>
        <v>0</v>
      </c>
    </row>
    <row r="185" spans="1:10">
      <c r="A185" s="397"/>
      <c r="B185" s="398" t="s">
        <v>425</v>
      </c>
      <c r="C185" s="399"/>
      <c r="D185" s="401">
        <f>D182</f>
        <v>5449805.2599999998</v>
      </c>
      <c r="E185" s="401">
        <f t="shared" ref="E185:F185" si="94">E182</f>
        <v>0</v>
      </c>
      <c r="F185" s="401">
        <f t="shared" si="94"/>
        <v>0</v>
      </c>
      <c r="G185" s="401">
        <f t="shared" ref="G185" si="95">D185-E185</f>
        <v>5449805.2599999998</v>
      </c>
      <c r="H185" s="295">
        <f t="shared" ref="H185" si="96">IF(F185&gt;E185,1,0)</f>
        <v>0</v>
      </c>
      <c r="I185" s="295">
        <f t="shared" ref="I185" si="97">IF(G185&lt;0,1,0)</f>
        <v>0</v>
      </c>
    </row>
    <row r="186" spans="1:10">
      <c r="A186" s="753"/>
      <c r="B186" s="754" t="s">
        <v>66</v>
      </c>
      <c r="C186" s="740" t="s">
        <v>578</v>
      </c>
      <c r="D186" s="755">
        <f>103546299.75+0.25</f>
        <v>103546300</v>
      </c>
      <c r="E186" s="752">
        <f>'Трансферты и кредиты'!IY38</f>
        <v>0</v>
      </c>
      <c r="F186" s="752">
        <f>'Трансферты и кредиты'!JD38</f>
        <v>0</v>
      </c>
      <c r="G186" s="756">
        <f t="shared" si="92"/>
        <v>103546300</v>
      </c>
      <c r="H186" s="295">
        <f>IF(F186&gt;E186,1,0)</f>
        <v>0</v>
      </c>
      <c r="I186" s="295">
        <f>IF(G186&lt;0,1,0)</f>
        <v>0</v>
      </c>
    </row>
    <row r="187" spans="1:10">
      <c r="A187" s="753"/>
      <c r="B187" s="757" t="s">
        <v>161</v>
      </c>
      <c r="C187" s="758"/>
      <c r="D187" s="756"/>
      <c r="E187" s="756"/>
      <c r="F187" s="756"/>
      <c r="G187" s="756">
        <f>D187-E187</f>
        <v>0</v>
      </c>
      <c r="H187" s="295">
        <f>IF(F187&gt;E187,1,0)</f>
        <v>0</v>
      </c>
      <c r="I187" s="295">
        <f>IF(G187&lt;0,1,0)</f>
        <v>0</v>
      </c>
    </row>
    <row r="188" spans="1:10">
      <c r="A188" s="753"/>
      <c r="B188" s="757" t="s">
        <v>162</v>
      </c>
      <c r="C188" s="758"/>
      <c r="D188" s="756"/>
      <c r="E188" s="756"/>
      <c r="F188" s="756"/>
      <c r="G188" s="756">
        <f>D188-E188</f>
        <v>0</v>
      </c>
      <c r="H188" s="295">
        <f>IF(F188&gt;E188,1,0)</f>
        <v>0</v>
      </c>
      <c r="I188" s="295">
        <f>IF(G188&lt;0,1,0)</f>
        <v>0</v>
      </c>
    </row>
    <row r="189" spans="1:10">
      <c r="A189" s="753"/>
      <c r="B189" s="757" t="s">
        <v>425</v>
      </c>
      <c r="C189" s="758"/>
      <c r="D189" s="1335">
        <f>D186</f>
        <v>103546300</v>
      </c>
      <c r="E189" s="1335">
        <f t="shared" ref="E189:G189" si="98">E186</f>
        <v>0</v>
      </c>
      <c r="F189" s="1335">
        <f t="shared" si="98"/>
        <v>0</v>
      </c>
      <c r="G189" s="1335">
        <f t="shared" si="98"/>
        <v>103546300</v>
      </c>
      <c r="H189" s="295">
        <f>IF(F189&gt;E189,1,0)</f>
        <v>0</v>
      </c>
      <c r="I189" s="295">
        <f>IF(G189&lt;0,1,0)</f>
        <v>0</v>
      </c>
    </row>
    <row r="190" spans="1:10" ht="191.25">
      <c r="A190" s="196"/>
      <c r="B190" s="708" t="s">
        <v>586</v>
      </c>
      <c r="C190" s="145" t="s">
        <v>582</v>
      </c>
      <c r="D190" s="709">
        <v>12800000</v>
      </c>
      <c r="E190" s="190">
        <f>'Трансферты и кредиты'!JA38</f>
        <v>0</v>
      </c>
      <c r="F190" s="190">
        <f>'Трансферты и кредиты'!JF38</f>
        <v>0</v>
      </c>
      <c r="G190" s="291">
        <f t="shared" si="92"/>
        <v>12800000</v>
      </c>
      <c r="H190" s="295">
        <f t="shared" si="93"/>
        <v>0</v>
      </c>
      <c r="I190" s="295">
        <f t="shared" si="74"/>
        <v>0</v>
      </c>
      <c r="J190" s="895">
        <f>D190+D194</f>
        <v>256000000</v>
      </c>
    </row>
    <row r="191" spans="1:10">
      <c r="A191" s="397"/>
      <c r="B191" s="398" t="s">
        <v>161</v>
      </c>
      <c r="C191" s="674"/>
      <c r="D191" s="401"/>
      <c r="E191" s="401"/>
      <c r="F191" s="401"/>
      <c r="G191" s="401">
        <f t="shared" si="92"/>
        <v>0</v>
      </c>
      <c r="H191" s="295">
        <f t="shared" si="93"/>
        <v>0</v>
      </c>
      <c r="I191" s="295">
        <f t="shared" si="74"/>
        <v>0</v>
      </c>
    </row>
    <row r="192" spans="1:10">
      <c r="A192" s="397"/>
      <c r="B192" s="398" t="s">
        <v>162</v>
      </c>
      <c r="C192" s="399"/>
      <c r="D192" s="401"/>
      <c r="E192" s="401"/>
      <c r="F192" s="401"/>
      <c r="G192" s="401">
        <f t="shared" si="92"/>
        <v>0</v>
      </c>
      <c r="H192" s="295">
        <f t="shared" si="93"/>
        <v>0</v>
      </c>
      <c r="I192" s="295">
        <f t="shared" si="74"/>
        <v>0</v>
      </c>
    </row>
    <row r="193" spans="1:9">
      <c r="A193" s="397"/>
      <c r="B193" s="398" t="s">
        <v>425</v>
      </c>
      <c r="C193" s="399"/>
      <c r="D193" s="401">
        <f>D190</f>
        <v>12800000</v>
      </c>
      <c r="E193" s="401">
        <f t="shared" ref="E193:F193" si="99">E190</f>
        <v>0</v>
      </c>
      <c r="F193" s="401">
        <f t="shared" si="99"/>
        <v>0</v>
      </c>
      <c r="G193" s="401">
        <f t="shared" ref="G193" si="100">D193-E193</f>
        <v>12800000</v>
      </c>
      <c r="H193" s="295">
        <f t="shared" ref="H193" si="101">IF(F193&gt;E193,1,0)</f>
        <v>0</v>
      </c>
      <c r="I193" s="295">
        <f t="shared" ref="I193" si="102">IF(G193&lt;0,1,0)</f>
        <v>0</v>
      </c>
    </row>
    <row r="194" spans="1:9">
      <c r="A194" s="753"/>
      <c r="B194" s="754" t="s">
        <v>66</v>
      </c>
      <c r="C194" s="740" t="s">
        <v>582</v>
      </c>
      <c r="D194" s="755">
        <v>243200000</v>
      </c>
      <c r="E194" s="752">
        <f>'Трансферты и кредиты'!IZ38</f>
        <v>0</v>
      </c>
      <c r="F194" s="752">
        <f>'Трансферты и кредиты'!JE38</f>
        <v>0</v>
      </c>
      <c r="G194" s="756">
        <f>D194-E194</f>
        <v>243200000</v>
      </c>
      <c r="H194" s="295">
        <f t="shared" si="93"/>
        <v>0</v>
      </c>
      <c r="I194" s="295">
        <f t="shared" si="74"/>
        <v>0</v>
      </c>
    </row>
    <row r="195" spans="1:9">
      <c r="A195" s="753"/>
      <c r="B195" s="757" t="s">
        <v>161</v>
      </c>
      <c r="C195" s="758"/>
      <c r="D195" s="756"/>
      <c r="E195" s="756"/>
      <c r="F195" s="756"/>
      <c r="G195" s="756">
        <f>D195-E195</f>
        <v>0</v>
      </c>
      <c r="H195" s="295">
        <f t="shared" si="93"/>
        <v>0</v>
      </c>
      <c r="I195" s="295">
        <f t="shared" si="74"/>
        <v>0</v>
      </c>
    </row>
    <row r="196" spans="1:9">
      <c r="A196" s="753"/>
      <c r="B196" s="757" t="s">
        <v>162</v>
      </c>
      <c r="C196" s="758"/>
      <c r="D196" s="756"/>
      <c r="E196" s="756"/>
      <c r="F196" s="756"/>
      <c r="G196" s="756">
        <f>D196-E196</f>
        <v>0</v>
      </c>
      <c r="H196" s="295">
        <f t="shared" si="93"/>
        <v>0</v>
      </c>
      <c r="I196" s="295">
        <f t="shared" si="74"/>
        <v>0</v>
      </c>
    </row>
    <row r="197" spans="1:9">
      <c r="A197" s="753"/>
      <c r="B197" s="757" t="s">
        <v>425</v>
      </c>
      <c r="C197" s="758"/>
      <c r="D197" s="756">
        <f>D194</f>
        <v>243200000</v>
      </c>
      <c r="E197" s="756">
        <f t="shared" ref="E197:G197" si="103">E194</f>
        <v>0</v>
      </c>
      <c r="F197" s="756">
        <f t="shared" si="103"/>
        <v>0</v>
      </c>
      <c r="G197" s="756">
        <f t="shared" si="103"/>
        <v>243200000</v>
      </c>
      <c r="H197" s="295">
        <f t="shared" ref="H197" si="104">IF(F197&gt;E197,1,0)</f>
        <v>0</v>
      </c>
      <c r="I197" s="295">
        <f t="shared" ref="I197" si="105">IF(G197&lt;0,1,0)</f>
        <v>0</v>
      </c>
    </row>
    <row r="198" spans="1:9" ht="127.5">
      <c r="A198" s="196"/>
      <c r="B198" s="494" t="s">
        <v>353</v>
      </c>
      <c r="C198" s="145" t="s">
        <v>352</v>
      </c>
      <c r="D198" s="205">
        <f>248368285+264999999.74</f>
        <v>513368284.74000001</v>
      </c>
      <c r="E198" s="190">
        <f>'Прочая  субсидия_МР  и  ГО'!BJ38</f>
        <v>0</v>
      </c>
      <c r="F198" s="190">
        <f>'Прочая  субсидия_МР  и  ГО'!BK38</f>
        <v>0</v>
      </c>
      <c r="G198" s="291">
        <f t="shared" ref="G198:G200" si="106">D198-E198</f>
        <v>513368284.74000001</v>
      </c>
      <c r="H198" s="295">
        <f t="shared" ref="H198:H204" si="107">IF(F198&gt;E198,1,0)</f>
        <v>0</v>
      </c>
      <c r="I198" s="295">
        <f t="shared" ref="I198:I204" si="108">IF(G198&lt;0,1,0)</f>
        <v>0</v>
      </c>
    </row>
    <row r="199" spans="1:9">
      <c r="A199" s="397"/>
      <c r="B199" s="398" t="s">
        <v>161</v>
      </c>
      <c r="C199" s="399"/>
      <c r="D199" s="401"/>
      <c r="E199" s="401"/>
      <c r="F199" s="401"/>
      <c r="G199" s="401">
        <f t="shared" si="106"/>
        <v>0</v>
      </c>
      <c r="H199" s="295">
        <f t="shared" si="107"/>
        <v>0</v>
      </c>
      <c r="I199" s="295">
        <f t="shared" si="108"/>
        <v>0</v>
      </c>
    </row>
    <row r="200" spans="1:9">
      <c r="A200" s="397"/>
      <c r="B200" s="398" t="s">
        <v>162</v>
      </c>
      <c r="C200" s="673"/>
      <c r="D200" s="400"/>
      <c r="E200" s="400"/>
      <c r="F200" s="400"/>
      <c r="G200" s="401">
        <f t="shared" si="106"/>
        <v>0</v>
      </c>
      <c r="H200" s="295">
        <f t="shared" si="107"/>
        <v>0</v>
      </c>
      <c r="I200" s="295">
        <f t="shared" si="108"/>
        <v>0</v>
      </c>
    </row>
    <row r="201" spans="1:9">
      <c r="A201" s="397"/>
      <c r="B201" s="398" t="s">
        <v>425</v>
      </c>
      <c r="C201" s="673"/>
      <c r="D201" s="471">
        <f>D198</f>
        <v>513368284.74000001</v>
      </c>
      <c r="E201" s="471">
        <f t="shared" ref="E201:F201" si="109">E198</f>
        <v>0</v>
      </c>
      <c r="F201" s="471">
        <f t="shared" si="109"/>
        <v>0</v>
      </c>
      <c r="G201" s="401">
        <f t="shared" ref="G201" si="110">D201-E201</f>
        <v>513368284.74000001</v>
      </c>
      <c r="H201" s="295">
        <f t="shared" ref="H201" si="111">IF(F201&gt;E201,1,0)</f>
        <v>0</v>
      </c>
      <c r="I201" s="295">
        <f t="shared" ref="I201" si="112">IF(G201&lt;0,1,0)</f>
        <v>0</v>
      </c>
    </row>
    <row r="202" spans="1:9" ht="140.25">
      <c r="A202" s="1286"/>
      <c r="B202" s="494" t="s">
        <v>576</v>
      </c>
      <c r="C202" s="145" t="s">
        <v>575</v>
      </c>
      <c r="D202" s="205">
        <v>30000000</v>
      </c>
      <c r="E202" s="190">
        <f>'Прочая  субсидия_МР  и  ГО'!BL38</f>
        <v>0</v>
      </c>
      <c r="F202" s="190">
        <f>'Прочая  субсидия_МР  и  ГО'!BM38</f>
        <v>0</v>
      </c>
      <c r="G202" s="291">
        <f t="shared" ref="G202:G204" si="113">D202-E202</f>
        <v>30000000</v>
      </c>
      <c r="H202" s="295">
        <f t="shared" si="107"/>
        <v>0</v>
      </c>
      <c r="I202" s="295">
        <f t="shared" si="108"/>
        <v>0</v>
      </c>
    </row>
    <row r="203" spans="1:9">
      <c r="A203" s="397"/>
      <c r="B203" s="398" t="s">
        <v>161</v>
      </c>
      <c r="C203" s="399"/>
      <c r="D203" s="401"/>
      <c r="E203" s="401"/>
      <c r="F203" s="401"/>
      <c r="G203" s="401">
        <f t="shared" si="113"/>
        <v>0</v>
      </c>
      <c r="H203" s="295">
        <f t="shared" si="107"/>
        <v>0</v>
      </c>
      <c r="I203" s="295">
        <f t="shared" si="108"/>
        <v>0</v>
      </c>
    </row>
    <row r="204" spans="1:9">
      <c r="A204" s="397"/>
      <c r="B204" s="398" t="s">
        <v>162</v>
      </c>
      <c r="C204" s="673"/>
      <c r="D204" s="400"/>
      <c r="E204" s="400"/>
      <c r="F204" s="400"/>
      <c r="G204" s="401">
        <f t="shared" si="113"/>
        <v>0</v>
      </c>
      <c r="H204" s="295">
        <f t="shared" si="107"/>
        <v>0</v>
      </c>
      <c r="I204" s="295">
        <f t="shared" si="108"/>
        <v>0</v>
      </c>
    </row>
    <row r="205" spans="1:9">
      <c r="A205" s="397"/>
      <c r="B205" s="398" t="s">
        <v>425</v>
      </c>
      <c r="C205" s="673"/>
      <c r="D205" s="471">
        <f>D202</f>
        <v>30000000</v>
      </c>
      <c r="E205" s="471">
        <f t="shared" ref="E205:F205" si="114">E202</f>
        <v>0</v>
      </c>
      <c r="F205" s="471">
        <f t="shared" si="114"/>
        <v>0</v>
      </c>
      <c r="G205" s="401">
        <f t="shared" ref="G205" si="115">D205-E205</f>
        <v>30000000</v>
      </c>
      <c r="H205" s="295">
        <f t="shared" ref="H205" si="116">IF(F205&gt;E205,1,0)</f>
        <v>0</v>
      </c>
      <c r="I205" s="295">
        <f t="shared" ref="I205" si="117">IF(G205&lt;0,1,0)</f>
        <v>0</v>
      </c>
    </row>
    <row r="206" spans="1:9">
      <c r="A206" s="196"/>
      <c r="B206" s="496"/>
      <c r="C206" s="192"/>
      <c r="D206" s="292"/>
      <c r="E206" s="190"/>
      <c r="F206" s="190"/>
      <c r="G206" s="291"/>
      <c r="H206" s="295"/>
      <c r="I206" s="295"/>
    </row>
    <row r="207" spans="1:9" ht="25.5">
      <c r="A207" s="188" t="s">
        <v>437</v>
      </c>
      <c r="B207" s="255" t="s">
        <v>438</v>
      </c>
      <c r="C207" s="194"/>
      <c r="D207" s="293">
        <f>D212+D215</f>
        <v>23100000</v>
      </c>
      <c r="E207" s="293">
        <f t="shared" ref="E207:G207" si="118">E212+E215</f>
        <v>0</v>
      </c>
      <c r="F207" s="293">
        <f t="shared" si="118"/>
        <v>0</v>
      </c>
      <c r="G207" s="293">
        <f t="shared" si="118"/>
        <v>23100000</v>
      </c>
      <c r="H207" s="295">
        <f t="shared" ref="H207:H217" si="119">IF(F207&gt;E207,1,0)</f>
        <v>0</v>
      </c>
      <c r="I207" s="295">
        <f t="shared" si="74"/>
        <v>0</v>
      </c>
    </row>
    <row r="208" spans="1:9">
      <c r="A208" s="388"/>
      <c r="B208" s="389" t="s">
        <v>161</v>
      </c>
      <c r="C208" s="390"/>
      <c r="D208" s="528">
        <f t="shared" ref="D208:G209" si="120">D213+D216</f>
        <v>7100000</v>
      </c>
      <c r="E208" s="528">
        <f t="shared" si="120"/>
        <v>0</v>
      </c>
      <c r="F208" s="528">
        <f t="shared" si="120"/>
        <v>0</v>
      </c>
      <c r="G208" s="528">
        <f t="shared" si="120"/>
        <v>7100000</v>
      </c>
      <c r="H208" s="295">
        <f t="shared" si="119"/>
        <v>0</v>
      </c>
      <c r="I208" s="295">
        <f t="shared" si="74"/>
        <v>0</v>
      </c>
    </row>
    <row r="209" spans="1:9">
      <c r="A209" s="388"/>
      <c r="B209" s="389" t="s">
        <v>162</v>
      </c>
      <c r="C209" s="390"/>
      <c r="D209" s="528">
        <f t="shared" si="120"/>
        <v>0</v>
      </c>
      <c r="E209" s="528">
        <f t="shared" si="120"/>
        <v>0</v>
      </c>
      <c r="F209" s="528">
        <f t="shared" si="120"/>
        <v>0</v>
      </c>
      <c r="G209" s="528">
        <f t="shared" si="120"/>
        <v>0</v>
      </c>
      <c r="H209" s="295">
        <f t="shared" si="119"/>
        <v>0</v>
      </c>
      <c r="I209" s="295">
        <f t="shared" si="74"/>
        <v>0</v>
      </c>
    </row>
    <row r="210" spans="1:9">
      <c r="A210" s="388"/>
      <c r="B210" s="389" t="s">
        <v>425</v>
      </c>
      <c r="C210" s="390"/>
      <c r="D210" s="528">
        <f>D207-D208-D209</f>
        <v>16000000</v>
      </c>
      <c r="E210" s="528">
        <f t="shared" ref="E210:G210" si="121">E207-E208-E209</f>
        <v>0</v>
      </c>
      <c r="F210" s="528">
        <f t="shared" si="121"/>
        <v>0</v>
      </c>
      <c r="G210" s="528">
        <f t="shared" si="121"/>
        <v>16000000</v>
      </c>
      <c r="H210" s="295">
        <f t="shared" ref="H210" si="122">IF(F210&gt;E210,1,0)</f>
        <v>0</v>
      </c>
      <c r="I210" s="295">
        <f t="shared" ref="I210" si="123">IF(G210&lt;0,1,0)</f>
        <v>0</v>
      </c>
    </row>
    <row r="211" spans="1:9">
      <c r="A211" s="196"/>
      <c r="B211" s="493" t="s">
        <v>45</v>
      </c>
      <c r="C211" s="192"/>
      <c r="D211" s="292"/>
      <c r="E211" s="190"/>
      <c r="F211" s="190"/>
      <c r="G211" s="291"/>
      <c r="H211" s="295">
        <f t="shared" si="119"/>
        <v>0</v>
      </c>
      <c r="I211" s="295">
        <f t="shared" si="74"/>
        <v>0</v>
      </c>
    </row>
    <row r="212" spans="1:9" ht="165.75">
      <c r="A212" s="196"/>
      <c r="B212" s="494" t="s">
        <v>307</v>
      </c>
      <c r="C212" s="145" t="s">
        <v>233</v>
      </c>
      <c r="D212" s="205">
        <v>7100000</v>
      </c>
      <c r="E212" s="203">
        <f>'Прочая  субсидия_БП'!BP26</f>
        <v>0</v>
      </c>
      <c r="F212" s="203">
        <f>'Прочая  субсидия_БП'!BQ26</f>
        <v>0</v>
      </c>
      <c r="G212" s="291">
        <f t="shared" ref="G212:G217" si="124">D212-E212</f>
        <v>7100000</v>
      </c>
      <c r="H212" s="295">
        <f t="shared" si="119"/>
        <v>0</v>
      </c>
      <c r="I212" s="295">
        <f t="shared" si="74"/>
        <v>0</v>
      </c>
    </row>
    <row r="213" spans="1:9">
      <c r="A213" s="397"/>
      <c r="B213" s="398" t="s">
        <v>161</v>
      </c>
      <c r="C213" s="399"/>
      <c r="D213" s="401">
        <f>D212</f>
        <v>7100000</v>
      </c>
      <c r="E213" s="401">
        <f>E212</f>
        <v>0</v>
      </c>
      <c r="F213" s="401">
        <f>F212</f>
        <v>0</v>
      </c>
      <c r="G213" s="401">
        <f t="shared" si="124"/>
        <v>7100000</v>
      </c>
      <c r="H213" s="295">
        <f t="shared" si="119"/>
        <v>0</v>
      </c>
      <c r="I213" s="295">
        <f t="shared" si="74"/>
        <v>0</v>
      </c>
    </row>
    <row r="214" spans="1:9">
      <c r="A214" s="397"/>
      <c r="B214" s="398" t="s">
        <v>162</v>
      </c>
      <c r="C214" s="399"/>
      <c r="D214" s="401">
        <f>D212-D213</f>
        <v>0</v>
      </c>
      <c r="E214" s="401">
        <f>E212-E213</f>
        <v>0</v>
      </c>
      <c r="F214" s="401">
        <f>F212-F213</f>
        <v>0</v>
      </c>
      <c r="G214" s="401">
        <f t="shared" si="124"/>
        <v>0</v>
      </c>
      <c r="H214" s="295">
        <f t="shared" si="119"/>
        <v>0</v>
      </c>
      <c r="I214" s="295">
        <f t="shared" si="74"/>
        <v>0</v>
      </c>
    </row>
    <row r="215" spans="1:9" ht="153">
      <c r="A215" s="196"/>
      <c r="B215" s="494" t="s">
        <v>308</v>
      </c>
      <c r="C215" s="145" t="s">
        <v>241</v>
      </c>
      <c r="D215" s="205">
        <f>20000000-4000000</f>
        <v>16000000</v>
      </c>
      <c r="E215" s="203">
        <f>'Прочая  субсидия_МР  и  ГО'!BD38</f>
        <v>0</v>
      </c>
      <c r="F215" s="203">
        <f>'Прочая  субсидия_МР  и  ГО'!BE38</f>
        <v>0</v>
      </c>
      <c r="G215" s="291">
        <f t="shared" si="124"/>
        <v>16000000</v>
      </c>
      <c r="H215" s="295">
        <f t="shared" si="119"/>
        <v>0</v>
      </c>
      <c r="I215" s="295">
        <f t="shared" si="74"/>
        <v>0</v>
      </c>
    </row>
    <row r="216" spans="1:9">
      <c r="A216" s="397"/>
      <c r="B216" s="398" t="s">
        <v>161</v>
      </c>
      <c r="C216" s="399"/>
      <c r="D216" s="401"/>
      <c r="E216" s="401"/>
      <c r="F216" s="401"/>
      <c r="G216" s="401">
        <f t="shared" si="124"/>
        <v>0</v>
      </c>
      <c r="H216" s="295">
        <f t="shared" si="119"/>
        <v>0</v>
      </c>
      <c r="I216" s="295">
        <f t="shared" si="74"/>
        <v>0</v>
      </c>
    </row>
    <row r="217" spans="1:9">
      <c r="A217" s="397"/>
      <c r="B217" s="398" t="s">
        <v>162</v>
      </c>
      <c r="C217" s="399"/>
      <c r="D217" s="401"/>
      <c r="E217" s="401"/>
      <c r="F217" s="401"/>
      <c r="G217" s="401">
        <f t="shared" si="124"/>
        <v>0</v>
      </c>
      <c r="H217" s="295">
        <f t="shared" si="119"/>
        <v>0</v>
      </c>
      <c r="I217" s="295">
        <f t="shared" si="74"/>
        <v>0</v>
      </c>
    </row>
    <row r="218" spans="1:9">
      <c r="A218" s="397"/>
      <c r="B218" s="398" t="s">
        <v>425</v>
      </c>
      <c r="C218" s="399"/>
      <c r="D218" s="401">
        <f>D215</f>
        <v>16000000</v>
      </c>
      <c r="E218" s="401">
        <f t="shared" ref="E218:F218" si="125">E215</f>
        <v>0</v>
      </c>
      <c r="F218" s="401">
        <f t="shared" si="125"/>
        <v>0</v>
      </c>
      <c r="G218" s="401">
        <f t="shared" ref="G218" si="126">D218-E218</f>
        <v>16000000</v>
      </c>
      <c r="H218" s="295">
        <f t="shared" ref="H218" si="127">IF(F218&gt;E218,1,0)</f>
        <v>0</v>
      </c>
      <c r="I218" s="295">
        <f t="shared" ref="I218" si="128">IF(G218&lt;0,1,0)</f>
        <v>0</v>
      </c>
    </row>
    <row r="219" spans="1:9">
      <c r="A219" s="196"/>
      <c r="B219" s="496"/>
      <c r="C219" s="192"/>
      <c r="D219" s="292"/>
      <c r="E219" s="190"/>
      <c r="F219" s="190"/>
      <c r="G219" s="291"/>
      <c r="H219" s="295"/>
      <c r="I219" s="295">
        <f t="shared" si="74"/>
        <v>0</v>
      </c>
    </row>
    <row r="220" spans="1:9">
      <c r="A220" s="188" t="s">
        <v>58</v>
      </c>
      <c r="B220" s="255" t="s">
        <v>59</v>
      </c>
      <c r="C220" s="194"/>
      <c r="D220" s="293">
        <f t="shared" ref="D220:G222" si="129">D248+D225+D228+D231+D242+D245+D234+D238</f>
        <v>468322444.64999998</v>
      </c>
      <c r="E220" s="293">
        <f t="shared" si="129"/>
        <v>79711541</v>
      </c>
      <c r="F220" s="293">
        <f t="shared" si="129"/>
        <v>0</v>
      </c>
      <c r="G220" s="293">
        <f t="shared" si="129"/>
        <v>388610903.64999998</v>
      </c>
      <c r="H220" s="295">
        <f t="shared" ref="H220:H230" si="130">IF(F220&gt;E220,1,0)</f>
        <v>0</v>
      </c>
      <c r="I220" s="295">
        <f t="shared" si="74"/>
        <v>0</v>
      </c>
    </row>
    <row r="221" spans="1:9">
      <c r="A221" s="388"/>
      <c r="B221" s="389" t="s">
        <v>161</v>
      </c>
      <c r="C221" s="390"/>
      <c r="D221" s="528">
        <f t="shared" si="129"/>
        <v>56278898.399999999</v>
      </c>
      <c r="E221" s="528">
        <f t="shared" si="129"/>
        <v>48436542</v>
      </c>
      <c r="F221" s="528">
        <f t="shared" si="129"/>
        <v>0</v>
      </c>
      <c r="G221" s="528">
        <f t="shared" si="129"/>
        <v>7842356.4000000004</v>
      </c>
      <c r="H221" s="295">
        <f t="shared" si="130"/>
        <v>0</v>
      </c>
      <c r="I221" s="295">
        <f t="shared" si="74"/>
        <v>0</v>
      </c>
    </row>
    <row r="222" spans="1:9">
      <c r="A222" s="388"/>
      <c r="B222" s="389" t="s">
        <v>162</v>
      </c>
      <c r="C222" s="390"/>
      <c r="D222" s="528">
        <f t="shared" si="129"/>
        <v>31433440.25</v>
      </c>
      <c r="E222" s="528">
        <f t="shared" si="129"/>
        <v>31274999</v>
      </c>
      <c r="F222" s="528">
        <f t="shared" si="129"/>
        <v>0</v>
      </c>
      <c r="G222" s="528">
        <f t="shared" si="129"/>
        <v>158441.25</v>
      </c>
      <c r="H222" s="295">
        <f t="shared" si="130"/>
        <v>0</v>
      </c>
      <c r="I222" s="295">
        <f t="shared" si="74"/>
        <v>0</v>
      </c>
    </row>
    <row r="223" spans="1:9">
      <c r="A223" s="388"/>
      <c r="B223" s="389" t="s">
        <v>425</v>
      </c>
      <c r="C223" s="390"/>
      <c r="D223" s="528">
        <f>D237+D241</f>
        <v>380610106</v>
      </c>
      <c r="E223" s="528">
        <f>E237+E241</f>
        <v>0</v>
      </c>
      <c r="F223" s="528">
        <f>F237+F241</f>
        <v>0</v>
      </c>
      <c r="G223" s="528">
        <f>G237+G241</f>
        <v>380610106</v>
      </c>
      <c r="H223" s="295">
        <f t="shared" ref="H223" si="131">IF(F223&gt;E223,1,0)</f>
        <v>0</v>
      </c>
      <c r="I223" s="295">
        <f t="shared" ref="I223" si="132">IF(G223&lt;0,1,0)</f>
        <v>0</v>
      </c>
    </row>
    <row r="224" spans="1:9">
      <c r="A224" s="196"/>
      <c r="B224" s="493" t="s">
        <v>45</v>
      </c>
      <c r="C224" s="192"/>
      <c r="D224" s="292"/>
      <c r="E224" s="190"/>
      <c r="F224" s="190"/>
      <c r="G224" s="291"/>
      <c r="H224" s="295">
        <f t="shared" si="130"/>
        <v>0</v>
      </c>
      <c r="I224" s="295">
        <f t="shared" si="74"/>
        <v>0</v>
      </c>
    </row>
    <row r="225" spans="1:10" ht="204">
      <c r="A225" s="253"/>
      <c r="B225" s="494" t="s">
        <v>265</v>
      </c>
      <c r="C225" s="145" t="s">
        <v>246</v>
      </c>
      <c r="D225" s="274">
        <v>716500</v>
      </c>
      <c r="E225" s="190">
        <f>'Трансферты и кредиты'!CC37</f>
        <v>0</v>
      </c>
      <c r="F225" s="190">
        <f>'Трансферты и кредиты'!CK37</f>
        <v>0</v>
      </c>
      <c r="G225" s="291">
        <f>D225-E225</f>
        <v>716500</v>
      </c>
      <c r="H225" s="295">
        <f t="shared" si="130"/>
        <v>0</v>
      </c>
      <c r="I225" s="295">
        <f t="shared" si="74"/>
        <v>0</v>
      </c>
      <c r="J225" s="895">
        <f>D225+D228</f>
        <v>2558856.4</v>
      </c>
    </row>
    <row r="226" spans="1:10">
      <c r="A226" s="397"/>
      <c r="B226" s="398" t="s">
        <v>161</v>
      </c>
      <c r="C226" s="399"/>
      <c r="D226" s="401">
        <f>D225-D227</f>
        <v>716500</v>
      </c>
      <c r="E226" s="401">
        <f>E225-E227</f>
        <v>0</v>
      </c>
      <c r="F226" s="401">
        <f>F225-F227</f>
        <v>0</v>
      </c>
      <c r="G226" s="401">
        <f>G225-G227</f>
        <v>716500</v>
      </c>
      <c r="H226" s="295">
        <f t="shared" si="130"/>
        <v>0</v>
      </c>
      <c r="I226" s="295">
        <f t="shared" si="74"/>
        <v>0</v>
      </c>
    </row>
    <row r="227" spans="1:10">
      <c r="A227" s="397"/>
      <c r="B227" s="398" t="s">
        <v>162</v>
      </c>
      <c r="C227" s="399"/>
      <c r="D227" s="400"/>
      <c r="E227" s="400"/>
      <c r="F227" s="400">
        <v>0</v>
      </c>
      <c r="G227" s="401">
        <f t="shared" ref="G227:G250" si="133">D227-E227</f>
        <v>0</v>
      </c>
      <c r="H227" s="295">
        <f t="shared" si="130"/>
        <v>0</v>
      </c>
      <c r="I227" s="295">
        <f t="shared" si="74"/>
        <v>0</v>
      </c>
    </row>
    <row r="228" spans="1:10">
      <c r="A228" s="753"/>
      <c r="B228" s="754" t="s">
        <v>66</v>
      </c>
      <c r="C228" s="740" t="s">
        <v>246</v>
      </c>
      <c r="D228" s="755">
        <v>1842356.4</v>
      </c>
      <c r="E228" s="752">
        <f>'Трансферты и кредиты'!CD37</f>
        <v>0</v>
      </c>
      <c r="F228" s="752">
        <f>'Трансферты и кредиты'!CL37</f>
        <v>0</v>
      </c>
      <c r="G228" s="756">
        <f t="shared" si="133"/>
        <v>1842356.4</v>
      </c>
      <c r="H228" s="295">
        <f t="shared" si="130"/>
        <v>0</v>
      </c>
      <c r="I228" s="295">
        <f t="shared" si="74"/>
        <v>0</v>
      </c>
      <c r="J228" s="899"/>
    </row>
    <row r="229" spans="1:10">
      <c r="A229" s="753"/>
      <c r="B229" s="757" t="s">
        <v>161</v>
      </c>
      <c r="C229" s="758"/>
      <c r="D229" s="756">
        <f>D228-D230</f>
        <v>1842356.4</v>
      </c>
      <c r="E229" s="756">
        <f>E228-E230</f>
        <v>0</v>
      </c>
      <c r="F229" s="756">
        <f>F228-F230</f>
        <v>0</v>
      </c>
      <c r="G229" s="756">
        <f>G228-G230</f>
        <v>1842356.4</v>
      </c>
      <c r="H229" s="295">
        <f t="shared" si="130"/>
        <v>0</v>
      </c>
      <c r="I229" s="295">
        <f t="shared" si="74"/>
        <v>0</v>
      </c>
    </row>
    <row r="230" spans="1:10">
      <c r="A230" s="753"/>
      <c r="B230" s="757" t="s">
        <v>162</v>
      </c>
      <c r="C230" s="758"/>
      <c r="D230" s="759"/>
      <c r="E230" s="759"/>
      <c r="F230" s="759">
        <v>0</v>
      </c>
      <c r="G230" s="756">
        <f>D230-E230</f>
        <v>0</v>
      </c>
      <c r="H230" s="295">
        <f t="shared" si="130"/>
        <v>0</v>
      </c>
      <c r="I230" s="295">
        <f t="shared" si="74"/>
        <v>0</v>
      </c>
    </row>
    <row r="231" spans="1:10" ht="153">
      <c r="A231" s="253"/>
      <c r="B231" s="494" t="s">
        <v>348</v>
      </c>
      <c r="C231" s="145" t="s">
        <v>345</v>
      </c>
      <c r="D231" s="274">
        <v>5283500</v>
      </c>
      <c r="E231" s="190">
        <f>'Трансферты и кредиты'!CE37</f>
        <v>0</v>
      </c>
      <c r="F231" s="190">
        <f>'Трансферты и кредиты'!CM37</f>
        <v>0</v>
      </c>
      <c r="G231" s="291">
        <f>D231-E231</f>
        <v>5283500</v>
      </c>
      <c r="H231" s="295">
        <f>IF(F231&gt;E231,1,0)</f>
        <v>0</v>
      </c>
      <c r="I231" s="295">
        <f>IF(G231&lt;0,1,0)</f>
        <v>0</v>
      </c>
    </row>
    <row r="232" spans="1:10">
      <c r="A232" s="397"/>
      <c r="B232" s="398" t="s">
        <v>161</v>
      </c>
      <c r="C232" s="399"/>
      <c r="D232" s="401">
        <f>D231-D233</f>
        <v>5283500</v>
      </c>
      <c r="E232" s="401">
        <f>E231-E233</f>
        <v>0</v>
      </c>
      <c r="F232" s="401">
        <f>F231-F233</f>
        <v>0</v>
      </c>
      <c r="G232" s="401">
        <f>G231-G233</f>
        <v>5283500</v>
      </c>
      <c r="H232" s="295">
        <f>IF(F232&gt;E232,1,0)</f>
        <v>0</v>
      </c>
      <c r="I232" s="295">
        <f>IF(G232&lt;0,1,0)</f>
        <v>0</v>
      </c>
    </row>
    <row r="233" spans="1:10">
      <c r="A233" s="397"/>
      <c r="B233" s="398" t="s">
        <v>162</v>
      </c>
      <c r="C233" s="399"/>
      <c r="D233" s="400"/>
      <c r="E233" s="400"/>
      <c r="F233" s="400">
        <v>0</v>
      </c>
      <c r="G233" s="401">
        <f>D233-E233</f>
        <v>0</v>
      </c>
      <c r="H233" s="295">
        <f>IF(F233&gt;E233,1,0)</f>
        <v>0</v>
      </c>
      <c r="I233" s="295">
        <f>IF(G233&lt;0,1,0)</f>
        <v>0</v>
      </c>
    </row>
    <row r="234" spans="1:10" ht="165.75">
      <c r="A234" s="1290"/>
      <c r="B234" s="492" t="s">
        <v>615</v>
      </c>
      <c r="C234" s="145" t="s">
        <v>614</v>
      </c>
      <c r="D234" s="1055">
        <v>19030506</v>
      </c>
      <c r="E234" s="465">
        <f>'Трансферты и кредиты'!DN37</f>
        <v>0</v>
      </c>
      <c r="F234" s="465">
        <f>'Трансферты и кредиты'!DQ37</f>
        <v>0</v>
      </c>
      <c r="G234" s="291">
        <f t="shared" ref="G234" si="134">D234-E234</f>
        <v>19030506</v>
      </c>
      <c r="H234" s="295">
        <f t="shared" ref="H234:H236" si="135">IF(F234&gt;E234,1,0)</f>
        <v>0</v>
      </c>
      <c r="I234" s="295">
        <f t="shared" ref="I234:I236" si="136">IF(G234&lt;0,1,0)</f>
        <v>0</v>
      </c>
      <c r="J234" s="895">
        <f>D234+D238</f>
        <v>380610106</v>
      </c>
    </row>
    <row r="235" spans="1:10">
      <c r="A235" s="397"/>
      <c r="B235" s="398" t="s">
        <v>161</v>
      </c>
      <c r="C235" s="399"/>
      <c r="D235" s="401"/>
      <c r="E235" s="401"/>
      <c r="F235" s="401"/>
      <c r="G235" s="401"/>
      <c r="H235" s="295">
        <f t="shared" si="135"/>
        <v>0</v>
      </c>
      <c r="I235" s="295">
        <f t="shared" si="136"/>
        <v>0</v>
      </c>
    </row>
    <row r="236" spans="1:10">
      <c r="A236" s="397"/>
      <c r="B236" s="398" t="s">
        <v>162</v>
      </c>
      <c r="C236" s="399"/>
      <c r="D236" s="401"/>
      <c r="E236" s="401"/>
      <c r="F236" s="401"/>
      <c r="G236" s="401"/>
      <c r="H236" s="295">
        <f t="shared" si="135"/>
        <v>0</v>
      </c>
      <c r="I236" s="295">
        <f t="shared" si="136"/>
        <v>0</v>
      </c>
    </row>
    <row r="237" spans="1:10">
      <c r="A237" s="397"/>
      <c r="B237" s="398" t="s">
        <v>425</v>
      </c>
      <c r="C237" s="399"/>
      <c r="D237" s="401">
        <f>D234</f>
        <v>19030506</v>
      </c>
      <c r="E237" s="401">
        <f t="shared" ref="E237:G237" si="137">E234</f>
        <v>0</v>
      </c>
      <c r="F237" s="401">
        <f t="shared" si="137"/>
        <v>0</v>
      </c>
      <c r="G237" s="401">
        <f t="shared" si="137"/>
        <v>19030506</v>
      </c>
      <c r="H237" s="295">
        <f t="shared" ref="H237:H247" si="138">IF(F237&gt;E237,1,0)</f>
        <v>0</v>
      </c>
      <c r="I237" s="295">
        <f t="shared" ref="I237:I247" si="139">IF(G237&lt;0,1,0)</f>
        <v>0</v>
      </c>
    </row>
    <row r="238" spans="1:10">
      <c r="A238" s="753"/>
      <c r="B238" s="754" t="s">
        <v>66</v>
      </c>
      <c r="C238" s="740" t="s">
        <v>614</v>
      </c>
      <c r="D238" s="755">
        <v>361579600</v>
      </c>
      <c r="E238" s="1158">
        <f>'Трансферты и кредиты'!DO37</f>
        <v>0</v>
      </c>
      <c r="F238" s="1158">
        <f>'Трансферты и кредиты'!DR37</f>
        <v>0</v>
      </c>
      <c r="G238" s="756">
        <f>D238-E238</f>
        <v>361579600</v>
      </c>
      <c r="H238" s="295">
        <f t="shared" si="138"/>
        <v>0</v>
      </c>
      <c r="I238" s="295">
        <f t="shared" si="139"/>
        <v>0</v>
      </c>
    </row>
    <row r="239" spans="1:10">
      <c r="A239" s="753"/>
      <c r="B239" s="757" t="s">
        <v>161</v>
      </c>
      <c r="C239" s="758"/>
      <c r="D239" s="756"/>
      <c r="E239" s="756"/>
      <c r="F239" s="756"/>
      <c r="G239" s="756"/>
      <c r="H239" s="295">
        <f t="shared" si="138"/>
        <v>0</v>
      </c>
      <c r="I239" s="295">
        <f t="shared" si="139"/>
        <v>0</v>
      </c>
    </row>
    <row r="240" spans="1:10">
      <c r="A240" s="753"/>
      <c r="B240" s="757" t="s">
        <v>162</v>
      </c>
      <c r="C240" s="758"/>
      <c r="D240" s="756"/>
      <c r="E240" s="756"/>
      <c r="F240" s="756"/>
      <c r="G240" s="756"/>
      <c r="H240" s="295">
        <f t="shared" si="138"/>
        <v>0</v>
      </c>
      <c r="I240" s="295">
        <f t="shared" si="139"/>
        <v>0</v>
      </c>
    </row>
    <row r="241" spans="1:10">
      <c r="A241" s="753"/>
      <c r="B241" s="757" t="s">
        <v>425</v>
      </c>
      <c r="C241" s="758"/>
      <c r="D241" s="756">
        <f>D238</f>
        <v>361579600</v>
      </c>
      <c r="E241" s="756">
        <f>E238</f>
        <v>0</v>
      </c>
      <c r="F241" s="756">
        <f>F238</f>
        <v>0</v>
      </c>
      <c r="G241" s="756">
        <f>G238</f>
        <v>361579600</v>
      </c>
      <c r="H241" s="295">
        <f>IF(F241&gt;E241,1,0)</f>
        <v>0</v>
      </c>
      <c r="I241" s="295">
        <f>IF(G241&lt;0,1,0)</f>
        <v>0</v>
      </c>
      <c r="J241" s="899"/>
    </row>
    <row r="242" spans="1:10" ht="178.5">
      <c r="A242" s="253"/>
      <c r="B242" s="492" t="s">
        <v>278</v>
      </c>
      <c r="C242" s="145" t="s">
        <v>277</v>
      </c>
      <c r="D242" s="292">
        <v>158441.25</v>
      </c>
      <c r="E242" s="516">
        <f>'Трансферты и кредиты'!LI37</f>
        <v>0</v>
      </c>
      <c r="F242" s="516">
        <f>'Трансферты и кредиты'!LS37</f>
        <v>0</v>
      </c>
      <c r="G242" s="291">
        <f t="shared" ref="G242" si="140">D242-E242</f>
        <v>158441.25</v>
      </c>
      <c r="H242" s="295">
        <f t="shared" si="138"/>
        <v>0</v>
      </c>
      <c r="I242" s="295">
        <f t="shared" si="139"/>
        <v>0</v>
      </c>
      <c r="J242" s="895">
        <f>D242+D245</f>
        <v>158441.25</v>
      </c>
    </row>
    <row r="243" spans="1:10">
      <c r="A243" s="397"/>
      <c r="B243" s="398" t="s">
        <v>161</v>
      </c>
      <c r="C243" s="399"/>
      <c r="D243" s="401"/>
      <c r="E243" s="401"/>
      <c r="F243" s="401"/>
      <c r="G243" s="401"/>
      <c r="H243" s="295">
        <f t="shared" si="138"/>
        <v>0</v>
      </c>
      <c r="I243" s="295">
        <f t="shared" si="139"/>
        <v>0</v>
      </c>
    </row>
    <row r="244" spans="1:10">
      <c r="A244" s="397"/>
      <c r="B244" s="398" t="s">
        <v>162</v>
      </c>
      <c r="C244" s="399"/>
      <c r="D244" s="401">
        <f>D242-D243</f>
        <v>158441.25</v>
      </c>
      <c r="E244" s="401">
        <f t="shared" ref="E244:G244" si="141">E242-E243</f>
        <v>0</v>
      </c>
      <c r="F244" s="401">
        <f t="shared" si="141"/>
        <v>0</v>
      </c>
      <c r="G244" s="401">
        <f t="shared" si="141"/>
        <v>158441.25</v>
      </c>
      <c r="H244" s="295">
        <f t="shared" si="138"/>
        <v>0</v>
      </c>
      <c r="I244" s="295">
        <f t="shared" si="139"/>
        <v>0</v>
      </c>
    </row>
    <row r="245" spans="1:10">
      <c r="A245" s="753"/>
      <c r="B245" s="754" t="s">
        <v>66</v>
      </c>
      <c r="C245" s="740" t="s">
        <v>277</v>
      </c>
      <c r="D245" s="755"/>
      <c r="E245" s="1403">
        <f>'Трансферты и кредиты'!LJ37</f>
        <v>0</v>
      </c>
      <c r="F245" s="1403">
        <f>'Трансферты и кредиты'!LT37</f>
        <v>0</v>
      </c>
      <c r="G245" s="755"/>
      <c r="H245" s="295">
        <f t="shared" si="138"/>
        <v>0</v>
      </c>
      <c r="I245" s="295">
        <f t="shared" si="139"/>
        <v>0</v>
      </c>
      <c r="J245" s="899"/>
    </row>
    <row r="246" spans="1:10">
      <c r="A246" s="753"/>
      <c r="B246" s="757" t="s">
        <v>161</v>
      </c>
      <c r="C246" s="758"/>
      <c r="D246" s="756"/>
      <c r="E246" s="756"/>
      <c r="F246" s="756"/>
      <c r="G246" s="756"/>
      <c r="H246" s="295">
        <f t="shared" si="138"/>
        <v>0</v>
      </c>
      <c r="I246" s="295">
        <f t="shared" si="139"/>
        <v>0</v>
      </c>
    </row>
    <row r="247" spans="1:10">
      <c r="A247" s="753"/>
      <c r="B247" s="757" t="s">
        <v>162</v>
      </c>
      <c r="C247" s="758"/>
      <c r="D247" s="756">
        <f>D245-D246</f>
        <v>0</v>
      </c>
      <c r="E247" s="756">
        <f t="shared" ref="E247:G247" si="142">E245-E246</f>
        <v>0</v>
      </c>
      <c r="F247" s="756">
        <f t="shared" si="142"/>
        <v>0</v>
      </c>
      <c r="G247" s="756">
        <f t="shared" si="142"/>
        <v>0</v>
      </c>
      <c r="H247" s="295">
        <f t="shared" si="138"/>
        <v>0</v>
      </c>
      <c r="I247" s="295">
        <f t="shared" si="139"/>
        <v>0</v>
      </c>
      <c r="J247" s="899"/>
    </row>
    <row r="248" spans="1:10" ht="165.75">
      <c r="A248" s="196"/>
      <c r="B248" s="494" t="s">
        <v>251</v>
      </c>
      <c r="C248" s="145" t="s">
        <v>220</v>
      </c>
      <c r="D248" s="290">
        <v>79711541</v>
      </c>
      <c r="E248" s="465">
        <f>D248</f>
        <v>79711541</v>
      </c>
      <c r="F248" s="402"/>
      <c r="G248" s="291">
        <f t="shared" si="133"/>
        <v>0</v>
      </c>
      <c r="H248" s="295">
        <f t="shared" ref="H248:H274" si="143">IF(F248&gt;E248,1,0)</f>
        <v>0</v>
      </c>
      <c r="I248" s="295">
        <f t="shared" si="74"/>
        <v>0</v>
      </c>
    </row>
    <row r="249" spans="1:10">
      <c r="A249" s="397"/>
      <c r="B249" s="398" t="s">
        <v>161</v>
      </c>
      <c r="C249" s="399"/>
      <c r="D249" s="401">
        <f>D248-D250</f>
        <v>48436542</v>
      </c>
      <c r="E249" s="401">
        <f>E248-E250</f>
        <v>48436542</v>
      </c>
      <c r="F249" s="401">
        <f>F248-F250</f>
        <v>0</v>
      </c>
      <c r="G249" s="401">
        <f t="shared" si="133"/>
        <v>0</v>
      </c>
      <c r="H249" s="295">
        <f t="shared" si="143"/>
        <v>0</v>
      </c>
      <c r="I249" s="295">
        <f t="shared" si="74"/>
        <v>0</v>
      </c>
    </row>
    <row r="250" spans="1:10">
      <c r="A250" s="397"/>
      <c r="B250" s="398" t="s">
        <v>162</v>
      </c>
      <c r="C250" s="399"/>
      <c r="D250" s="400">
        <v>31274999</v>
      </c>
      <c r="E250" s="471">
        <f>D250</f>
        <v>31274999</v>
      </c>
      <c r="F250" s="400"/>
      <c r="G250" s="401">
        <f t="shared" si="133"/>
        <v>0</v>
      </c>
      <c r="H250" s="295">
        <f t="shared" si="143"/>
        <v>0</v>
      </c>
      <c r="I250" s="295">
        <f t="shared" si="74"/>
        <v>0</v>
      </c>
    </row>
    <row r="251" spans="1:10">
      <c r="A251" s="196"/>
      <c r="B251" s="193"/>
      <c r="C251" s="192"/>
      <c r="D251" s="292"/>
      <c r="E251" s="190"/>
      <c r="F251" s="190"/>
      <c r="G251" s="291"/>
      <c r="H251" s="295">
        <f t="shared" si="143"/>
        <v>0</v>
      </c>
      <c r="I251" s="295">
        <f t="shared" si="74"/>
        <v>0</v>
      </c>
    </row>
    <row r="252" spans="1:10">
      <c r="A252" s="188" t="s">
        <v>85</v>
      </c>
      <c r="B252" s="255" t="s">
        <v>123</v>
      </c>
      <c r="C252" s="194"/>
      <c r="D252" s="293">
        <f>D266+D291+D275+D269+D272+D279+D257+D260+D263+D283+D287</f>
        <v>715776658.10000002</v>
      </c>
      <c r="E252" s="293">
        <f t="shared" ref="E252:G252" si="144">E266+E291+E275+E269+E272+E279+E257+E260+E263+E283+E287</f>
        <v>598144602.30000007</v>
      </c>
      <c r="F252" s="293">
        <f t="shared" si="144"/>
        <v>0</v>
      </c>
      <c r="G252" s="293">
        <f t="shared" si="144"/>
        <v>117632055.8</v>
      </c>
      <c r="H252" s="295">
        <f t="shared" si="143"/>
        <v>0</v>
      </c>
      <c r="I252" s="295">
        <f t="shared" si="74"/>
        <v>0</v>
      </c>
    </row>
    <row r="253" spans="1:10">
      <c r="A253" s="388"/>
      <c r="B253" s="389" t="s">
        <v>161</v>
      </c>
      <c r="C253" s="390"/>
      <c r="D253" s="528">
        <f>D267+D292+D276+D270+D273+D280+D258+D261+D264+D284+D288</f>
        <v>155064138.40000001</v>
      </c>
      <c r="E253" s="528">
        <f t="shared" ref="E253:G253" si="145">E267+E292+E276+E270+E273+E280+E258+E261+E264+E284+E288</f>
        <v>37432082.599999994</v>
      </c>
      <c r="F253" s="528">
        <f t="shared" si="145"/>
        <v>0</v>
      </c>
      <c r="G253" s="528">
        <f t="shared" si="145"/>
        <v>117632055.8</v>
      </c>
      <c r="H253" s="295">
        <f t="shared" si="143"/>
        <v>0</v>
      </c>
      <c r="I253" s="295">
        <f t="shared" si="74"/>
        <v>0</v>
      </c>
    </row>
    <row r="254" spans="1:10">
      <c r="A254" s="388"/>
      <c r="B254" s="389" t="s">
        <v>162</v>
      </c>
      <c r="C254" s="390"/>
      <c r="D254" s="528">
        <f>D268+D293+D277+D271+D274+D281+D259+D262+D265+D285+D289</f>
        <v>109607652</v>
      </c>
      <c r="E254" s="528">
        <f t="shared" ref="E254:G254" si="146">E268+E293+E277+E271+E274+E281+E259+E262+E265+E285+E289</f>
        <v>109607652</v>
      </c>
      <c r="F254" s="528">
        <f t="shared" si="146"/>
        <v>0</v>
      </c>
      <c r="G254" s="528">
        <f t="shared" si="146"/>
        <v>0</v>
      </c>
      <c r="H254" s="295">
        <f t="shared" si="143"/>
        <v>0</v>
      </c>
      <c r="I254" s="295">
        <f t="shared" si="74"/>
        <v>0</v>
      </c>
    </row>
    <row r="255" spans="1:10">
      <c r="A255" s="388"/>
      <c r="B255" s="389" t="s">
        <v>425</v>
      </c>
      <c r="C255" s="390"/>
      <c r="D255" s="528">
        <f>D252-D253-D254</f>
        <v>451104867.70000005</v>
      </c>
      <c r="E255" s="528">
        <f t="shared" ref="E255:G255" si="147">E252-E253-E254</f>
        <v>451104867.70000005</v>
      </c>
      <c r="F255" s="528">
        <f t="shared" si="147"/>
        <v>0</v>
      </c>
      <c r="G255" s="528">
        <f t="shared" si="147"/>
        <v>0</v>
      </c>
      <c r="H255" s="295">
        <f t="shared" si="143"/>
        <v>0</v>
      </c>
      <c r="I255" s="295">
        <f t="shared" si="74"/>
        <v>0</v>
      </c>
    </row>
    <row r="256" spans="1:10">
      <c r="A256" s="196"/>
      <c r="B256" s="493" t="s">
        <v>45</v>
      </c>
      <c r="C256" s="192"/>
      <c r="D256" s="292"/>
      <c r="E256" s="190"/>
      <c r="F256" s="190"/>
      <c r="G256" s="291"/>
      <c r="H256" s="295">
        <f t="shared" si="143"/>
        <v>0</v>
      </c>
      <c r="I256" s="295">
        <f t="shared" si="74"/>
        <v>0</v>
      </c>
    </row>
    <row r="257" spans="1:10" ht="242.25">
      <c r="A257" s="196"/>
      <c r="B257" s="492" t="s">
        <v>400</v>
      </c>
      <c r="C257" s="145" t="s">
        <v>399</v>
      </c>
      <c r="D257" s="290">
        <v>4720000</v>
      </c>
      <c r="E257" s="203">
        <f>'Трансферты и кредиты'!BZ37</f>
        <v>0</v>
      </c>
      <c r="F257" s="203">
        <f>'Трансферты и кредиты'!CH37</f>
        <v>0</v>
      </c>
      <c r="G257" s="291">
        <f>D257-E257</f>
        <v>4720000</v>
      </c>
      <c r="H257" s="295">
        <f>IF(F257&gt;E257,1,0)</f>
        <v>0</v>
      </c>
      <c r="I257" s="295">
        <f>IF(G257&lt;0,1,0)</f>
        <v>0</v>
      </c>
    </row>
    <row r="258" spans="1:10">
      <c r="A258" s="397"/>
      <c r="B258" s="398" t="s">
        <v>161</v>
      </c>
      <c r="C258" s="399"/>
      <c r="D258" s="401">
        <f>D257</f>
        <v>4720000</v>
      </c>
      <c r="E258" s="401">
        <f>E257</f>
        <v>0</v>
      </c>
      <c r="F258" s="401">
        <f>F257</f>
        <v>0</v>
      </c>
      <c r="G258" s="401">
        <f>D258-E258</f>
        <v>4720000</v>
      </c>
      <c r="H258" s="295">
        <f>IF(F258&gt;E258,1,0)</f>
        <v>0</v>
      </c>
      <c r="I258" s="295">
        <f>IF(G258&lt;0,1,0)</f>
        <v>0</v>
      </c>
    </row>
    <row r="259" spans="1:10">
      <c r="A259" s="397"/>
      <c r="B259" s="398" t="s">
        <v>162</v>
      </c>
      <c r="C259" s="399"/>
      <c r="D259" s="401">
        <f>D257-D258</f>
        <v>0</v>
      </c>
      <c r="E259" s="401">
        <f>E257-E258</f>
        <v>0</v>
      </c>
      <c r="F259" s="401">
        <f>F257-F258</f>
        <v>0</v>
      </c>
      <c r="G259" s="401">
        <f>D259-E259</f>
        <v>0</v>
      </c>
      <c r="H259" s="295">
        <f>IF(F259&gt;E259,1,0)</f>
        <v>0</v>
      </c>
      <c r="I259" s="295">
        <f>IF(G259&lt;0,1,0)</f>
        <v>0</v>
      </c>
    </row>
    <row r="260" spans="1:10" ht="293.25">
      <c r="A260" s="1252"/>
      <c r="B260" s="492" t="s">
        <v>436</v>
      </c>
      <c r="C260" s="145" t="s">
        <v>435</v>
      </c>
      <c r="D260" s="290">
        <v>280000</v>
      </c>
      <c r="E260" s="203">
        <f>'Трансферты и кредиты'!CA37</f>
        <v>0</v>
      </c>
      <c r="F260" s="203">
        <f>'Трансферты и кредиты'!CI37</f>
        <v>0</v>
      </c>
      <c r="G260" s="291">
        <f t="shared" ref="G260:G263" si="148">D260-E260</f>
        <v>280000</v>
      </c>
      <c r="H260" s="295">
        <f t="shared" ref="H260:H265" si="149">IF(F260&gt;E260,1,0)</f>
        <v>0</v>
      </c>
      <c r="I260" s="295">
        <f t="shared" ref="I260:I265" si="150">IF(G260&lt;0,1,0)</f>
        <v>0</v>
      </c>
      <c r="J260" s="895">
        <f>D260+D263</f>
        <v>999971.8</v>
      </c>
    </row>
    <row r="261" spans="1:10">
      <c r="A261" s="397"/>
      <c r="B261" s="398" t="s">
        <v>161</v>
      </c>
      <c r="C261" s="399"/>
      <c r="D261" s="401">
        <f>D260</f>
        <v>280000</v>
      </c>
      <c r="E261" s="401">
        <f>E260</f>
        <v>0</v>
      </c>
      <c r="F261" s="401">
        <f>F260</f>
        <v>0</v>
      </c>
      <c r="G261" s="401">
        <f t="shared" si="148"/>
        <v>280000</v>
      </c>
      <c r="H261" s="295">
        <f t="shared" si="149"/>
        <v>0</v>
      </c>
      <c r="I261" s="295">
        <f t="shared" si="150"/>
        <v>0</v>
      </c>
    </row>
    <row r="262" spans="1:10">
      <c r="A262" s="397"/>
      <c r="B262" s="398" t="s">
        <v>162</v>
      </c>
      <c r="C262" s="399"/>
      <c r="D262" s="401">
        <f>D260-D261</f>
        <v>0</v>
      </c>
      <c r="E262" s="401">
        <f>E260-E261</f>
        <v>0</v>
      </c>
      <c r="F262" s="401">
        <f>F260-F261</f>
        <v>0</v>
      </c>
      <c r="G262" s="401">
        <f t="shared" si="148"/>
        <v>0</v>
      </c>
      <c r="H262" s="295">
        <f t="shared" si="149"/>
        <v>0</v>
      </c>
      <c r="I262" s="295">
        <f t="shared" si="150"/>
        <v>0</v>
      </c>
    </row>
    <row r="263" spans="1:10">
      <c r="A263" s="753"/>
      <c r="B263" s="754" t="s">
        <v>66</v>
      </c>
      <c r="C263" s="740" t="s">
        <v>435</v>
      </c>
      <c r="D263" s="755">
        <v>719971.8</v>
      </c>
      <c r="E263" s="752">
        <f>'Трансферты и кредиты'!CB37</f>
        <v>0</v>
      </c>
      <c r="F263" s="752">
        <f>'Трансферты и кредиты'!CJ37</f>
        <v>0</v>
      </c>
      <c r="G263" s="756">
        <f t="shared" si="148"/>
        <v>719971.8</v>
      </c>
      <c r="H263" s="295">
        <f t="shared" si="149"/>
        <v>0</v>
      </c>
      <c r="I263" s="295">
        <f t="shared" si="150"/>
        <v>0</v>
      </c>
    </row>
    <row r="264" spans="1:10">
      <c r="A264" s="753"/>
      <c r="B264" s="757" t="s">
        <v>161</v>
      </c>
      <c r="C264" s="758"/>
      <c r="D264" s="756">
        <f>D263</f>
        <v>719971.8</v>
      </c>
      <c r="E264" s="756">
        <f>E263</f>
        <v>0</v>
      </c>
      <c r="F264" s="756">
        <f>F263</f>
        <v>0</v>
      </c>
      <c r="G264" s="756">
        <f>D264-E264</f>
        <v>719971.8</v>
      </c>
      <c r="H264" s="295">
        <f t="shared" si="149"/>
        <v>0</v>
      </c>
      <c r="I264" s="295">
        <f t="shared" si="150"/>
        <v>0</v>
      </c>
    </row>
    <row r="265" spans="1:10">
      <c r="A265" s="753"/>
      <c r="B265" s="757" t="s">
        <v>162</v>
      </c>
      <c r="C265" s="758"/>
      <c r="D265" s="756">
        <f>D263-D264</f>
        <v>0</v>
      </c>
      <c r="E265" s="756">
        <f>E263-E264</f>
        <v>0</v>
      </c>
      <c r="F265" s="756">
        <f>F263-F264</f>
        <v>0</v>
      </c>
      <c r="G265" s="756">
        <f>D265-E265</f>
        <v>0</v>
      </c>
      <c r="H265" s="295">
        <f t="shared" si="149"/>
        <v>0</v>
      </c>
      <c r="I265" s="295">
        <f t="shared" si="150"/>
        <v>0</v>
      </c>
    </row>
    <row r="266" spans="1:10" ht="114.75">
      <c r="A266" s="196"/>
      <c r="B266" s="492" t="s">
        <v>253</v>
      </c>
      <c r="C266" s="145" t="s">
        <v>224</v>
      </c>
      <c r="D266" s="290">
        <v>103550000</v>
      </c>
      <c r="E266" s="203">
        <f>'Прочая  субсидия_МР  и  ГО'!H33</f>
        <v>0</v>
      </c>
      <c r="F266" s="203">
        <f>'Прочая  субсидия_МР  и  ГО'!I33</f>
        <v>0</v>
      </c>
      <c r="G266" s="291">
        <f t="shared" ref="G266:G278" si="151">D266-E266</f>
        <v>103550000</v>
      </c>
      <c r="H266" s="295">
        <f t="shared" si="143"/>
        <v>0</v>
      </c>
      <c r="I266" s="295">
        <f t="shared" si="74"/>
        <v>0</v>
      </c>
    </row>
    <row r="267" spans="1:10">
      <c r="A267" s="397"/>
      <c r="B267" s="398" t="s">
        <v>161</v>
      </c>
      <c r="C267" s="399"/>
      <c r="D267" s="401">
        <f>D266</f>
        <v>103550000</v>
      </c>
      <c r="E267" s="401">
        <f>E266</f>
        <v>0</v>
      </c>
      <c r="F267" s="401">
        <f>F266</f>
        <v>0</v>
      </c>
      <c r="G267" s="401">
        <f t="shared" si="151"/>
        <v>103550000</v>
      </c>
      <c r="H267" s="295">
        <f t="shared" si="143"/>
        <v>0</v>
      </c>
      <c r="I267" s="295">
        <f t="shared" si="74"/>
        <v>0</v>
      </c>
    </row>
    <row r="268" spans="1:10">
      <c r="A268" s="397"/>
      <c r="B268" s="398" t="s">
        <v>162</v>
      </c>
      <c r="C268" s="399"/>
      <c r="D268" s="401">
        <f>D266-D267</f>
        <v>0</v>
      </c>
      <c r="E268" s="401">
        <f>E266-E267</f>
        <v>0</v>
      </c>
      <c r="F268" s="401">
        <f>F266-F267</f>
        <v>0</v>
      </c>
      <c r="G268" s="401">
        <f t="shared" si="151"/>
        <v>0</v>
      </c>
      <c r="H268" s="295">
        <f t="shared" si="143"/>
        <v>0</v>
      </c>
      <c r="I268" s="295">
        <f t="shared" si="74"/>
        <v>0</v>
      </c>
    </row>
    <row r="269" spans="1:10" ht="114.75">
      <c r="A269" s="196"/>
      <c r="B269" s="492" t="s">
        <v>613</v>
      </c>
      <c r="C269" s="145" t="s">
        <v>609</v>
      </c>
      <c r="D269" s="290">
        <v>2341384</v>
      </c>
      <c r="E269" s="203">
        <f>'Трансферты и кредиты'!CX37</f>
        <v>0</v>
      </c>
      <c r="F269" s="203">
        <f>'Трансферты и кредиты'!DA37</f>
        <v>0</v>
      </c>
      <c r="G269" s="291">
        <f t="shared" si="151"/>
        <v>2341384</v>
      </c>
      <c r="H269" s="295">
        <f t="shared" si="143"/>
        <v>0</v>
      </c>
      <c r="I269" s="295">
        <f t="shared" si="74"/>
        <v>0</v>
      </c>
      <c r="J269" s="895">
        <f>D269+D272</f>
        <v>8362084</v>
      </c>
    </row>
    <row r="270" spans="1:10">
      <c r="A270" s="397"/>
      <c r="B270" s="398" t="s">
        <v>161</v>
      </c>
      <c r="C270" s="399"/>
      <c r="D270" s="401">
        <f>D269</f>
        <v>2341384</v>
      </c>
      <c r="E270" s="401">
        <f>E269</f>
        <v>0</v>
      </c>
      <c r="F270" s="401">
        <f>F269</f>
        <v>0</v>
      </c>
      <c r="G270" s="401">
        <f t="shared" si="151"/>
        <v>2341384</v>
      </c>
      <c r="H270" s="295">
        <f t="shared" si="143"/>
        <v>0</v>
      </c>
      <c r="I270" s="295">
        <f t="shared" si="74"/>
        <v>0</v>
      </c>
    </row>
    <row r="271" spans="1:10">
      <c r="A271" s="397"/>
      <c r="B271" s="398" t="s">
        <v>162</v>
      </c>
      <c r="C271" s="399"/>
      <c r="D271" s="401">
        <f>D269-D270</f>
        <v>0</v>
      </c>
      <c r="E271" s="401">
        <f>E269-E270</f>
        <v>0</v>
      </c>
      <c r="F271" s="401">
        <f>F269-F270</f>
        <v>0</v>
      </c>
      <c r="G271" s="401">
        <f t="shared" si="151"/>
        <v>0</v>
      </c>
      <c r="H271" s="295">
        <f t="shared" si="143"/>
        <v>0</v>
      </c>
      <c r="I271" s="295">
        <f t="shared" si="74"/>
        <v>0</v>
      </c>
    </row>
    <row r="272" spans="1:10">
      <c r="A272" s="753"/>
      <c r="B272" s="754" t="s">
        <v>66</v>
      </c>
      <c r="C272" s="740" t="s">
        <v>609</v>
      </c>
      <c r="D272" s="755">
        <v>6020700</v>
      </c>
      <c r="E272" s="752">
        <f>'Трансферты и кредиты'!CY37</f>
        <v>0</v>
      </c>
      <c r="F272" s="752">
        <f>'Трансферты и кредиты'!DB37</f>
        <v>0</v>
      </c>
      <c r="G272" s="756">
        <f t="shared" si="151"/>
        <v>6020700</v>
      </c>
      <c r="H272" s="295">
        <f t="shared" si="143"/>
        <v>0</v>
      </c>
      <c r="I272" s="295">
        <f t="shared" si="74"/>
        <v>0</v>
      </c>
    </row>
    <row r="273" spans="1:10">
      <c r="A273" s="753"/>
      <c r="B273" s="757" t="s">
        <v>161</v>
      </c>
      <c r="C273" s="758"/>
      <c r="D273" s="756">
        <f>D272</f>
        <v>6020700</v>
      </c>
      <c r="E273" s="756">
        <f>E272</f>
        <v>0</v>
      </c>
      <c r="F273" s="756">
        <f>F272</f>
        <v>0</v>
      </c>
      <c r="G273" s="756">
        <f>D273-E273</f>
        <v>6020700</v>
      </c>
      <c r="H273" s="295">
        <f t="shared" si="143"/>
        <v>0</v>
      </c>
      <c r="I273" s="295">
        <f t="shared" si="74"/>
        <v>0</v>
      </c>
    </row>
    <row r="274" spans="1:10">
      <c r="A274" s="753"/>
      <c r="B274" s="757" t="s">
        <v>162</v>
      </c>
      <c r="C274" s="758"/>
      <c r="D274" s="756">
        <f>D272-D273</f>
        <v>0</v>
      </c>
      <c r="E274" s="756">
        <f>E272-E273</f>
        <v>0</v>
      </c>
      <c r="F274" s="756">
        <f>F272-F273</f>
        <v>0</v>
      </c>
      <c r="G274" s="756">
        <f>D274-E274</f>
        <v>0</v>
      </c>
      <c r="H274" s="295">
        <f t="shared" si="143"/>
        <v>0</v>
      </c>
      <c r="I274" s="295">
        <f t="shared" si="74"/>
        <v>0</v>
      </c>
    </row>
    <row r="275" spans="1:10" ht="89.25">
      <c r="A275" s="196"/>
      <c r="B275" s="492" t="s">
        <v>608</v>
      </c>
      <c r="C275" s="145" t="s">
        <v>606</v>
      </c>
      <c r="D275" s="290">
        <v>110018600</v>
      </c>
      <c r="E275" s="203">
        <f>'Трансферты и кредиты'!HR37</f>
        <v>110018600</v>
      </c>
      <c r="F275" s="203">
        <f>'Трансферты и кредиты'!HW37</f>
        <v>0</v>
      </c>
      <c r="G275" s="291">
        <f t="shared" si="151"/>
        <v>0</v>
      </c>
      <c r="H275" s="295">
        <f t="shared" ref="H275:H281" si="152">IF(F275&gt;E275,1,0)</f>
        <v>0</v>
      </c>
      <c r="I275" s="295">
        <f t="shared" si="74"/>
        <v>0</v>
      </c>
      <c r="J275" s="895">
        <f>D275+D279</f>
        <v>392923600</v>
      </c>
    </row>
    <row r="276" spans="1:10">
      <c r="A276" s="397"/>
      <c r="B276" s="398" t="s">
        <v>161</v>
      </c>
      <c r="C276" s="399"/>
      <c r="D276" s="401"/>
      <c r="E276" s="401"/>
      <c r="F276" s="401"/>
      <c r="G276" s="401">
        <f t="shared" si="151"/>
        <v>0</v>
      </c>
      <c r="H276" s="295">
        <f t="shared" si="152"/>
        <v>0</v>
      </c>
      <c r="I276" s="295">
        <f t="shared" si="74"/>
        <v>0</v>
      </c>
    </row>
    <row r="277" spans="1:10">
      <c r="A277" s="397"/>
      <c r="B277" s="398" t="s">
        <v>162</v>
      </c>
      <c r="C277" s="399"/>
      <c r="D277" s="401"/>
      <c r="E277" s="401"/>
      <c r="F277" s="401"/>
      <c r="G277" s="401">
        <f t="shared" si="151"/>
        <v>0</v>
      </c>
      <c r="H277" s="295">
        <f t="shared" si="152"/>
        <v>0</v>
      </c>
      <c r="I277" s="295">
        <f t="shared" si="74"/>
        <v>0</v>
      </c>
    </row>
    <row r="278" spans="1:10">
      <c r="A278" s="397"/>
      <c r="B278" s="398" t="s">
        <v>425</v>
      </c>
      <c r="C278" s="399"/>
      <c r="D278" s="401">
        <f>D275-D276-D277</f>
        <v>110018600</v>
      </c>
      <c r="E278" s="401">
        <f t="shared" ref="E278:F278" si="153">E275-E276-E277</f>
        <v>110018600</v>
      </c>
      <c r="F278" s="401">
        <f t="shared" si="153"/>
        <v>0</v>
      </c>
      <c r="G278" s="401">
        <f t="shared" si="151"/>
        <v>0</v>
      </c>
      <c r="H278" s="295">
        <f t="shared" ref="H278" si="154">IF(F278&gt;E278,1,0)</f>
        <v>0</v>
      </c>
      <c r="I278" s="295">
        <f t="shared" ref="I278" si="155">IF(G278&lt;0,1,0)</f>
        <v>0</v>
      </c>
    </row>
    <row r="279" spans="1:10">
      <c r="A279" s="753"/>
      <c r="B279" s="754" t="s">
        <v>66</v>
      </c>
      <c r="C279" s="740" t="s">
        <v>606</v>
      </c>
      <c r="D279" s="1053">
        <v>282905000</v>
      </c>
      <c r="E279" s="752">
        <f>'Трансферты и кредиты'!HS37</f>
        <v>282905000</v>
      </c>
      <c r="F279" s="752">
        <f>'Трансферты и кредиты'!HX37</f>
        <v>0</v>
      </c>
      <c r="G279" s="756">
        <f>D279-E279</f>
        <v>0</v>
      </c>
      <c r="H279" s="295">
        <f t="shared" si="152"/>
        <v>0</v>
      </c>
      <c r="I279" s="295">
        <f>IF(G279&lt;0,1,0)</f>
        <v>0</v>
      </c>
    </row>
    <row r="280" spans="1:10">
      <c r="A280" s="753"/>
      <c r="B280" s="757" t="s">
        <v>161</v>
      </c>
      <c r="C280" s="758"/>
      <c r="D280" s="756"/>
      <c r="E280" s="756"/>
      <c r="F280" s="756"/>
      <c r="G280" s="756">
        <f>D280-E280</f>
        <v>0</v>
      </c>
      <c r="H280" s="295">
        <f t="shared" si="152"/>
        <v>0</v>
      </c>
      <c r="I280" s="295">
        <f>IF(G280&lt;0,1,0)</f>
        <v>0</v>
      </c>
    </row>
    <row r="281" spans="1:10">
      <c r="A281" s="753"/>
      <c r="B281" s="757" t="s">
        <v>162</v>
      </c>
      <c r="C281" s="758"/>
      <c r="D281" s="756"/>
      <c r="E281" s="756"/>
      <c r="F281" s="756"/>
      <c r="G281" s="756">
        <f>D281-E281</f>
        <v>0</v>
      </c>
      <c r="H281" s="295">
        <f t="shared" si="152"/>
        <v>0</v>
      </c>
      <c r="I281" s="295">
        <f>IF(G281&lt;0,1,0)</f>
        <v>0</v>
      </c>
      <c r="J281" s="899"/>
    </row>
    <row r="282" spans="1:10">
      <c r="A282" s="753"/>
      <c r="B282" s="757" t="s">
        <v>425</v>
      </c>
      <c r="C282" s="758"/>
      <c r="D282" s="756">
        <f>D279-D280-D281</f>
        <v>282905000</v>
      </c>
      <c r="E282" s="756">
        <f t="shared" ref="E282:F282" si="156">E279-E280-E281</f>
        <v>282905000</v>
      </c>
      <c r="F282" s="756">
        <f t="shared" si="156"/>
        <v>0</v>
      </c>
      <c r="G282" s="756">
        <f>D282-E282</f>
        <v>0</v>
      </c>
      <c r="H282" s="295">
        <f t="shared" ref="H282" si="157">IF(F282&gt;E282,1,0)</f>
        <v>0</v>
      </c>
      <c r="I282" s="295">
        <f>IF(G282&lt;0,1,0)</f>
        <v>0</v>
      </c>
      <c r="J282" s="899"/>
    </row>
    <row r="283" spans="1:10" ht="127.5">
      <c r="A283" s="1339"/>
      <c r="B283" s="494" t="s">
        <v>666</v>
      </c>
      <c r="C283" s="145" t="s">
        <v>774</v>
      </c>
      <c r="D283" s="290">
        <v>16290767.699999999</v>
      </c>
      <c r="E283" s="516">
        <f>'Трансферты и кредиты'!HT37</f>
        <v>16290767.699999999</v>
      </c>
      <c r="F283" s="516">
        <f>'Трансферты и кредиты'!HY37</f>
        <v>0</v>
      </c>
      <c r="G283" s="291">
        <f>D283-E283</f>
        <v>0</v>
      </c>
      <c r="H283" s="295">
        <f t="shared" ref="H283:H290" si="158">IF(F283&gt;E283,1,0)</f>
        <v>0</v>
      </c>
      <c r="I283" s="295">
        <f t="shared" ref="I283:I286" si="159">IF(G283&lt;0,1,0)</f>
        <v>0</v>
      </c>
      <c r="J283" s="895">
        <f>D283+D287</f>
        <v>58181267.700000003</v>
      </c>
    </row>
    <row r="284" spans="1:10">
      <c r="A284" s="397"/>
      <c r="B284" s="398" t="s">
        <v>161</v>
      </c>
      <c r="C284" s="399"/>
      <c r="D284" s="401"/>
      <c r="E284" s="401"/>
      <c r="F284" s="401"/>
      <c r="G284" s="401">
        <f t="shared" ref="G284:G286" si="160">D284-E284</f>
        <v>0</v>
      </c>
      <c r="H284" s="295">
        <f t="shared" si="158"/>
        <v>0</v>
      </c>
      <c r="I284" s="295">
        <f t="shared" si="159"/>
        <v>0</v>
      </c>
    </row>
    <row r="285" spans="1:10">
      <c r="A285" s="397"/>
      <c r="B285" s="398" t="s">
        <v>162</v>
      </c>
      <c r="C285" s="399"/>
      <c r="D285" s="401"/>
      <c r="E285" s="401"/>
      <c r="F285" s="401"/>
      <c r="G285" s="401">
        <f t="shared" si="160"/>
        <v>0</v>
      </c>
      <c r="H285" s="295">
        <f t="shared" si="158"/>
        <v>0</v>
      </c>
      <c r="I285" s="295">
        <f t="shared" si="159"/>
        <v>0</v>
      </c>
    </row>
    <row r="286" spans="1:10">
      <c r="A286" s="397"/>
      <c r="B286" s="398" t="s">
        <v>425</v>
      </c>
      <c r="C286" s="399"/>
      <c r="D286" s="401">
        <f>D283-D284-D285</f>
        <v>16290767.699999999</v>
      </c>
      <c r="E286" s="401">
        <f t="shared" ref="E286:F286" si="161">E283-E284-E285</f>
        <v>16290767.699999999</v>
      </c>
      <c r="F286" s="401">
        <f t="shared" si="161"/>
        <v>0</v>
      </c>
      <c r="G286" s="401">
        <f t="shared" si="160"/>
        <v>0</v>
      </c>
      <c r="H286" s="295">
        <f t="shared" si="158"/>
        <v>0</v>
      </c>
      <c r="I286" s="295">
        <f t="shared" si="159"/>
        <v>0</v>
      </c>
    </row>
    <row r="287" spans="1:10">
      <c r="A287" s="753"/>
      <c r="B287" s="754" t="s">
        <v>66</v>
      </c>
      <c r="C287" s="740" t="s">
        <v>774</v>
      </c>
      <c r="D287" s="1053">
        <v>41890500</v>
      </c>
      <c r="E287" s="752">
        <f>'Трансферты и кредиты'!HU37</f>
        <v>41890500</v>
      </c>
      <c r="F287" s="752">
        <f>'Трансферты и кредиты'!HZ37</f>
        <v>0</v>
      </c>
      <c r="G287" s="756">
        <f>D287-E287</f>
        <v>0</v>
      </c>
      <c r="H287" s="295">
        <f t="shared" si="158"/>
        <v>0</v>
      </c>
      <c r="I287" s="295">
        <f>IF(G287&lt;0,1,0)</f>
        <v>0</v>
      </c>
    </row>
    <row r="288" spans="1:10">
      <c r="A288" s="753"/>
      <c r="B288" s="757" t="s">
        <v>161</v>
      </c>
      <c r="C288" s="758"/>
      <c r="D288" s="756"/>
      <c r="E288" s="756"/>
      <c r="F288" s="756"/>
      <c r="G288" s="756">
        <f>D288-E288</f>
        <v>0</v>
      </c>
      <c r="H288" s="295">
        <f t="shared" si="158"/>
        <v>0</v>
      </c>
      <c r="I288" s="295">
        <f>IF(G288&lt;0,1,0)</f>
        <v>0</v>
      </c>
    </row>
    <row r="289" spans="1:10">
      <c r="A289" s="753"/>
      <c r="B289" s="757" t="s">
        <v>162</v>
      </c>
      <c r="C289" s="758"/>
      <c r="D289" s="756"/>
      <c r="E289" s="756"/>
      <c r="F289" s="756"/>
      <c r="G289" s="756">
        <f>D289-E289</f>
        <v>0</v>
      </c>
      <c r="H289" s="295">
        <f t="shared" si="158"/>
        <v>0</v>
      </c>
      <c r="I289" s="295">
        <f>IF(G289&lt;0,1,0)</f>
        <v>0</v>
      </c>
      <c r="J289" s="899"/>
    </row>
    <row r="290" spans="1:10">
      <c r="A290" s="753"/>
      <c r="B290" s="757" t="s">
        <v>425</v>
      </c>
      <c r="C290" s="758"/>
      <c r="D290" s="756">
        <f>D287-D288-D289</f>
        <v>41890500</v>
      </c>
      <c r="E290" s="756">
        <f t="shared" ref="E290:F290" si="162">E287-E288-E289</f>
        <v>41890500</v>
      </c>
      <c r="F290" s="756">
        <f t="shared" si="162"/>
        <v>0</v>
      </c>
      <c r="G290" s="756">
        <f>D290-E290</f>
        <v>0</v>
      </c>
      <c r="H290" s="295">
        <f t="shared" si="158"/>
        <v>0</v>
      </c>
      <c r="I290" s="295">
        <f>IF(G290&lt;0,1,0)</f>
        <v>0</v>
      </c>
      <c r="J290" s="899"/>
    </row>
    <row r="291" spans="1:10" ht="165.75">
      <c r="A291" s="196"/>
      <c r="B291" s="494" t="s">
        <v>251</v>
      </c>
      <c r="C291" s="145" t="s">
        <v>220</v>
      </c>
      <c r="D291" s="290">
        <v>147039734.59999999</v>
      </c>
      <c r="E291" s="516">
        <f>D291</f>
        <v>147039734.59999999</v>
      </c>
      <c r="F291" s="402"/>
      <c r="G291" s="291">
        <f>D291-E291</f>
        <v>0</v>
      </c>
      <c r="H291" s="295">
        <f t="shared" ref="H291:H326" si="163">IF(F291&gt;E291,1,0)</f>
        <v>0</v>
      </c>
      <c r="I291" s="295">
        <f t="shared" ref="I291:I376" si="164">IF(G291&lt;0,1,0)</f>
        <v>0</v>
      </c>
    </row>
    <row r="292" spans="1:10">
      <c r="A292" s="397"/>
      <c r="B292" s="398" t="s">
        <v>161</v>
      </c>
      <c r="C292" s="399"/>
      <c r="D292" s="401">
        <f>D291-D293</f>
        <v>37432082.599999994</v>
      </c>
      <c r="E292" s="401">
        <f>E291-E293</f>
        <v>37432082.599999994</v>
      </c>
      <c r="F292" s="401">
        <f>F291-F293</f>
        <v>0</v>
      </c>
      <c r="G292" s="401">
        <f>G291-G293</f>
        <v>0</v>
      </c>
      <c r="H292" s="295">
        <f t="shared" si="163"/>
        <v>0</v>
      </c>
      <c r="I292" s="295">
        <f t="shared" si="164"/>
        <v>0</v>
      </c>
    </row>
    <row r="293" spans="1:10">
      <c r="A293" s="397"/>
      <c r="B293" s="398" t="s">
        <v>162</v>
      </c>
      <c r="C293" s="399"/>
      <c r="D293" s="400">
        <v>109607652</v>
      </c>
      <c r="E293" s="471">
        <f>D293</f>
        <v>109607652</v>
      </c>
      <c r="F293" s="400"/>
      <c r="G293" s="401">
        <f>D293-E293</f>
        <v>0</v>
      </c>
      <c r="H293" s="295">
        <f t="shared" si="163"/>
        <v>0</v>
      </c>
      <c r="I293" s="295">
        <f t="shared" si="164"/>
        <v>0</v>
      </c>
    </row>
    <row r="294" spans="1:10">
      <c r="A294" s="196"/>
      <c r="B294" s="496"/>
      <c r="C294" s="192"/>
      <c r="D294" s="292"/>
      <c r="E294" s="190"/>
      <c r="F294" s="190"/>
      <c r="G294" s="291"/>
      <c r="H294" s="295">
        <f t="shared" si="163"/>
        <v>0</v>
      </c>
      <c r="I294" s="295">
        <f t="shared" si="164"/>
        <v>0</v>
      </c>
    </row>
    <row r="295" spans="1:10">
      <c r="A295" s="188" t="s">
        <v>331</v>
      </c>
      <c r="B295" s="255" t="s">
        <v>332</v>
      </c>
      <c r="C295" s="194"/>
      <c r="D295" s="293">
        <f>D302+D299</f>
        <v>122866427.3</v>
      </c>
      <c r="E295" s="293">
        <f t="shared" ref="E295:G297" si="165">E302+E299</f>
        <v>122866427.3</v>
      </c>
      <c r="F295" s="293">
        <f t="shared" si="165"/>
        <v>0</v>
      </c>
      <c r="G295" s="293">
        <f t="shared" si="165"/>
        <v>0</v>
      </c>
      <c r="H295" s="295">
        <f t="shared" ref="H295:H304" si="166">IF(F295&gt;E295,1,0)</f>
        <v>0</v>
      </c>
      <c r="I295" s="295">
        <f t="shared" ref="I295:I304" si="167">IF(G295&lt;0,1,0)</f>
        <v>0</v>
      </c>
    </row>
    <row r="296" spans="1:10">
      <c r="A296" s="388"/>
      <c r="B296" s="389" t="s">
        <v>161</v>
      </c>
      <c r="C296" s="390"/>
      <c r="D296" s="392">
        <f>D303+D300</f>
        <v>42666744.299999997</v>
      </c>
      <c r="E296" s="392">
        <f t="shared" si="165"/>
        <v>42666744.299999997</v>
      </c>
      <c r="F296" s="392">
        <f t="shared" si="165"/>
        <v>0</v>
      </c>
      <c r="G296" s="392">
        <f t="shared" si="165"/>
        <v>0</v>
      </c>
      <c r="H296" s="295">
        <f t="shared" si="166"/>
        <v>0</v>
      </c>
      <c r="I296" s="295">
        <f t="shared" si="167"/>
        <v>0</v>
      </c>
    </row>
    <row r="297" spans="1:10">
      <c r="A297" s="388"/>
      <c r="B297" s="389" t="s">
        <v>162</v>
      </c>
      <c r="C297" s="390"/>
      <c r="D297" s="392">
        <f>D304+D301</f>
        <v>80199683</v>
      </c>
      <c r="E297" s="392">
        <f t="shared" si="165"/>
        <v>80199683</v>
      </c>
      <c r="F297" s="392">
        <f t="shared" si="165"/>
        <v>0</v>
      </c>
      <c r="G297" s="392">
        <f t="shared" si="165"/>
        <v>0</v>
      </c>
      <c r="H297" s="295">
        <f t="shared" si="166"/>
        <v>0</v>
      </c>
      <c r="I297" s="295">
        <f t="shared" si="167"/>
        <v>0</v>
      </c>
    </row>
    <row r="298" spans="1:10">
      <c r="A298" s="196"/>
      <c r="B298" s="493" t="s">
        <v>45</v>
      </c>
      <c r="C298" s="192"/>
      <c r="D298" s="292"/>
      <c r="E298" s="190"/>
      <c r="F298" s="190"/>
      <c r="G298" s="291"/>
      <c r="H298" s="295">
        <f t="shared" si="166"/>
        <v>0</v>
      </c>
      <c r="I298" s="295">
        <f t="shared" si="167"/>
        <v>0</v>
      </c>
    </row>
    <row r="299" spans="1:10" ht="140.25" hidden="1">
      <c r="A299" s="1312"/>
      <c r="B299" s="494" t="s">
        <v>347</v>
      </c>
      <c r="C299" s="145" t="s">
        <v>346</v>
      </c>
      <c r="D299" s="290"/>
      <c r="E299" s="516">
        <f>'Прочая  субсидия_МР  и  ГО'!J38</f>
        <v>0</v>
      </c>
      <c r="F299" s="516">
        <f>'Прочая  субсидия_МР  и  ГО'!K38</f>
        <v>0</v>
      </c>
      <c r="G299" s="291">
        <f t="shared" ref="G299:G304" si="168">D299-E299</f>
        <v>0</v>
      </c>
      <c r="H299" s="295">
        <f>IF(F299&gt;E299,1,0)</f>
        <v>0</v>
      </c>
      <c r="I299" s="295">
        <f>IF(G299&lt;0,1,0)</f>
        <v>0</v>
      </c>
    </row>
    <row r="300" spans="1:10" hidden="1">
      <c r="A300" s="397"/>
      <c r="B300" s="398" t="s">
        <v>161</v>
      </c>
      <c r="C300" s="399"/>
      <c r="D300" s="401">
        <f>D299</f>
        <v>0</v>
      </c>
      <c r="E300" s="401">
        <f>E299</f>
        <v>0</v>
      </c>
      <c r="F300" s="401">
        <f>F299</f>
        <v>0</v>
      </c>
      <c r="G300" s="401">
        <f t="shared" si="168"/>
        <v>0</v>
      </c>
      <c r="H300" s="295">
        <f>IF(F300&gt;E300,1,0)</f>
        <v>0</v>
      </c>
      <c r="I300" s="295">
        <f>IF(G300&lt;0,1,0)</f>
        <v>0</v>
      </c>
    </row>
    <row r="301" spans="1:10" hidden="1">
      <c r="A301" s="397"/>
      <c r="B301" s="398" t="s">
        <v>162</v>
      </c>
      <c r="C301" s="399"/>
      <c r="D301" s="401">
        <f>D299-D300</f>
        <v>0</v>
      </c>
      <c r="E301" s="401">
        <f>E299-E300</f>
        <v>0</v>
      </c>
      <c r="F301" s="401">
        <f>F299-F300</f>
        <v>0</v>
      </c>
      <c r="G301" s="401">
        <f t="shared" si="168"/>
        <v>0</v>
      </c>
      <c r="H301" s="295">
        <f>IF(F301&gt;E301,1,0)</f>
        <v>0</v>
      </c>
      <c r="I301" s="295">
        <f>IF(G301&lt;0,1,0)</f>
        <v>0</v>
      </c>
    </row>
    <row r="302" spans="1:10" ht="165.75">
      <c r="A302" s="196"/>
      <c r="B302" s="494" t="s">
        <v>251</v>
      </c>
      <c r="C302" s="145" t="s">
        <v>220</v>
      </c>
      <c r="D302" s="290">
        <v>122866427.3</v>
      </c>
      <c r="E302" s="516">
        <f>D302</f>
        <v>122866427.3</v>
      </c>
      <c r="F302" s="402"/>
      <c r="G302" s="291">
        <f t="shared" si="168"/>
        <v>0</v>
      </c>
      <c r="H302" s="295">
        <f t="shared" si="166"/>
        <v>0</v>
      </c>
      <c r="I302" s="295">
        <f t="shared" si="167"/>
        <v>0</v>
      </c>
    </row>
    <row r="303" spans="1:10">
      <c r="A303" s="397"/>
      <c r="B303" s="398" t="s">
        <v>161</v>
      </c>
      <c r="C303" s="399"/>
      <c r="D303" s="401">
        <f>D302-D304</f>
        <v>42666744.299999997</v>
      </c>
      <c r="E303" s="401">
        <f t="shared" ref="E303:F303" si="169">E302-E304</f>
        <v>42666744.299999997</v>
      </c>
      <c r="F303" s="401">
        <f t="shared" si="169"/>
        <v>0</v>
      </c>
      <c r="G303" s="401">
        <f t="shared" si="168"/>
        <v>0</v>
      </c>
      <c r="H303" s="295">
        <f t="shared" si="166"/>
        <v>0</v>
      </c>
      <c r="I303" s="295">
        <f t="shared" si="167"/>
        <v>0</v>
      </c>
    </row>
    <row r="304" spans="1:10">
      <c r="A304" s="397"/>
      <c r="B304" s="398" t="s">
        <v>162</v>
      </c>
      <c r="C304" s="399"/>
      <c r="D304" s="400">
        <v>80199683</v>
      </c>
      <c r="E304" s="471">
        <f>D304</f>
        <v>80199683</v>
      </c>
      <c r="F304" s="400"/>
      <c r="G304" s="401">
        <f t="shared" si="168"/>
        <v>0</v>
      </c>
      <c r="H304" s="295">
        <f t="shared" si="166"/>
        <v>0</v>
      </c>
      <c r="I304" s="295">
        <f t="shared" si="167"/>
        <v>0</v>
      </c>
    </row>
    <row r="305" spans="1:9">
      <c r="A305" s="196"/>
      <c r="B305" s="496"/>
      <c r="C305" s="192"/>
      <c r="D305" s="292"/>
      <c r="E305" s="190"/>
      <c r="F305" s="190"/>
      <c r="G305" s="291"/>
      <c r="H305" s="295">
        <f>IF(F305&gt;E305,1,0)</f>
        <v>0</v>
      </c>
      <c r="I305" s="295">
        <f>IF(G305&lt;0,1,0)</f>
        <v>0</v>
      </c>
    </row>
    <row r="306" spans="1:9">
      <c r="A306" s="188" t="s">
        <v>54</v>
      </c>
      <c r="B306" s="255" t="s">
        <v>121</v>
      </c>
      <c r="C306" s="194"/>
      <c r="D306" s="293">
        <f>D310+D316+D313</f>
        <v>14500000</v>
      </c>
      <c r="E306" s="293">
        <f t="shared" ref="E306:G306" si="170">E310+E316+E313</f>
        <v>14500000</v>
      </c>
      <c r="F306" s="293">
        <f t="shared" si="170"/>
        <v>2368321.1</v>
      </c>
      <c r="G306" s="293">
        <f t="shared" si="170"/>
        <v>0</v>
      </c>
      <c r="H306" s="295">
        <f t="shared" si="163"/>
        <v>0</v>
      </c>
      <c r="I306" s="295">
        <f t="shared" si="164"/>
        <v>0</v>
      </c>
    </row>
    <row r="307" spans="1:9">
      <c r="A307" s="388"/>
      <c r="B307" s="389" t="s">
        <v>161</v>
      </c>
      <c r="C307" s="390"/>
      <c r="D307" s="528">
        <f t="shared" ref="D307:G308" si="171">D311+D317+D314</f>
        <v>14500000</v>
      </c>
      <c r="E307" s="528">
        <f t="shared" si="171"/>
        <v>14500000</v>
      </c>
      <c r="F307" s="528">
        <f t="shared" si="171"/>
        <v>2368321.1</v>
      </c>
      <c r="G307" s="528">
        <f t="shared" si="171"/>
        <v>0</v>
      </c>
      <c r="H307" s="295">
        <f t="shared" si="163"/>
        <v>0</v>
      </c>
      <c r="I307" s="295">
        <f t="shared" si="164"/>
        <v>0</v>
      </c>
    </row>
    <row r="308" spans="1:9">
      <c r="A308" s="388"/>
      <c r="B308" s="389" t="s">
        <v>162</v>
      </c>
      <c r="C308" s="390"/>
      <c r="D308" s="528">
        <f t="shared" si="171"/>
        <v>0</v>
      </c>
      <c r="E308" s="528">
        <f t="shared" si="171"/>
        <v>0</v>
      </c>
      <c r="F308" s="528">
        <f t="shared" si="171"/>
        <v>0</v>
      </c>
      <c r="G308" s="528">
        <f t="shared" si="171"/>
        <v>0</v>
      </c>
      <c r="H308" s="295">
        <f t="shared" si="163"/>
        <v>0</v>
      </c>
      <c r="I308" s="295">
        <f t="shared" si="164"/>
        <v>0</v>
      </c>
    </row>
    <row r="309" spans="1:9">
      <c r="A309" s="196"/>
      <c r="B309" s="493" t="s">
        <v>45</v>
      </c>
      <c r="C309" s="192"/>
      <c r="D309" s="292"/>
      <c r="E309" s="190"/>
      <c r="F309" s="190"/>
      <c r="G309" s="291"/>
      <c r="H309" s="295">
        <f t="shared" si="163"/>
        <v>0</v>
      </c>
      <c r="I309" s="295">
        <f t="shared" si="164"/>
        <v>0</v>
      </c>
    </row>
    <row r="310" spans="1:9" ht="127.5">
      <c r="A310" s="196"/>
      <c r="B310" s="492" t="s">
        <v>672</v>
      </c>
      <c r="C310" s="145" t="s">
        <v>671</v>
      </c>
      <c r="D310" s="290">
        <v>2500000</v>
      </c>
      <c r="E310" s="203">
        <f>'Прочая  субсидия_МР  и  ГО'!N33</f>
        <v>2500000</v>
      </c>
      <c r="F310" s="203">
        <f>'Прочая  субсидия_МР  и  ГО'!O33</f>
        <v>2368321.1</v>
      </c>
      <c r="G310" s="291">
        <f t="shared" ref="G310:G318" si="172">D310-E310</f>
        <v>0</v>
      </c>
      <c r="H310" s="295">
        <f t="shared" si="163"/>
        <v>0</v>
      </c>
      <c r="I310" s="295">
        <f t="shared" si="164"/>
        <v>0</v>
      </c>
    </row>
    <row r="311" spans="1:9">
      <c r="A311" s="397"/>
      <c r="B311" s="398" t="s">
        <v>161</v>
      </c>
      <c r="C311" s="399"/>
      <c r="D311" s="401">
        <f>D310</f>
        <v>2500000</v>
      </c>
      <c r="E311" s="401">
        <f>E310</f>
        <v>2500000</v>
      </c>
      <c r="F311" s="401">
        <f>F310</f>
        <v>2368321.1</v>
      </c>
      <c r="G311" s="401">
        <f t="shared" si="172"/>
        <v>0</v>
      </c>
      <c r="H311" s="295">
        <f t="shared" si="163"/>
        <v>0</v>
      </c>
      <c r="I311" s="295">
        <f t="shared" si="164"/>
        <v>0</v>
      </c>
    </row>
    <row r="312" spans="1:9">
      <c r="A312" s="397"/>
      <c r="B312" s="398" t="s">
        <v>162</v>
      </c>
      <c r="C312" s="399"/>
      <c r="D312" s="401">
        <f>D310-D311</f>
        <v>0</v>
      </c>
      <c r="E312" s="401">
        <f>E310-E311</f>
        <v>0</v>
      </c>
      <c r="F312" s="401">
        <f>F310-F311</f>
        <v>0</v>
      </c>
      <c r="G312" s="401">
        <f t="shared" si="172"/>
        <v>0</v>
      </c>
      <c r="H312" s="295">
        <f t="shared" si="163"/>
        <v>0</v>
      </c>
      <c r="I312" s="295">
        <f t="shared" si="164"/>
        <v>0</v>
      </c>
    </row>
    <row r="313" spans="1:9" ht="114.75">
      <c r="A313" s="196"/>
      <c r="B313" s="492" t="s">
        <v>553</v>
      </c>
      <c r="C313" s="145" t="s">
        <v>398</v>
      </c>
      <c r="D313" s="290">
        <v>12000000</v>
      </c>
      <c r="E313" s="203">
        <f>'Прочая  субсидия_МР  и  ГО'!L38</f>
        <v>12000000</v>
      </c>
      <c r="F313" s="203">
        <f>'Прочая  субсидия_МР  и  ГО'!M38</f>
        <v>0</v>
      </c>
      <c r="G313" s="291">
        <f>D313-E313</f>
        <v>0</v>
      </c>
      <c r="H313" s="295">
        <f>IF(F313&gt;E313,1,0)</f>
        <v>0</v>
      </c>
      <c r="I313" s="295">
        <f>IF(G313&lt;0,1,0)</f>
        <v>0</v>
      </c>
    </row>
    <row r="314" spans="1:9">
      <c r="A314" s="397"/>
      <c r="B314" s="398" t="s">
        <v>161</v>
      </c>
      <c r="C314" s="399"/>
      <c r="D314" s="401">
        <f>D313</f>
        <v>12000000</v>
      </c>
      <c r="E314" s="401">
        <f t="shared" ref="E314:F314" si="173">E313</f>
        <v>12000000</v>
      </c>
      <c r="F314" s="401">
        <f t="shared" si="173"/>
        <v>0</v>
      </c>
      <c r="G314" s="401">
        <f>D314-E314</f>
        <v>0</v>
      </c>
      <c r="H314" s="295">
        <f>IF(F314&gt;E314,1,0)</f>
        <v>0</v>
      </c>
      <c r="I314" s="295">
        <f>IF(G314&lt;0,1,0)</f>
        <v>0</v>
      </c>
    </row>
    <row r="315" spans="1:9">
      <c r="A315" s="397"/>
      <c r="B315" s="398" t="s">
        <v>162</v>
      </c>
      <c r="C315" s="399"/>
      <c r="D315" s="401">
        <f>D313-D314</f>
        <v>0</v>
      </c>
      <c r="E315" s="401">
        <f>E313-E314</f>
        <v>0</v>
      </c>
      <c r="F315" s="401">
        <f>F313-F314</f>
        <v>0</v>
      </c>
      <c r="G315" s="401">
        <f>D315-E315</f>
        <v>0</v>
      </c>
      <c r="H315" s="295">
        <f>IF(F315&gt;E315,1,0)</f>
        <v>0</v>
      </c>
      <c r="I315" s="295">
        <f>IF(G315&lt;0,1,0)</f>
        <v>0</v>
      </c>
    </row>
    <row r="316" spans="1:9" ht="165.75" hidden="1">
      <c r="A316" s="196"/>
      <c r="B316" s="494" t="s">
        <v>251</v>
      </c>
      <c r="C316" s="145" t="s">
        <v>220</v>
      </c>
      <c r="D316" s="290"/>
      <c r="E316" s="516">
        <f>D316</f>
        <v>0</v>
      </c>
      <c r="F316" s="402"/>
      <c r="G316" s="291">
        <f t="shared" si="172"/>
        <v>0</v>
      </c>
      <c r="H316" s="295">
        <f t="shared" si="163"/>
        <v>0</v>
      </c>
      <c r="I316" s="295">
        <f t="shared" si="164"/>
        <v>0</v>
      </c>
    </row>
    <row r="317" spans="1:9" hidden="1">
      <c r="A317" s="397"/>
      <c r="B317" s="398" t="s">
        <v>161</v>
      </c>
      <c r="C317" s="399"/>
      <c r="D317" s="401">
        <f>D316</f>
        <v>0</v>
      </c>
      <c r="E317" s="401">
        <f>E316</f>
        <v>0</v>
      </c>
      <c r="F317" s="401">
        <f>F316</f>
        <v>0</v>
      </c>
      <c r="G317" s="401">
        <f t="shared" si="172"/>
        <v>0</v>
      </c>
      <c r="H317" s="295">
        <f t="shared" si="163"/>
        <v>0</v>
      </c>
      <c r="I317" s="295">
        <f t="shared" si="164"/>
        <v>0</v>
      </c>
    </row>
    <row r="318" spans="1:9" hidden="1">
      <c r="A318" s="397"/>
      <c r="B318" s="398" t="s">
        <v>162</v>
      </c>
      <c r="C318" s="399"/>
      <c r="D318" s="401">
        <f>D316-D317</f>
        <v>0</v>
      </c>
      <c r="E318" s="401">
        <f>E316-E317</f>
        <v>0</v>
      </c>
      <c r="F318" s="401">
        <f>F316-F317</f>
        <v>0</v>
      </c>
      <c r="G318" s="401">
        <f t="shared" si="172"/>
        <v>0</v>
      </c>
      <c r="H318" s="295">
        <f t="shared" si="163"/>
        <v>0</v>
      </c>
      <c r="I318" s="295">
        <f t="shared" si="164"/>
        <v>0</v>
      </c>
    </row>
    <row r="319" spans="1:9">
      <c r="A319" s="196"/>
      <c r="B319" s="496"/>
      <c r="C319" s="192"/>
      <c r="D319" s="292"/>
      <c r="E319" s="190"/>
      <c r="F319" s="190"/>
      <c r="G319" s="291"/>
      <c r="H319" s="295">
        <f t="shared" si="163"/>
        <v>0</v>
      </c>
      <c r="I319" s="295">
        <f t="shared" si="164"/>
        <v>0</v>
      </c>
    </row>
    <row r="320" spans="1:9">
      <c r="A320" s="188" t="s">
        <v>40</v>
      </c>
      <c r="B320" s="255" t="s">
        <v>41</v>
      </c>
      <c r="C320" s="194"/>
      <c r="D320" s="909">
        <f>D333+D369+D336+D339+D345+D351+D342+D348+D354+D357+D363+D324+D360+D366+D327+D330</f>
        <v>393542046.62</v>
      </c>
      <c r="E320" s="909">
        <f t="shared" ref="E320:G320" si="174">E333+E369+E336+E339+E345+E351+E342+E348+E354+E357+E363+E324+E360+E366+E327+E330</f>
        <v>393542046.62</v>
      </c>
      <c r="F320" s="909">
        <f t="shared" si="174"/>
        <v>4575949.6400000006</v>
      </c>
      <c r="G320" s="909">
        <f t="shared" si="174"/>
        <v>0</v>
      </c>
      <c r="H320" s="295">
        <f t="shared" si="163"/>
        <v>0</v>
      </c>
      <c r="I320" s="295">
        <f t="shared" si="164"/>
        <v>0</v>
      </c>
    </row>
    <row r="321" spans="1:17">
      <c r="A321" s="388"/>
      <c r="B321" s="389" t="s">
        <v>161</v>
      </c>
      <c r="C321" s="390"/>
      <c r="D321" s="528">
        <f t="shared" ref="D321:G322" si="175">D334+D370+D337+D340+D346+D352+D343+D349+D355+D358+D364+D325+D361+D367+D328+D331</f>
        <v>108326171</v>
      </c>
      <c r="E321" s="528">
        <f t="shared" si="175"/>
        <v>108326171</v>
      </c>
      <c r="F321" s="528">
        <f t="shared" si="175"/>
        <v>2100000</v>
      </c>
      <c r="G321" s="528">
        <f t="shared" si="175"/>
        <v>0</v>
      </c>
      <c r="H321" s="295">
        <f t="shared" si="163"/>
        <v>0</v>
      </c>
      <c r="I321" s="295">
        <f t="shared" si="164"/>
        <v>0</v>
      </c>
    </row>
    <row r="322" spans="1:17">
      <c r="A322" s="388"/>
      <c r="B322" s="389" t="s">
        <v>162</v>
      </c>
      <c r="C322" s="390"/>
      <c r="D322" s="528">
        <f t="shared" si="175"/>
        <v>285215875.62</v>
      </c>
      <c r="E322" s="528">
        <f t="shared" si="175"/>
        <v>285215875.62</v>
      </c>
      <c r="F322" s="528">
        <f t="shared" si="175"/>
        <v>2475949.64</v>
      </c>
      <c r="G322" s="528">
        <f t="shared" si="175"/>
        <v>0</v>
      </c>
      <c r="H322" s="295">
        <f t="shared" si="163"/>
        <v>0</v>
      </c>
      <c r="I322" s="295">
        <f t="shared" si="164"/>
        <v>0</v>
      </c>
    </row>
    <row r="323" spans="1:17">
      <c r="A323" s="196"/>
      <c r="B323" s="493" t="s">
        <v>45</v>
      </c>
      <c r="C323" s="192"/>
      <c r="D323" s="292"/>
      <c r="E323" s="190"/>
      <c r="F323" s="190"/>
      <c r="G323" s="291"/>
      <c r="H323" s="295">
        <f t="shared" si="163"/>
        <v>0</v>
      </c>
      <c r="I323" s="295">
        <f t="shared" si="164"/>
        <v>0</v>
      </c>
    </row>
    <row r="324" spans="1:17" ht="140.25">
      <c r="A324" s="253"/>
      <c r="B324" s="498" t="s">
        <v>402</v>
      </c>
      <c r="C324" s="145" t="s">
        <v>380</v>
      </c>
      <c r="D324" s="290">
        <v>1800000</v>
      </c>
      <c r="E324" s="203">
        <f>'Трансферты и кредиты'!CF38</f>
        <v>1800000</v>
      </c>
      <c r="F324" s="203">
        <f>'Трансферты и кредиты'!CN38</f>
        <v>1800000</v>
      </c>
      <c r="G324" s="291">
        <f>D324-E324</f>
        <v>0</v>
      </c>
      <c r="H324" s="295">
        <f t="shared" si="163"/>
        <v>0</v>
      </c>
      <c r="I324" s="295">
        <f t="shared" si="164"/>
        <v>0</v>
      </c>
    </row>
    <row r="325" spans="1:17">
      <c r="A325" s="397"/>
      <c r="B325" s="398" t="s">
        <v>161</v>
      </c>
      <c r="C325" s="399"/>
      <c r="D325" s="401">
        <f>D324</f>
        <v>1800000</v>
      </c>
      <c r="E325" s="401">
        <f>E324</f>
        <v>1800000</v>
      </c>
      <c r="F325" s="401">
        <f>F324</f>
        <v>1800000</v>
      </c>
      <c r="G325" s="401">
        <f>D325-E325</f>
        <v>0</v>
      </c>
      <c r="H325" s="295">
        <f t="shared" si="163"/>
        <v>0</v>
      </c>
      <c r="I325" s="295">
        <f t="shared" si="164"/>
        <v>0</v>
      </c>
    </row>
    <row r="326" spans="1:17">
      <c r="A326" s="397"/>
      <c r="B326" s="398" t="s">
        <v>162</v>
      </c>
      <c r="C326" s="399"/>
      <c r="D326" s="401">
        <f>D324-D325</f>
        <v>0</v>
      </c>
      <c r="E326" s="401">
        <f>E324-E325</f>
        <v>0</v>
      </c>
      <c r="F326" s="401">
        <f>F324-F325</f>
        <v>0</v>
      </c>
      <c r="G326" s="401">
        <f>D326-E326</f>
        <v>0</v>
      </c>
      <c r="H326" s="295">
        <f t="shared" si="163"/>
        <v>0</v>
      </c>
      <c r="I326" s="295">
        <f t="shared" si="164"/>
        <v>0</v>
      </c>
    </row>
    <row r="327" spans="1:17" ht="242.25">
      <c r="A327" s="1251"/>
      <c r="B327" s="913" t="s">
        <v>619</v>
      </c>
      <c r="C327" s="145" t="s">
        <v>616</v>
      </c>
      <c r="D327" s="672">
        <v>17291200</v>
      </c>
      <c r="E327" s="203">
        <f>'Трансферты и кредиты'!EX38</f>
        <v>17291200</v>
      </c>
      <c r="F327" s="203">
        <f>'Трансферты и кредиты'!FG38</f>
        <v>0</v>
      </c>
      <c r="G327" s="291">
        <f>D327-E327</f>
        <v>0</v>
      </c>
      <c r="H327" s="295">
        <f t="shared" ref="H327:H332" si="176">IF(F327&gt;E327,1,0)</f>
        <v>0</v>
      </c>
      <c r="I327" s="295">
        <f t="shared" ref="I327:I332" si="177">IF(G327&lt;0,1,0)</f>
        <v>0</v>
      </c>
      <c r="J327" s="895">
        <f>D327+D330</f>
        <v>61750000</v>
      </c>
      <c r="K327" s="912"/>
      <c r="L327" s="912"/>
      <c r="M327" s="912"/>
      <c r="N327" s="912"/>
      <c r="O327" s="912"/>
      <c r="P327" s="912"/>
      <c r="Q327" s="912"/>
    </row>
    <row r="328" spans="1:17">
      <c r="A328" s="397"/>
      <c r="B328" s="398" t="s">
        <v>161</v>
      </c>
      <c r="C328" s="674"/>
      <c r="D328" s="401"/>
      <c r="E328" s="401"/>
      <c r="F328" s="401"/>
      <c r="G328" s="401"/>
      <c r="H328" s="295">
        <f t="shared" si="176"/>
        <v>0</v>
      </c>
      <c r="I328" s="295">
        <f t="shared" si="177"/>
        <v>0</v>
      </c>
      <c r="K328" s="912"/>
      <c r="L328" s="912"/>
      <c r="M328" s="912"/>
      <c r="N328" s="912"/>
      <c r="O328" s="912"/>
      <c r="P328" s="912"/>
      <c r="Q328" s="912"/>
    </row>
    <row r="329" spans="1:17">
      <c r="A329" s="397"/>
      <c r="B329" s="398" t="s">
        <v>162</v>
      </c>
      <c r="C329" s="399"/>
      <c r="D329" s="401">
        <f>D327-D328</f>
        <v>17291200</v>
      </c>
      <c r="E329" s="401">
        <f>E327-E328</f>
        <v>17291200</v>
      </c>
      <c r="F329" s="401">
        <f>F327-F328</f>
        <v>0</v>
      </c>
      <c r="G329" s="401">
        <f>D329-E329</f>
        <v>0</v>
      </c>
      <c r="H329" s="295">
        <f t="shared" si="176"/>
        <v>0</v>
      </c>
      <c r="I329" s="295">
        <f t="shared" si="177"/>
        <v>0</v>
      </c>
      <c r="K329" s="912"/>
      <c r="L329" s="912"/>
      <c r="M329" s="912"/>
      <c r="N329" s="912"/>
      <c r="O329" s="912"/>
      <c r="P329" s="912"/>
      <c r="Q329" s="912"/>
    </row>
    <row r="330" spans="1:17">
      <c r="A330" s="753"/>
      <c r="B330" s="754" t="s">
        <v>66</v>
      </c>
      <c r="C330" s="740" t="s">
        <v>616</v>
      </c>
      <c r="D330" s="755">
        <v>44458800</v>
      </c>
      <c r="E330" s="752">
        <f>'Трансферты и кредиты'!EY38</f>
        <v>44458800</v>
      </c>
      <c r="F330" s="752">
        <f>'Трансферты и кредиты'!FH38</f>
        <v>0</v>
      </c>
      <c r="G330" s="756">
        <f>D330-E330</f>
        <v>0</v>
      </c>
      <c r="H330" s="295">
        <f t="shared" si="176"/>
        <v>0</v>
      </c>
      <c r="I330" s="295">
        <f t="shared" si="177"/>
        <v>0</v>
      </c>
      <c r="J330" s="899"/>
      <c r="K330" s="912"/>
      <c r="L330" s="912"/>
      <c r="M330" s="912"/>
      <c r="N330" s="912"/>
      <c r="O330" s="912"/>
      <c r="P330" s="912"/>
      <c r="Q330" s="912"/>
    </row>
    <row r="331" spans="1:17">
      <c r="A331" s="753"/>
      <c r="B331" s="757" t="s">
        <v>161</v>
      </c>
      <c r="C331" s="758"/>
      <c r="D331" s="756"/>
      <c r="E331" s="756"/>
      <c r="F331" s="756"/>
      <c r="G331" s="756"/>
      <c r="H331" s="295">
        <f t="shared" si="176"/>
        <v>0</v>
      </c>
      <c r="I331" s="295">
        <f t="shared" si="177"/>
        <v>0</v>
      </c>
      <c r="K331" s="912"/>
      <c r="L331" s="912"/>
      <c r="M331" s="912"/>
      <c r="N331" s="912"/>
      <c r="O331" s="912"/>
      <c r="P331" s="912"/>
      <c r="Q331" s="912"/>
    </row>
    <row r="332" spans="1:17">
      <c r="A332" s="753"/>
      <c r="B332" s="757" t="s">
        <v>162</v>
      </c>
      <c r="C332" s="758"/>
      <c r="D332" s="756">
        <f>D330-D331</f>
        <v>44458800</v>
      </c>
      <c r="E332" s="756">
        <f>E330-E331</f>
        <v>44458800</v>
      </c>
      <c r="F332" s="756">
        <f>F330-F331</f>
        <v>0</v>
      </c>
      <c r="G332" s="756">
        <f>D332-E332</f>
        <v>0</v>
      </c>
      <c r="H332" s="295">
        <f t="shared" si="176"/>
        <v>0</v>
      </c>
      <c r="I332" s="295">
        <f t="shared" si="177"/>
        <v>0</v>
      </c>
      <c r="J332" s="898"/>
      <c r="K332" s="912"/>
      <c r="L332" s="912"/>
      <c r="M332" s="912"/>
      <c r="N332" s="912"/>
      <c r="O332" s="912"/>
      <c r="P332" s="912"/>
      <c r="Q332" s="912"/>
    </row>
    <row r="333" spans="1:17" ht="153">
      <c r="A333" s="196"/>
      <c r="B333" s="498" t="s">
        <v>605</v>
      </c>
      <c r="C333" s="145" t="s">
        <v>604</v>
      </c>
      <c r="D333" s="290">
        <v>300000</v>
      </c>
      <c r="E333" s="190">
        <f>'Прочая  субсидия_МР  и  ГО'!P38</f>
        <v>300000</v>
      </c>
      <c r="F333" s="190">
        <f>'Прочая  субсидия_МР  и  ГО'!Q38</f>
        <v>300000</v>
      </c>
      <c r="G333" s="291">
        <f t="shared" ref="G333:G335" si="178">D333-E333</f>
        <v>0</v>
      </c>
      <c r="H333" s="295">
        <f>IF(F333&gt;E333,1,0)</f>
        <v>0</v>
      </c>
      <c r="I333" s="295">
        <f t="shared" si="164"/>
        <v>0</v>
      </c>
    </row>
    <row r="334" spans="1:17">
      <c r="A334" s="397"/>
      <c r="B334" s="398" t="s">
        <v>161</v>
      </c>
      <c r="C334" s="399"/>
      <c r="D334" s="401">
        <f>D333</f>
        <v>300000</v>
      </c>
      <c r="E334" s="401">
        <f>E333</f>
        <v>300000</v>
      </c>
      <c r="F334" s="401">
        <f>F333</f>
        <v>300000</v>
      </c>
      <c r="G334" s="401">
        <f t="shared" si="178"/>
        <v>0</v>
      </c>
      <c r="H334" s="295">
        <f>IF(F334&gt;E334,1,0)</f>
        <v>0</v>
      </c>
      <c r="I334" s="295">
        <f t="shared" si="164"/>
        <v>0</v>
      </c>
    </row>
    <row r="335" spans="1:17">
      <c r="A335" s="397"/>
      <c r="B335" s="398" t="s">
        <v>162</v>
      </c>
      <c r="C335" s="399"/>
      <c r="D335" s="401">
        <f>D333-D334</f>
        <v>0</v>
      </c>
      <c r="E335" s="401">
        <f>E333-E334</f>
        <v>0</v>
      </c>
      <c r="F335" s="401">
        <f>F333-F334</f>
        <v>0</v>
      </c>
      <c r="G335" s="401">
        <f t="shared" si="178"/>
        <v>0</v>
      </c>
      <c r="H335" s="295">
        <f>IF(F335&gt;E335,1,0)</f>
        <v>0</v>
      </c>
      <c r="I335" s="295">
        <f t="shared" si="164"/>
        <v>0</v>
      </c>
    </row>
    <row r="336" spans="1:17" ht="102">
      <c r="A336" s="196"/>
      <c r="B336" s="498" t="s">
        <v>280</v>
      </c>
      <c r="C336" s="145" t="s">
        <v>279</v>
      </c>
      <c r="D336" s="290">
        <f>105000000-16613060.38</f>
        <v>88386939.620000005</v>
      </c>
      <c r="E336" s="203">
        <f>'Трансферты и кредиты'!LH38</f>
        <v>88386939.620000005</v>
      </c>
      <c r="F336" s="203">
        <f>'Трансферты и кредиты'!LR38</f>
        <v>2475949.64</v>
      </c>
      <c r="G336" s="291">
        <f>D336-E336</f>
        <v>0</v>
      </c>
      <c r="H336" s="295">
        <f t="shared" ref="H336:H350" si="179">IF(F336&gt;E336,1,0)</f>
        <v>0</v>
      </c>
      <c r="I336" s="295">
        <f t="shared" si="164"/>
        <v>0</v>
      </c>
    </row>
    <row r="337" spans="1:10">
      <c r="A337" s="397"/>
      <c r="B337" s="398" t="s">
        <v>161</v>
      </c>
      <c r="C337" s="399"/>
      <c r="D337" s="401">
        <v>0</v>
      </c>
      <c r="E337" s="401">
        <v>0</v>
      </c>
      <c r="F337" s="401">
        <v>0</v>
      </c>
      <c r="G337" s="401">
        <v>0</v>
      </c>
      <c r="H337" s="295">
        <f t="shared" si="179"/>
        <v>0</v>
      </c>
      <c r="I337" s="295">
        <f t="shared" si="164"/>
        <v>0</v>
      </c>
    </row>
    <row r="338" spans="1:10">
      <c r="A338" s="397"/>
      <c r="B338" s="398" t="s">
        <v>162</v>
      </c>
      <c r="C338" s="673"/>
      <c r="D338" s="401">
        <f>D336-D337</f>
        <v>88386939.620000005</v>
      </c>
      <c r="E338" s="401">
        <f>E336-E337</f>
        <v>88386939.620000005</v>
      </c>
      <c r="F338" s="401">
        <f>F336-F337</f>
        <v>2475949.64</v>
      </c>
      <c r="G338" s="401">
        <f>D338-E338</f>
        <v>0</v>
      </c>
      <c r="H338" s="295">
        <f t="shared" si="179"/>
        <v>0</v>
      </c>
      <c r="I338" s="295">
        <f t="shared" si="164"/>
        <v>0</v>
      </c>
    </row>
    <row r="339" spans="1:10" ht="140.25">
      <c r="A339" s="196"/>
      <c r="B339" s="913" t="s">
        <v>281</v>
      </c>
      <c r="C339" s="145" t="s">
        <v>282</v>
      </c>
      <c r="D339" s="672">
        <f>3000000+0.01</f>
        <v>3000000.01</v>
      </c>
      <c r="E339" s="203">
        <f>'Трансферты и кредиты'!EZ38</f>
        <v>3000000.01</v>
      </c>
      <c r="F339" s="203">
        <f>'Трансферты и кредиты'!FI38</f>
        <v>0</v>
      </c>
      <c r="G339" s="291">
        <f>D339-E339</f>
        <v>0</v>
      </c>
      <c r="H339" s="295">
        <f t="shared" si="179"/>
        <v>0</v>
      </c>
      <c r="I339" s="295">
        <f t="shared" si="164"/>
        <v>0</v>
      </c>
      <c r="J339" s="895">
        <f>D339+D342</f>
        <v>3342500</v>
      </c>
    </row>
    <row r="340" spans="1:10">
      <c r="A340" s="397"/>
      <c r="B340" s="398" t="s">
        <v>161</v>
      </c>
      <c r="C340" s="674"/>
      <c r="D340" s="401">
        <f>D339</f>
        <v>3000000.01</v>
      </c>
      <c r="E340" s="401">
        <f>E339</f>
        <v>3000000.01</v>
      </c>
      <c r="F340" s="401">
        <f>F339</f>
        <v>0</v>
      </c>
      <c r="G340" s="401">
        <f>G339</f>
        <v>0</v>
      </c>
      <c r="H340" s="295">
        <f t="shared" si="179"/>
        <v>0</v>
      </c>
      <c r="I340" s="295">
        <f t="shared" si="164"/>
        <v>0</v>
      </c>
    </row>
    <row r="341" spans="1:10">
      <c r="A341" s="397"/>
      <c r="B341" s="398" t="s">
        <v>162</v>
      </c>
      <c r="C341" s="673"/>
      <c r="D341" s="401">
        <f>D339-D340</f>
        <v>0</v>
      </c>
      <c r="E341" s="401">
        <f>E339-E340</f>
        <v>0</v>
      </c>
      <c r="F341" s="401">
        <f>F339-F340</f>
        <v>0</v>
      </c>
      <c r="G341" s="401">
        <f>D341-E341</f>
        <v>0</v>
      </c>
      <c r="H341" s="295">
        <f t="shared" si="179"/>
        <v>0</v>
      </c>
      <c r="I341" s="295">
        <f t="shared" si="164"/>
        <v>0</v>
      </c>
    </row>
    <row r="342" spans="1:10">
      <c r="A342" s="753"/>
      <c r="B342" s="754" t="s">
        <v>66</v>
      </c>
      <c r="C342" s="740" t="s">
        <v>282</v>
      </c>
      <c r="D342" s="755">
        <f>342500-0.01</f>
        <v>342499.99</v>
      </c>
      <c r="E342" s="752">
        <f>'Трансферты и кредиты'!FA38</f>
        <v>342499.99</v>
      </c>
      <c r="F342" s="752">
        <f>'Трансферты и кредиты'!FJ38</f>
        <v>0</v>
      </c>
      <c r="G342" s="756">
        <f>D342-E342</f>
        <v>0</v>
      </c>
      <c r="H342" s="295">
        <f t="shared" si="179"/>
        <v>0</v>
      </c>
      <c r="I342" s="295">
        <f t="shared" si="164"/>
        <v>0</v>
      </c>
    </row>
    <row r="343" spans="1:10">
      <c r="A343" s="753"/>
      <c r="B343" s="757" t="s">
        <v>161</v>
      </c>
      <c r="C343" s="758"/>
      <c r="D343" s="756">
        <f>D342</f>
        <v>342499.99</v>
      </c>
      <c r="E343" s="756">
        <f>E342</f>
        <v>342499.99</v>
      </c>
      <c r="F343" s="756">
        <f>F342</f>
        <v>0</v>
      </c>
      <c r="G343" s="756">
        <f>G342</f>
        <v>0</v>
      </c>
      <c r="H343" s="295">
        <f t="shared" si="179"/>
        <v>0</v>
      </c>
      <c r="I343" s="295">
        <f t="shared" si="164"/>
        <v>0</v>
      </c>
    </row>
    <row r="344" spans="1:10">
      <c r="A344" s="753"/>
      <c r="B344" s="757" t="s">
        <v>162</v>
      </c>
      <c r="C344" s="758"/>
      <c r="D344" s="756">
        <f>D342-D343</f>
        <v>0</v>
      </c>
      <c r="E344" s="756">
        <f>E342-E343</f>
        <v>0</v>
      </c>
      <c r="F344" s="756">
        <f>F342-F343</f>
        <v>0</v>
      </c>
      <c r="G344" s="756">
        <f>D344-E344</f>
        <v>0</v>
      </c>
      <c r="H344" s="295">
        <f t="shared" si="179"/>
        <v>0</v>
      </c>
      <c r="I344" s="295">
        <f t="shared" si="164"/>
        <v>0</v>
      </c>
    </row>
    <row r="345" spans="1:10" ht="153">
      <c r="A345" s="196"/>
      <c r="B345" s="913" t="s">
        <v>283</v>
      </c>
      <c r="C345" s="145" t="s">
        <v>284</v>
      </c>
      <c r="D345" s="672">
        <v>200000</v>
      </c>
      <c r="E345" s="203">
        <f>'Трансферты и кредиты'!FB38</f>
        <v>200000</v>
      </c>
      <c r="F345" s="203">
        <f>'Трансферты и кредиты'!FK38</f>
        <v>0</v>
      </c>
      <c r="G345" s="291">
        <f>D345-E345</f>
        <v>0</v>
      </c>
      <c r="H345" s="295">
        <f t="shared" si="179"/>
        <v>0</v>
      </c>
      <c r="I345" s="295">
        <f t="shared" si="164"/>
        <v>0</v>
      </c>
      <c r="J345" s="895">
        <f>D345+D348</f>
        <v>440900</v>
      </c>
    </row>
    <row r="346" spans="1:10">
      <c r="A346" s="397"/>
      <c r="B346" s="398" t="s">
        <v>161</v>
      </c>
      <c r="C346" s="674"/>
      <c r="D346" s="401">
        <f>D345</f>
        <v>200000</v>
      </c>
      <c r="E346" s="401">
        <f>E345</f>
        <v>200000</v>
      </c>
      <c r="F346" s="401">
        <f>F345</f>
        <v>0</v>
      </c>
      <c r="G346" s="401">
        <f>G345</f>
        <v>0</v>
      </c>
      <c r="H346" s="295">
        <f t="shared" si="179"/>
        <v>0</v>
      </c>
      <c r="I346" s="295">
        <f t="shared" si="164"/>
        <v>0</v>
      </c>
    </row>
    <row r="347" spans="1:10">
      <c r="A347" s="397"/>
      <c r="B347" s="398" t="s">
        <v>162</v>
      </c>
      <c r="C347" s="399"/>
      <c r="D347" s="401">
        <f>D345-D346</f>
        <v>0</v>
      </c>
      <c r="E347" s="401">
        <f>E345-E346</f>
        <v>0</v>
      </c>
      <c r="F347" s="401">
        <f>F345-F346</f>
        <v>0</v>
      </c>
      <c r="G347" s="401">
        <f>D347-E347</f>
        <v>0</v>
      </c>
      <c r="H347" s="295">
        <f t="shared" si="179"/>
        <v>0</v>
      </c>
      <c r="I347" s="295">
        <f t="shared" si="164"/>
        <v>0</v>
      </c>
    </row>
    <row r="348" spans="1:10">
      <c r="A348" s="753"/>
      <c r="B348" s="754" t="s">
        <v>66</v>
      </c>
      <c r="C348" s="740" t="s">
        <v>284</v>
      </c>
      <c r="D348" s="755">
        <v>240900</v>
      </c>
      <c r="E348" s="752">
        <f>'Трансферты и кредиты'!FC38</f>
        <v>240900</v>
      </c>
      <c r="F348" s="752">
        <f>'Трансферты и кредиты'!FL38</f>
        <v>0</v>
      </c>
      <c r="G348" s="756">
        <f>D348-E348</f>
        <v>0</v>
      </c>
      <c r="H348" s="295">
        <f t="shared" si="179"/>
        <v>0</v>
      </c>
      <c r="I348" s="295">
        <f t="shared" si="164"/>
        <v>0</v>
      </c>
    </row>
    <row r="349" spans="1:10">
      <c r="A349" s="753"/>
      <c r="B349" s="757" t="s">
        <v>161</v>
      </c>
      <c r="C349" s="758"/>
      <c r="D349" s="756">
        <f>D348</f>
        <v>240900</v>
      </c>
      <c r="E349" s="756">
        <f>E348</f>
        <v>240900</v>
      </c>
      <c r="F349" s="756">
        <f>F348</f>
        <v>0</v>
      </c>
      <c r="G349" s="756">
        <f>G348</f>
        <v>0</v>
      </c>
      <c r="H349" s="295">
        <f t="shared" si="179"/>
        <v>0</v>
      </c>
      <c r="I349" s="295">
        <f t="shared" si="164"/>
        <v>0</v>
      </c>
    </row>
    <row r="350" spans="1:10">
      <c r="A350" s="753"/>
      <c r="B350" s="757" t="s">
        <v>162</v>
      </c>
      <c r="C350" s="758"/>
      <c r="D350" s="756">
        <f>D348-D349</f>
        <v>0</v>
      </c>
      <c r="E350" s="756">
        <f>E348-E349</f>
        <v>0</v>
      </c>
      <c r="F350" s="756">
        <f>F348-F349</f>
        <v>0</v>
      </c>
      <c r="G350" s="756">
        <f>D350-E350</f>
        <v>0</v>
      </c>
      <c r="H350" s="295">
        <f t="shared" si="179"/>
        <v>0</v>
      </c>
      <c r="I350" s="295">
        <f t="shared" si="164"/>
        <v>0</v>
      </c>
    </row>
    <row r="351" spans="1:10" ht="114.75">
      <c r="A351" s="196"/>
      <c r="B351" s="913" t="s">
        <v>367</v>
      </c>
      <c r="C351" s="145" t="s">
        <v>384</v>
      </c>
      <c r="D351" s="672">
        <v>7330100</v>
      </c>
      <c r="E351" s="203">
        <f>'Трансферты и кредиты'!DZ38</f>
        <v>7330100</v>
      </c>
      <c r="F351" s="203">
        <f>'Трансферты и кредиты'!EC38</f>
        <v>0</v>
      </c>
      <c r="G351" s="291">
        <f>D351-E351</f>
        <v>0</v>
      </c>
      <c r="H351" s="295">
        <f t="shared" ref="H351:H356" si="180">IF(F351&gt;E351,1,0)</f>
        <v>0</v>
      </c>
      <c r="I351" s="295">
        <f t="shared" ref="I351:I356" si="181">IF(G351&lt;0,1,0)</f>
        <v>0</v>
      </c>
      <c r="J351" s="1054">
        <f>D351+D354</f>
        <v>26178800</v>
      </c>
    </row>
    <row r="352" spans="1:10">
      <c r="A352" s="397"/>
      <c r="B352" s="398" t="s">
        <v>161</v>
      </c>
      <c r="C352" s="674"/>
      <c r="D352" s="401">
        <f>D351</f>
        <v>7330100</v>
      </c>
      <c r="E352" s="401">
        <f>E351</f>
        <v>7330100</v>
      </c>
      <c r="F352" s="401">
        <f>F351</f>
        <v>0</v>
      </c>
      <c r="G352" s="401">
        <f>G351</f>
        <v>0</v>
      </c>
      <c r="H352" s="295">
        <f t="shared" si="180"/>
        <v>0</v>
      </c>
      <c r="I352" s="295">
        <f t="shared" si="181"/>
        <v>0</v>
      </c>
      <c r="J352" s="1107"/>
    </row>
    <row r="353" spans="1:17">
      <c r="A353" s="397"/>
      <c r="B353" s="398" t="s">
        <v>162</v>
      </c>
      <c r="C353" s="399"/>
      <c r="D353" s="401">
        <f>D351-D352</f>
        <v>0</v>
      </c>
      <c r="E353" s="401">
        <f>E351-E352</f>
        <v>0</v>
      </c>
      <c r="F353" s="401">
        <f>F351-F352</f>
        <v>0</v>
      </c>
      <c r="G353" s="401">
        <f>D353-E353</f>
        <v>0</v>
      </c>
      <c r="H353" s="295">
        <f t="shared" si="180"/>
        <v>0</v>
      </c>
      <c r="I353" s="295">
        <f t="shared" si="181"/>
        <v>0</v>
      </c>
      <c r="J353" s="898"/>
    </row>
    <row r="354" spans="1:17">
      <c r="A354" s="753"/>
      <c r="B354" s="754" t="s">
        <v>66</v>
      </c>
      <c r="C354" s="740" t="s">
        <v>384</v>
      </c>
      <c r="D354" s="755">
        <v>18848700</v>
      </c>
      <c r="E354" s="752">
        <f>'Трансферты и кредиты'!EA38</f>
        <v>18848700</v>
      </c>
      <c r="F354" s="752">
        <f>'Трансферты и кредиты'!ED38</f>
        <v>0</v>
      </c>
      <c r="G354" s="756">
        <f>D354-E354</f>
        <v>0</v>
      </c>
      <c r="H354" s="295">
        <f t="shared" si="180"/>
        <v>0</v>
      </c>
      <c r="I354" s="295">
        <f t="shared" si="181"/>
        <v>0</v>
      </c>
      <c r="J354" s="1108"/>
    </row>
    <row r="355" spans="1:17">
      <c r="A355" s="753"/>
      <c r="B355" s="757" t="s">
        <v>161</v>
      </c>
      <c r="C355" s="758"/>
      <c r="D355" s="756">
        <f>D354</f>
        <v>18848700</v>
      </c>
      <c r="E355" s="756">
        <f>E354</f>
        <v>18848700</v>
      </c>
      <c r="F355" s="756">
        <f>F354</f>
        <v>0</v>
      </c>
      <c r="G355" s="756">
        <f>G354</f>
        <v>0</v>
      </c>
      <c r="H355" s="295">
        <f t="shared" si="180"/>
        <v>0</v>
      </c>
      <c r="I355" s="295">
        <f t="shared" si="181"/>
        <v>0</v>
      </c>
      <c r="J355" s="898"/>
    </row>
    <row r="356" spans="1:17">
      <c r="A356" s="753"/>
      <c r="B356" s="757" t="s">
        <v>162</v>
      </c>
      <c r="C356" s="758"/>
      <c r="D356" s="756">
        <f>D354-D355</f>
        <v>0</v>
      </c>
      <c r="E356" s="756">
        <f>E354-E355</f>
        <v>0</v>
      </c>
      <c r="F356" s="756">
        <f>F354-F355</f>
        <v>0</v>
      </c>
      <c r="G356" s="756">
        <f>D356-E356</f>
        <v>0</v>
      </c>
      <c r="H356" s="295">
        <f t="shared" si="180"/>
        <v>0</v>
      </c>
      <c r="I356" s="295">
        <f t="shared" si="181"/>
        <v>0</v>
      </c>
      <c r="J356" s="898"/>
      <c r="K356" s="912"/>
      <c r="L356" s="912"/>
      <c r="M356" s="912"/>
      <c r="N356" s="912"/>
      <c r="O356" s="912"/>
      <c r="P356" s="912"/>
      <c r="Q356" s="912"/>
    </row>
    <row r="357" spans="1:17" ht="140.25">
      <c r="A357" s="196"/>
      <c r="B357" s="913" t="s">
        <v>388</v>
      </c>
      <c r="C357" s="145" t="s">
        <v>387</v>
      </c>
      <c r="D357" s="672">
        <v>1703000</v>
      </c>
      <c r="E357" s="203">
        <f>'Трансферты и кредиты'!DT37</f>
        <v>1703000</v>
      </c>
      <c r="F357" s="203">
        <f>'Трансферты и кредиты'!DW37</f>
        <v>0</v>
      </c>
      <c r="G357" s="291">
        <f>D357-E357</f>
        <v>0</v>
      </c>
      <c r="H357" s="295">
        <f t="shared" ref="H357:H362" si="182">IF(F357&gt;E357,1,0)</f>
        <v>0</v>
      </c>
      <c r="I357" s="295">
        <f t="shared" ref="I357:I362" si="183">IF(G357&lt;0,1,0)</f>
        <v>0</v>
      </c>
      <c r="J357" s="895">
        <f>D357+D360</f>
        <v>6082100</v>
      </c>
      <c r="K357" s="912"/>
      <c r="L357" s="912"/>
      <c r="M357" s="912"/>
      <c r="N357" s="912"/>
      <c r="O357" s="912"/>
      <c r="P357" s="912"/>
      <c r="Q357" s="912"/>
    </row>
    <row r="358" spans="1:17">
      <c r="A358" s="397"/>
      <c r="B358" s="398" t="s">
        <v>161</v>
      </c>
      <c r="C358" s="674"/>
      <c r="D358" s="401">
        <f>D357</f>
        <v>1703000</v>
      </c>
      <c r="E358" s="401">
        <f>E357</f>
        <v>1703000</v>
      </c>
      <c r="F358" s="401">
        <f>F357</f>
        <v>0</v>
      </c>
      <c r="G358" s="401">
        <f>G357</f>
        <v>0</v>
      </c>
      <c r="H358" s="295">
        <f t="shared" si="182"/>
        <v>0</v>
      </c>
      <c r="I358" s="295">
        <f t="shared" si="183"/>
        <v>0</v>
      </c>
      <c r="K358" s="912"/>
      <c r="L358" s="912"/>
      <c r="M358" s="912"/>
      <c r="N358" s="912"/>
      <c r="O358" s="912"/>
      <c r="P358" s="912"/>
      <c r="Q358" s="912"/>
    </row>
    <row r="359" spans="1:17">
      <c r="A359" s="397"/>
      <c r="B359" s="398" t="s">
        <v>162</v>
      </c>
      <c r="C359" s="399"/>
      <c r="D359" s="401">
        <f>D357-D358</f>
        <v>0</v>
      </c>
      <c r="E359" s="401">
        <f>E357-E358</f>
        <v>0</v>
      </c>
      <c r="F359" s="401">
        <f>F357-F358</f>
        <v>0</v>
      </c>
      <c r="G359" s="401">
        <f>D359-E359</f>
        <v>0</v>
      </c>
      <c r="H359" s="295">
        <f t="shared" si="182"/>
        <v>0</v>
      </c>
      <c r="I359" s="295">
        <f t="shared" si="183"/>
        <v>0</v>
      </c>
      <c r="K359" s="912"/>
      <c r="L359" s="912"/>
      <c r="M359" s="912"/>
      <c r="N359" s="912"/>
      <c r="O359" s="912"/>
      <c r="P359" s="912"/>
      <c r="Q359" s="912"/>
    </row>
    <row r="360" spans="1:17">
      <c r="A360" s="753"/>
      <c r="B360" s="754" t="s">
        <v>66</v>
      </c>
      <c r="C360" s="740" t="s">
        <v>387</v>
      </c>
      <c r="D360" s="755">
        <v>4379100</v>
      </c>
      <c r="E360" s="752">
        <f>'Трансферты и кредиты'!DU37</f>
        <v>4379100</v>
      </c>
      <c r="F360" s="752">
        <f>'Трансферты и кредиты'!DX37</f>
        <v>0</v>
      </c>
      <c r="G360" s="756">
        <f>D360-E360</f>
        <v>0</v>
      </c>
      <c r="H360" s="295">
        <f t="shared" si="182"/>
        <v>0</v>
      </c>
      <c r="I360" s="295">
        <f t="shared" si="183"/>
        <v>0</v>
      </c>
      <c r="J360" s="899"/>
      <c r="K360" s="912"/>
      <c r="L360" s="912"/>
      <c r="M360" s="912"/>
      <c r="N360" s="912"/>
      <c r="O360" s="912"/>
      <c r="P360" s="912"/>
      <c r="Q360" s="912"/>
    </row>
    <row r="361" spans="1:17">
      <c r="A361" s="753"/>
      <c r="B361" s="757" t="s">
        <v>161</v>
      </c>
      <c r="C361" s="758"/>
      <c r="D361" s="756">
        <f>D360</f>
        <v>4379100</v>
      </c>
      <c r="E361" s="756">
        <f>E360</f>
        <v>4379100</v>
      </c>
      <c r="F361" s="756">
        <f>F360</f>
        <v>0</v>
      </c>
      <c r="G361" s="756">
        <f>G360</f>
        <v>0</v>
      </c>
      <c r="H361" s="295">
        <f t="shared" si="182"/>
        <v>0</v>
      </c>
      <c r="I361" s="295">
        <f t="shared" si="183"/>
        <v>0</v>
      </c>
      <c r="K361" s="912"/>
      <c r="L361" s="912"/>
      <c r="M361" s="912"/>
      <c r="N361" s="912"/>
      <c r="O361" s="912"/>
      <c r="P361" s="912"/>
      <c r="Q361" s="912"/>
    </row>
    <row r="362" spans="1:17">
      <c r="A362" s="753"/>
      <c r="B362" s="757" t="s">
        <v>162</v>
      </c>
      <c r="C362" s="758"/>
      <c r="D362" s="756">
        <f>D360-D361</f>
        <v>0</v>
      </c>
      <c r="E362" s="756">
        <f>E360-E361</f>
        <v>0</v>
      </c>
      <c r="F362" s="756">
        <f>F360-F361</f>
        <v>0</v>
      </c>
      <c r="G362" s="756">
        <f>D362-E362</f>
        <v>0</v>
      </c>
      <c r="H362" s="295">
        <f t="shared" si="182"/>
        <v>0</v>
      </c>
      <c r="I362" s="295">
        <f t="shared" si="183"/>
        <v>0</v>
      </c>
      <c r="J362" s="898"/>
      <c r="K362" s="912"/>
      <c r="L362" s="912"/>
      <c r="M362" s="912"/>
      <c r="N362" s="912"/>
      <c r="O362" s="912"/>
      <c r="P362" s="912"/>
      <c r="Q362" s="912"/>
    </row>
    <row r="363" spans="1:17" ht="114.75" hidden="1">
      <c r="A363" s="1306"/>
      <c r="B363" s="913" t="s">
        <v>385</v>
      </c>
      <c r="C363" s="145" t="s">
        <v>389</v>
      </c>
      <c r="D363" s="672"/>
      <c r="E363" s="203">
        <f>'Трансферты и кредиты'!FD38</f>
        <v>0</v>
      </c>
      <c r="F363" s="203">
        <f>'Трансферты и кредиты'!FM38</f>
        <v>0</v>
      </c>
      <c r="G363" s="291">
        <f>D363-E363</f>
        <v>0</v>
      </c>
      <c r="H363" s="295">
        <f t="shared" ref="H363:H368" si="184">IF(F363&gt;E363,1,0)</f>
        <v>0</v>
      </c>
      <c r="I363" s="295">
        <f t="shared" ref="I363:I368" si="185">IF(G363&lt;0,1,0)</f>
        <v>0</v>
      </c>
      <c r="J363" s="895">
        <f>D363+D366</f>
        <v>0</v>
      </c>
      <c r="K363" s="912"/>
      <c r="L363" s="912"/>
      <c r="M363" s="912"/>
      <c r="N363" s="912"/>
      <c r="O363" s="912"/>
      <c r="P363" s="912"/>
      <c r="Q363" s="912"/>
    </row>
    <row r="364" spans="1:17" hidden="1">
      <c r="A364" s="397"/>
      <c r="B364" s="398" t="s">
        <v>161</v>
      </c>
      <c r="C364" s="674"/>
      <c r="D364" s="401">
        <f>D363</f>
        <v>0</v>
      </c>
      <c r="E364" s="401">
        <f>E363</f>
        <v>0</v>
      </c>
      <c r="F364" s="401">
        <f>F363</f>
        <v>0</v>
      </c>
      <c r="G364" s="401">
        <f>G363</f>
        <v>0</v>
      </c>
      <c r="H364" s="295">
        <f t="shared" si="184"/>
        <v>0</v>
      </c>
      <c r="I364" s="295">
        <f t="shared" si="185"/>
        <v>0</v>
      </c>
      <c r="K364" s="912"/>
      <c r="L364" s="912"/>
      <c r="M364" s="912"/>
      <c r="N364" s="912"/>
      <c r="O364" s="912"/>
      <c r="P364" s="912"/>
      <c r="Q364" s="912"/>
    </row>
    <row r="365" spans="1:17" hidden="1">
      <c r="A365" s="397"/>
      <c r="B365" s="398" t="s">
        <v>162</v>
      </c>
      <c r="C365" s="399"/>
      <c r="D365" s="401">
        <f>D363-D364</f>
        <v>0</v>
      </c>
      <c r="E365" s="401">
        <f>E363-E364</f>
        <v>0</v>
      </c>
      <c r="F365" s="401">
        <f>F363-F364</f>
        <v>0</v>
      </c>
      <c r="G365" s="401">
        <f>D365-E365</f>
        <v>0</v>
      </c>
      <c r="H365" s="295">
        <f t="shared" si="184"/>
        <v>0</v>
      </c>
      <c r="I365" s="295">
        <f t="shared" si="185"/>
        <v>0</v>
      </c>
      <c r="K365" s="912"/>
      <c r="L365" s="912"/>
      <c r="M365" s="912"/>
      <c r="N365" s="912"/>
      <c r="O365" s="912"/>
      <c r="P365" s="912"/>
      <c r="Q365" s="912"/>
    </row>
    <row r="366" spans="1:17" hidden="1">
      <c r="A366" s="753"/>
      <c r="B366" s="754" t="s">
        <v>66</v>
      </c>
      <c r="C366" s="740" t="s">
        <v>389</v>
      </c>
      <c r="D366" s="755"/>
      <c r="E366" s="752">
        <f>'Трансферты и кредиты'!FE38</f>
        <v>0</v>
      </c>
      <c r="F366" s="752">
        <f>'Трансферты и кредиты'!FN38</f>
        <v>0</v>
      </c>
      <c r="G366" s="756">
        <f>D366-E366</f>
        <v>0</v>
      </c>
      <c r="H366" s="295">
        <f t="shared" si="184"/>
        <v>0</v>
      </c>
      <c r="I366" s="295">
        <f t="shared" si="185"/>
        <v>0</v>
      </c>
      <c r="J366" s="899"/>
      <c r="K366" s="912"/>
      <c r="L366" s="912"/>
      <c r="M366" s="912"/>
      <c r="N366" s="912"/>
      <c r="O366" s="912"/>
      <c r="P366" s="912"/>
      <c r="Q366" s="912"/>
    </row>
    <row r="367" spans="1:17" hidden="1">
      <c r="A367" s="753"/>
      <c r="B367" s="757" t="s">
        <v>161</v>
      </c>
      <c r="C367" s="758"/>
      <c r="D367" s="756">
        <f>D366</f>
        <v>0</v>
      </c>
      <c r="E367" s="756">
        <f>E366</f>
        <v>0</v>
      </c>
      <c r="F367" s="756">
        <f>F366</f>
        <v>0</v>
      </c>
      <c r="G367" s="756">
        <f>G366</f>
        <v>0</v>
      </c>
      <c r="H367" s="295">
        <f t="shared" si="184"/>
        <v>0</v>
      </c>
      <c r="I367" s="295">
        <f t="shared" si="185"/>
        <v>0</v>
      </c>
      <c r="K367" s="912"/>
      <c r="L367" s="912"/>
      <c r="M367" s="912"/>
      <c r="N367" s="912"/>
      <c r="O367" s="912"/>
      <c r="P367" s="912"/>
      <c r="Q367" s="912"/>
    </row>
    <row r="368" spans="1:17" hidden="1">
      <c r="A368" s="753"/>
      <c r="B368" s="757" t="s">
        <v>162</v>
      </c>
      <c r="C368" s="758"/>
      <c r="D368" s="756">
        <f>D366-D367</f>
        <v>0</v>
      </c>
      <c r="E368" s="756">
        <f>E366-E367</f>
        <v>0</v>
      </c>
      <c r="F368" s="756">
        <f>F366-F367</f>
        <v>0</v>
      </c>
      <c r="G368" s="756">
        <f>D368-E368</f>
        <v>0</v>
      </c>
      <c r="H368" s="295">
        <f t="shared" si="184"/>
        <v>0</v>
      </c>
      <c r="I368" s="295">
        <f t="shared" si="185"/>
        <v>0</v>
      </c>
      <c r="J368" s="898"/>
      <c r="K368" s="912"/>
      <c r="L368" s="912"/>
      <c r="M368" s="912"/>
      <c r="N368" s="912"/>
      <c r="O368" s="912"/>
      <c r="P368" s="912"/>
      <c r="Q368" s="912"/>
    </row>
    <row r="369" spans="1:17" ht="165.75">
      <c r="A369" s="196"/>
      <c r="B369" s="494" t="s">
        <v>251</v>
      </c>
      <c r="C369" s="145" t="s">
        <v>220</v>
      </c>
      <c r="D369" s="290">
        <v>205260807</v>
      </c>
      <c r="E369" s="465">
        <f>D369</f>
        <v>205260807</v>
      </c>
      <c r="F369" s="402"/>
      <c r="G369" s="291">
        <f>D369-E369</f>
        <v>0</v>
      </c>
      <c r="H369" s="295">
        <f>IF(F369&gt;E369,1,0)</f>
        <v>0</v>
      </c>
      <c r="I369" s="295">
        <f t="shared" si="164"/>
        <v>0</v>
      </c>
      <c r="J369" s="898"/>
      <c r="K369" s="912"/>
      <c r="L369" s="912"/>
      <c r="M369" s="912"/>
      <c r="N369" s="912"/>
      <c r="O369" s="912"/>
      <c r="P369" s="912"/>
      <c r="Q369" s="912"/>
    </row>
    <row r="370" spans="1:17">
      <c r="A370" s="397"/>
      <c r="B370" s="398" t="s">
        <v>161</v>
      </c>
      <c r="C370" s="399"/>
      <c r="D370" s="401">
        <f>D369-D371</f>
        <v>70181871</v>
      </c>
      <c r="E370" s="401">
        <f>E369-E371</f>
        <v>70181871</v>
      </c>
      <c r="F370" s="401">
        <f>F369-F371</f>
        <v>0</v>
      </c>
      <c r="G370" s="401">
        <f>D370-E370</f>
        <v>0</v>
      </c>
      <c r="H370" s="295">
        <f>IF(F370&gt;E370,1,0)</f>
        <v>0</v>
      </c>
      <c r="I370" s="295">
        <f t="shared" si="164"/>
        <v>0</v>
      </c>
      <c r="J370" s="898"/>
      <c r="K370" s="912"/>
      <c r="L370" s="912"/>
      <c r="M370" s="912"/>
      <c r="N370" s="912"/>
      <c r="O370" s="912"/>
      <c r="P370" s="912"/>
      <c r="Q370" s="912"/>
    </row>
    <row r="371" spans="1:17">
      <c r="A371" s="397"/>
      <c r="B371" s="398" t="s">
        <v>162</v>
      </c>
      <c r="C371" s="399"/>
      <c r="D371" s="400">
        <v>135078936</v>
      </c>
      <c r="E371" s="471">
        <f>D371</f>
        <v>135078936</v>
      </c>
      <c r="F371" s="400"/>
      <c r="G371" s="401">
        <f>D371-E371</f>
        <v>0</v>
      </c>
      <c r="H371" s="295">
        <f>IF(F371&gt;E371,1,0)</f>
        <v>0</v>
      </c>
      <c r="I371" s="295">
        <f t="shared" si="164"/>
        <v>0</v>
      </c>
    </row>
    <row r="372" spans="1:17" s="912" customFormat="1">
      <c r="A372" s="253"/>
      <c r="B372" s="380"/>
      <c r="C372" s="273"/>
      <c r="D372" s="500"/>
      <c r="E372" s="500"/>
      <c r="F372" s="500"/>
      <c r="G372" s="500"/>
      <c r="H372" s="501"/>
      <c r="I372" s="295">
        <f t="shared" si="164"/>
        <v>0</v>
      </c>
      <c r="J372" s="898"/>
    </row>
    <row r="373" spans="1:17">
      <c r="A373" s="188">
        <v>1101</v>
      </c>
      <c r="B373" s="255" t="s">
        <v>36</v>
      </c>
      <c r="C373" s="194"/>
      <c r="D373" s="293">
        <f>D377+D380+D383+D386</f>
        <v>36083011.109999999</v>
      </c>
      <c r="E373" s="293">
        <f t="shared" ref="E373:G373" si="186">E377+E380+E383+E386</f>
        <v>32000000</v>
      </c>
      <c r="F373" s="293">
        <f t="shared" si="186"/>
        <v>0</v>
      </c>
      <c r="G373" s="293">
        <f t="shared" si="186"/>
        <v>4083011.11</v>
      </c>
      <c r="H373" s="295">
        <f t="shared" ref="H373:H379" si="187">IF(F373&gt;E373,1,0)</f>
        <v>0</v>
      </c>
      <c r="I373" s="295">
        <f t="shared" si="164"/>
        <v>0</v>
      </c>
    </row>
    <row r="374" spans="1:17">
      <c r="A374" s="388"/>
      <c r="B374" s="389" t="s">
        <v>161</v>
      </c>
      <c r="C374" s="390"/>
      <c r="D374" s="528">
        <f t="shared" ref="D374:G375" si="188">D378+D381+D384+D387</f>
        <v>32000000</v>
      </c>
      <c r="E374" s="528">
        <f t="shared" si="188"/>
        <v>32000000</v>
      </c>
      <c r="F374" s="528">
        <f t="shared" si="188"/>
        <v>0</v>
      </c>
      <c r="G374" s="528">
        <f t="shared" si="188"/>
        <v>0</v>
      </c>
      <c r="H374" s="295">
        <f t="shared" si="187"/>
        <v>0</v>
      </c>
      <c r="I374" s="295">
        <f t="shared" si="164"/>
        <v>0</v>
      </c>
    </row>
    <row r="375" spans="1:17">
      <c r="A375" s="388"/>
      <c r="B375" s="389" t="s">
        <v>162</v>
      </c>
      <c r="C375" s="390"/>
      <c r="D375" s="528">
        <f t="shared" si="188"/>
        <v>4083011.11</v>
      </c>
      <c r="E375" s="528">
        <f t="shared" si="188"/>
        <v>0</v>
      </c>
      <c r="F375" s="528">
        <f t="shared" si="188"/>
        <v>0</v>
      </c>
      <c r="G375" s="528">
        <f t="shared" si="188"/>
        <v>4083011.11</v>
      </c>
      <c r="H375" s="295">
        <f t="shared" si="187"/>
        <v>0</v>
      </c>
      <c r="I375" s="295">
        <f t="shared" si="164"/>
        <v>0</v>
      </c>
    </row>
    <row r="376" spans="1:17">
      <c r="A376" s="196"/>
      <c r="B376" s="493" t="s">
        <v>45</v>
      </c>
      <c r="C376" s="192"/>
      <c r="D376" s="292"/>
      <c r="E376" s="190"/>
      <c r="F376" s="190"/>
      <c r="G376" s="291"/>
      <c r="H376" s="295">
        <f t="shared" si="187"/>
        <v>0</v>
      </c>
      <c r="I376" s="295">
        <f t="shared" si="164"/>
        <v>0</v>
      </c>
    </row>
    <row r="377" spans="1:17" ht="165.75">
      <c r="A377" s="196"/>
      <c r="B377" s="494" t="s">
        <v>251</v>
      </c>
      <c r="C377" s="145" t="s">
        <v>220</v>
      </c>
      <c r="D377" s="290">
        <v>32000000</v>
      </c>
      <c r="E377" s="465">
        <f>D377</f>
        <v>32000000</v>
      </c>
      <c r="F377" s="402"/>
      <c r="G377" s="291">
        <f t="shared" ref="G377:G388" si="189">D377-E377</f>
        <v>0</v>
      </c>
      <c r="H377" s="295">
        <f t="shared" si="187"/>
        <v>0</v>
      </c>
      <c r="I377" s="295">
        <f t="shared" ref="I377:I435" si="190">IF(G377&lt;0,1,0)</f>
        <v>0</v>
      </c>
    </row>
    <row r="378" spans="1:17">
      <c r="A378" s="397"/>
      <c r="B378" s="398" t="s">
        <v>161</v>
      </c>
      <c r="C378" s="399"/>
      <c r="D378" s="401">
        <f>D377-D379</f>
        <v>32000000</v>
      </c>
      <c r="E378" s="401">
        <f t="shared" ref="E378:F378" si="191">E377-E379</f>
        <v>32000000</v>
      </c>
      <c r="F378" s="401">
        <f t="shared" si="191"/>
        <v>0</v>
      </c>
      <c r="G378" s="401">
        <f t="shared" si="189"/>
        <v>0</v>
      </c>
      <c r="H378" s="295">
        <f t="shared" si="187"/>
        <v>0</v>
      </c>
      <c r="I378" s="295">
        <f t="shared" si="190"/>
        <v>0</v>
      </c>
    </row>
    <row r="379" spans="1:17">
      <c r="A379" s="397"/>
      <c r="B379" s="398" t="s">
        <v>162</v>
      </c>
      <c r="C379" s="399"/>
      <c r="D379" s="471"/>
      <c r="E379" s="471"/>
      <c r="F379" s="471"/>
      <c r="G379" s="401">
        <f t="shared" si="189"/>
        <v>0</v>
      </c>
      <c r="H379" s="295">
        <f t="shared" si="187"/>
        <v>0</v>
      </c>
      <c r="I379" s="295">
        <f t="shared" si="190"/>
        <v>0</v>
      </c>
    </row>
    <row r="380" spans="1:17" ht="191.25">
      <c r="A380" s="196"/>
      <c r="B380" s="494" t="s">
        <v>709</v>
      </c>
      <c r="C380" s="254" t="s">
        <v>708</v>
      </c>
      <c r="D380" s="205">
        <v>570111.11</v>
      </c>
      <c r="E380" s="203">
        <f>'Трансферты и кредиты'!LO38</f>
        <v>0</v>
      </c>
      <c r="F380" s="203">
        <f>'Трансферты и кредиты'!LY38</f>
        <v>0</v>
      </c>
      <c r="G380" s="291">
        <f t="shared" si="189"/>
        <v>570111.11</v>
      </c>
      <c r="H380" s="295">
        <f t="shared" ref="H380:H385" si="192">IF(F380&gt;E380,1,0)</f>
        <v>0</v>
      </c>
      <c r="I380" s="295">
        <f t="shared" ref="I380:I388" si="193">IF(G380&lt;0,1,0)</f>
        <v>0</v>
      </c>
      <c r="J380" s="895">
        <f>D380+D383</f>
        <v>2036111.1099999999</v>
      </c>
    </row>
    <row r="381" spans="1:17">
      <c r="A381" s="397"/>
      <c r="B381" s="398" t="s">
        <v>161</v>
      </c>
      <c r="C381" s="399"/>
      <c r="D381" s="400">
        <v>0</v>
      </c>
      <c r="E381" s="400">
        <v>0</v>
      </c>
      <c r="F381" s="400">
        <v>0</v>
      </c>
      <c r="G381" s="401">
        <f t="shared" si="189"/>
        <v>0</v>
      </c>
      <c r="H381" s="295">
        <f t="shared" si="192"/>
        <v>0</v>
      </c>
      <c r="I381" s="295">
        <f t="shared" si="193"/>
        <v>0</v>
      </c>
      <c r="J381" s="895"/>
    </row>
    <row r="382" spans="1:17">
      <c r="A382" s="397"/>
      <c r="B382" s="398" t="s">
        <v>162</v>
      </c>
      <c r="C382" s="399"/>
      <c r="D382" s="401">
        <f>D380-D381</f>
        <v>570111.11</v>
      </c>
      <c r="E382" s="401">
        <f>E380-E381</f>
        <v>0</v>
      </c>
      <c r="F382" s="401">
        <f>F380-F381</f>
        <v>0</v>
      </c>
      <c r="G382" s="401">
        <f t="shared" si="189"/>
        <v>570111.11</v>
      </c>
      <c r="H382" s="295">
        <f t="shared" si="192"/>
        <v>0</v>
      </c>
      <c r="I382" s="295">
        <f t="shared" si="193"/>
        <v>0</v>
      </c>
      <c r="J382" s="895"/>
    </row>
    <row r="383" spans="1:17">
      <c r="A383" s="753"/>
      <c r="B383" s="754" t="s">
        <v>66</v>
      </c>
      <c r="C383" s="773" t="s">
        <v>708</v>
      </c>
      <c r="D383" s="755">
        <v>1466000</v>
      </c>
      <c r="E383" s="752">
        <f>'Трансферты и кредиты'!LP38</f>
        <v>0</v>
      </c>
      <c r="F383" s="752">
        <f>'Трансферты и кредиты'!LZ38</f>
        <v>0</v>
      </c>
      <c r="G383" s="756">
        <f t="shared" si="189"/>
        <v>1466000</v>
      </c>
      <c r="H383" s="295">
        <f t="shared" si="192"/>
        <v>0</v>
      </c>
      <c r="I383" s="295">
        <f t="shared" si="193"/>
        <v>0</v>
      </c>
      <c r="J383" s="895"/>
    </row>
    <row r="384" spans="1:17">
      <c r="A384" s="753"/>
      <c r="B384" s="757" t="s">
        <v>161</v>
      </c>
      <c r="C384" s="758"/>
      <c r="D384" s="759">
        <v>0</v>
      </c>
      <c r="E384" s="759">
        <v>0</v>
      </c>
      <c r="F384" s="759">
        <v>0</v>
      </c>
      <c r="G384" s="756">
        <f t="shared" si="189"/>
        <v>0</v>
      </c>
      <c r="H384" s="295">
        <f t="shared" si="192"/>
        <v>0</v>
      </c>
      <c r="I384" s="295">
        <f t="shared" si="193"/>
        <v>0</v>
      </c>
      <c r="J384" s="895"/>
    </row>
    <row r="385" spans="1:10">
      <c r="A385" s="753"/>
      <c r="B385" s="757" t="s">
        <v>162</v>
      </c>
      <c r="C385" s="758"/>
      <c r="D385" s="756">
        <f>D383-D384</f>
        <v>1466000</v>
      </c>
      <c r="E385" s="756">
        <f>E383-E384</f>
        <v>0</v>
      </c>
      <c r="F385" s="756">
        <f>F383-F384</f>
        <v>0</v>
      </c>
      <c r="G385" s="756">
        <f t="shared" si="189"/>
        <v>1466000</v>
      </c>
      <c r="H385" s="295">
        <f t="shared" si="192"/>
        <v>0</v>
      </c>
      <c r="I385" s="295">
        <f t="shared" si="193"/>
        <v>0</v>
      </c>
      <c r="J385" s="895"/>
    </row>
    <row r="386" spans="1:10" ht="165.75">
      <c r="A386" s="253"/>
      <c r="B386" s="494" t="s">
        <v>711</v>
      </c>
      <c r="C386" s="254" t="s">
        <v>710</v>
      </c>
      <c r="D386" s="205">
        <v>2046900</v>
      </c>
      <c r="E386" s="203">
        <f>'Трансферты и кредиты'!LN38</f>
        <v>0</v>
      </c>
      <c r="F386" s="203">
        <f>'Трансферты и кредиты'!LX38</f>
        <v>0</v>
      </c>
      <c r="G386" s="291">
        <f t="shared" si="189"/>
        <v>2046900</v>
      </c>
      <c r="H386" s="295">
        <f>IF(F386&gt;E386,1,0)</f>
        <v>0</v>
      </c>
      <c r="I386" s="295">
        <f t="shared" si="193"/>
        <v>0</v>
      </c>
      <c r="J386" s="895"/>
    </row>
    <row r="387" spans="1:10">
      <c r="A387" s="397"/>
      <c r="B387" s="398" t="s">
        <v>161</v>
      </c>
      <c r="C387" s="399"/>
      <c r="D387" s="400">
        <v>0</v>
      </c>
      <c r="E387" s="400">
        <v>0</v>
      </c>
      <c r="F387" s="400">
        <v>0</v>
      </c>
      <c r="G387" s="401">
        <f t="shared" si="189"/>
        <v>0</v>
      </c>
      <c r="H387" s="295">
        <f>IF(F387&gt;E387,1,0)</f>
        <v>0</v>
      </c>
      <c r="I387" s="295">
        <f t="shared" si="193"/>
        <v>0</v>
      </c>
      <c r="J387" s="895"/>
    </row>
    <row r="388" spans="1:10">
      <c r="A388" s="397"/>
      <c r="B388" s="398" t="s">
        <v>162</v>
      </c>
      <c r="C388" s="399"/>
      <c r="D388" s="401">
        <f>D386-D387</f>
        <v>2046900</v>
      </c>
      <c r="E388" s="401">
        <f>E386-E387</f>
        <v>0</v>
      </c>
      <c r="F388" s="401">
        <f>F386-F387</f>
        <v>0</v>
      </c>
      <c r="G388" s="401">
        <f t="shared" si="189"/>
        <v>2046900</v>
      </c>
      <c r="H388" s="295">
        <f>IF(F388&gt;E388,1,0)</f>
        <v>0</v>
      </c>
      <c r="I388" s="295">
        <f t="shared" si="193"/>
        <v>0</v>
      </c>
      <c r="J388" s="895"/>
    </row>
    <row r="389" spans="1:10">
      <c r="A389" s="196"/>
      <c r="B389" s="494"/>
      <c r="C389" s="273"/>
      <c r="D389" s="290"/>
      <c r="E389" s="190"/>
      <c r="F389" s="190"/>
      <c r="G389" s="291"/>
      <c r="H389" s="295"/>
      <c r="I389" s="295">
        <f t="shared" si="190"/>
        <v>0</v>
      </c>
    </row>
    <row r="390" spans="1:10">
      <c r="A390" s="188">
        <v>1102</v>
      </c>
      <c r="B390" s="255" t="s">
        <v>112</v>
      </c>
      <c r="C390" s="194"/>
      <c r="D390" s="293">
        <f>D406+D400+D403+D409+D394+D397</f>
        <v>76032425.61999999</v>
      </c>
      <c r="E390" s="293">
        <f t="shared" ref="E390:G390" si="194">E406+E400+E403+E409+E394+E397</f>
        <v>5611899.2999999998</v>
      </c>
      <c r="F390" s="293">
        <f t="shared" si="194"/>
        <v>0</v>
      </c>
      <c r="G390" s="293">
        <f t="shared" si="194"/>
        <v>70420526.319999993</v>
      </c>
      <c r="H390" s="295">
        <f t="shared" ref="H390:H435" si="195">IF(F390&gt;E390,1,0)</f>
        <v>0</v>
      </c>
      <c r="I390" s="295">
        <f t="shared" si="190"/>
        <v>0</v>
      </c>
    </row>
    <row r="391" spans="1:10">
      <c r="A391" s="388"/>
      <c r="B391" s="389" t="s">
        <v>161</v>
      </c>
      <c r="C391" s="390"/>
      <c r="D391" s="528">
        <f t="shared" ref="D391:G392" si="196">D407+D401+D404+D410+D395+D398</f>
        <v>76032425.61999999</v>
      </c>
      <c r="E391" s="528">
        <f t="shared" si="196"/>
        <v>5611899.2999999998</v>
      </c>
      <c r="F391" s="528">
        <f t="shared" si="196"/>
        <v>0</v>
      </c>
      <c r="G391" s="528">
        <f t="shared" si="196"/>
        <v>70420526.319999993</v>
      </c>
      <c r="H391" s="295">
        <f t="shared" si="195"/>
        <v>0</v>
      </c>
      <c r="I391" s="295">
        <f t="shared" si="190"/>
        <v>0</v>
      </c>
    </row>
    <row r="392" spans="1:10">
      <c r="A392" s="388"/>
      <c r="B392" s="389" t="s">
        <v>162</v>
      </c>
      <c r="C392" s="390"/>
      <c r="D392" s="528">
        <f t="shared" si="196"/>
        <v>0</v>
      </c>
      <c r="E392" s="528">
        <f t="shared" si="196"/>
        <v>0</v>
      </c>
      <c r="F392" s="528">
        <f t="shared" si="196"/>
        <v>0</v>
      </c>
      <c r="G392" s="528">
        <f t="shared" si="196"/>
        <v>0</v>
      </c>
      <c r="H392" s="295">
        <f t="shared" si="195"/>
        <v>0</v>
      </c>
      <c r="I392" s="295">
        <f t="shared" si="190"/>
        <v>0</v>
      </c>
    </row>
    <row r="393" spans="1:10">
      <c r="A393" s="196"/>
      <c r="B393" s="493" t="s">
        <v>45</v>
      </c>
      <c r="C393" s="192"/>
      <c r="D393" s="292"/>
      <c r="E393" s="190"/>
      <c r="F393" s="190"/>
      <c r="G393" s="291"/>
      <c r="H393" s="295">
        <f t="shared" si="195"/>
        <v>0</v>
      </c>
      <c r="I393" s="295">
        <f t="shared" si="190"/>
        <v>0</v>
      </c>
    </row>
    <row r="394" spans="1:10" ht="153">
      <c r="A394" s="1309"/>
      <c r="B394" s="498" t="s">
        <v>644</v>
      </c>
      <c r="C394" s="145" t="s">
        <v>643</v>
      </c>
      <c r="D394" s="290">
        <v>1145763.1599999999</v>
      </c>
      <c r="E394" s="203">
        <f>'Трансферты и кредиты'!DD37</f>
        <v>0</v>
      </c>
      <c r="F394" s="203">
        <f>'Трансферты и кредиты'!DI37</f>
        <v>0</v>
      </c>
      <c r="G394" s="291">
        <f>D394-E394</f>
        <v>1145763.1599999999</v>
      </c>
      <c r="H394" s="295">
        <f t="shared" ref="H394:H399" si="197">IF(F394&gt;E394,1,0)</f>
        <v>0</v>
      </c>
      <c r="I394" s="295">
        <f t="shared" ref="I394:I399" si="198">IF(G394&lt;0,1,0)</f>
        <v>0</v>
      </c>
      <c r="J394" s="895">
        <f>D394+D397</f>
        <v>22915263.16</v>
      </c>
    </row>
    <row r="395" spans="1:10">
      <c r="A395" s="397"/>
      <c r="B395" s="398" t="s">
        <v>161</v>
      </c>
      <c r="C395" s="399"/>
      <c r="D395" s="401">
        <f>D394</f>
        <v>1145763.1599999999</v>
      </c>
      <c r="E395" s="401">
        <f t="shared" ref="E395:G395" si="199">E394</f>
        <v>0</v>
      </c>
      <c r="F395" s="401">
        <f t="shared" si="199"/>
        <v>0</v>
      </c>
      <c r="G395" s="401">
        <f t="shared" si="199"/>
        <v>1145763.1599999999</v>
      </c>
      <c r="H395" s="295">
        <f t="shared" si="197"/>
        <v>0</v>
      </c>
      <c r="I395" s="295">
        <f t="shared" si="198"/>
        <v>0</v>
      </c>
    </row>
    <row r="396" spans="1:10">
      <c r="A396" s="397"/>
      <c r="B396" s="398" t="s">
        <v>162</v>
      </c>
      <c r="C396" s="399"/>
      <c r="D396" s="401"/>
      <c r="E396" s="401"/>
      <c r="F396" s="401"/>
      <c r="G396" s="401"/>
      <c r="H396" s="295">
        <f t="shared" si="197"/>
        <v>0</v>
      </c>
      <c r="I396" s="295">
        <f t="shared" si="198"/>
        <v>0</v>
      </c>
    </row>
    <row r="397" spans="1:10">
      <c r="A397" s="753"/>
      <c r="B397" s="754" t="s">
        <v>66</v>
      </c>
      <c r="C397" s="740" t="s">
        <v>643</v>
      </c>
      <c r="D397" s="755">
        <v>21769500</v>
      </c>
      <c r="E397" s="752">
        <f>'Трансферты и кредиты'!DE37</f>
        <v>0</v>
      </c>
      <c r="F397" s="752">
        <f>'Трансферты и кредиты'!DJ37</f>
        <v>0</v>
      </c>
      <c r="G397" s="756">
        <f>D397-E397</f>
        <v>21769500</v>
      </c>
      <c r="H397" s="295">
        <f t="shared" si="197"/>
        <v>0</v>
      </c>
      <c r="I397" s="295">
        <f t="shared" si="198"/>
        <v>0</v>
      </c>
    </row>
    <row r="398" spans="1:10">
      <c r="A398" s="753"/>
      <c r="B398" s="757" t="s">
        <v>161</v>
      </c>
      <c r="C398" s="758"/>
      <c r="D398" s="756">
        <f>D397</f>
        <v>21769500</v>
      </c>
      <c r="E398" s="756">
        <f t="shared" ref="E398:G398" si="200">E397</f>
        <v>0</v>
      </c>
      <c r="F398" s="756">
        <f t="shared" si="200"/>
        <v>0</v>
      </c>
      <c r="G398" s="756">
        <f t="shared" si="200"/>
        <v>21769500</v>
      </c>
      <c r="H398" s="295">
        <f t="shared" si="197"/>
        <v>0</v>
      </c>
      <c r="I398" s="295">
        <f t="shared" si="198"/>
        <v>0</v>
      </c>
    </row>
    <row r="399" spans="1:10">
      <c r="A399" s="753"/>
      <c r="B399" s="757" t="s">
        <v>162</v>
      </c>
      <c r="C399" s="758"/>
      <c r="D399" s="756"/>
      <c r="E399" s="756"/>
      <c r="F399" s="756"/>
      <c r="G399" s="756"/>
      <c r="H399" s="295">
        <f t="shared" si="197"/>
        <v>0</v>
      </c>
      <c r="I399" s="295">
        <f t="shared" si="198"/>
        <v>0</v>
      </c>
      <c r="J399" s="899"/>
    </row>
    <row r="400" spans="1:10" ht="165.75">
      <c r="A400" s="196"/>
      <c r="B400" s="494" t="s">
        <v>645</v>
      </c>
      <c r="C400" s="145" t="s">
        <v>673</v>
      </c>
      <c r="D400" s="290">
        <v>2105263.16</v>
      </c>
      <c r="E400" s="203">
        <f>'Трансферты и кредиты'!DF37</f>
        <v>0</v>
      </c>
      <c r="F400" s="203">
        <f>'Трансферты и кредиты'!DK37</f>
        <v>0</v>
      </c>
      <c r="G400" s="291">
        <f t="shared" ref="G400:G403" si="201">D400-E400</f>
        <v>2105263.16</v>
      </c>
      <c r="H400" s="295">
        <f t="shared" ref="H400:H411" si="202">IF(F400&gt;E400,1,0)</f>
        <v>0</v>
      </c>
      <c r="I400" s="295">
        <f t="shared" ref="I400:I411" si="203">IF(G400&lt;0,1,0)</f>
        <v>0</v>
      </c>
      <c r="J400" s="895">
        <f>D400+D403</f>
        <v>42105263.159999996</v>
      </c>
    </row>
    <row r="401" spans="1:10">
      <c r="A401" s="397"/>
      <c r="B401" s="398" t="s">
        <v>161</v>
      </c>
      <c r="C401" s="399"/>
      <c r="D401" s="401">
        <f>D400</f>
        <v>2105263.16</v>
      </c>
      <c r="E401" s="401">
        <f t="shared" ref="E401:G401" si="204">E400</f>
        <v>0</v>
      </c>
      <c r="F401" s="401">
        <f t="shared" si="204"/>
        <v>0</v>
      </c>
      <c r="G401" s="401">
        <f t="shared" si="204"/>
        <v>2105263.16</v>
      </c>
      <c r="H401" s="295">
        <f t="shared" si="202"/>
        <v>0</v>
      </c>
      <c r="I401" s="295">
        <f t="shared" si="203"/>
        <v>0</v>
      </c>
    </row>
    <row r="402" spans="1:10">
      <c r="A402" s="397"/>
      <c r="B402" s="398" t="s">
        <v>162</v>
      </c>
      <c r="C402" s="399"/>
      <c r="D402" s="401"/>
      <c r="E402" s="401"/>
      <c r="F402" s="401"/>
      <c r="G402" s="401"/>
      <c r="H402" s="295">
        <f t="shared" si="202"/>
        <v>0</v>
      </c>
      <c r="I402" s="295">
        <f t="shared" si="203"/>
        <v>0</v>
      </c>
    </row>
    <row r="403" spans="1:10">
      <c r="A403" s="753"/>
      <c r="B403" s="754" t="s">
        <v>66</v>
      </c>
      <c r="C403" s="740" t="s">
        <v>673</v>
      </c>
      <c r="D403" s="755">
        <v>40000000</v>
      </c>
      <c r="E403" s="752">
        <f>'Трансферты и кредиты'!DG37</f>
        <v>0</v>
      </c>
      <c r="F403" s="752">
        <f>'Трансферты и кредиты'!DL37</f>
        <v>0</v>
      </c>
      <c r="G403" s="756">
        <f t="shared" si="201"/>
        <v>40000000</v>
      </c>
      <c r="H403" s="295">
        <f t="shared" si="202"/>
        <v>0</v>
      </c>
      <c r="I403" s="295">
        <f t="shared" si="203"/>
        <v>0</v>
      </c>
    </row>
    <row r="404" spans="1:10">
      <c r="A404" s="753"/>
      <c r="B404" s="757" t="s">
        <v>161</v>
      </c>
      <c r="C404" s="758"/>
      <c r="D404" s="756">
        <f>D403</f>
        <v>40000000</v>
      </c>
      <c r="E404" s="756">
        <f t="shared" ref="E404:G404" si="205">E403</f>
        <v>0</v>
      </c>
      <c r="F404" s="756">
        <f t="shared" si="205"/>
        <v>0</v>
      </c>
      <c r="G404" s="756">
        <f t="shared" si="205"/>
        <v>40000000</v>
      </c>
      <c r="H404" s="295">
        <f t="shared" si="202"/>
        <v>0</v>
      </c>
      <c r="I404" s="295">
        <f t="shared" si="203"/>
        <v>0</v>
      </c>
    </row>
    <row r="405" spans="1:10">
      <c r="A405" s="753"/>
      <c r="B405" s="757" t="s">
        <v>162</v>
      </c>
      <c r="C405" s="758"/>
      <c r="D405" s="756"/>
      <c r="E405" s="756"/>
      <c r="F405" s="756"/>
      <c r="G405" s="756"/>
      <c r="H405" s="295">
        <f t="shared" si="202"/>
        <v>0</v>
      </c>
      <c r="I405" s="295">
        <f t="shared" si="203"/>
        <v>0</v>
      </c>
      <c r="J405" s="899"/>
    </row>
    <row r="406" spans="1:10" ht="165.75">
      <c r="A406" s="196"/>
      <c r="B406" s="494" t="s">
        <v>677</v>
      </c>
      <c r="C406" s="145" t="s">
        <v>678</v>
      </c>
      <c r="D406" s="290">
        <v>5400000</v>
      </c>
      <c r="E406" s="203">
        <f>'Прочая  субсидия_МР  и  ГО'!D38</f>
        <v>0</v>
      </c>
      <c r="F406" s="203">
        <f>'Прочая  субсидия_МР  и  ГО'!E38</f>
        <v>0</v>
      </c>
      <c r="G406" s="291">
        <f>D406-E406</f>
        <v>5400000</v>
      </c>
      <c r="H406" s="295">
        <f>IF(F406&gt;E406,1,0)</f>
        <v>0</v>
      </c>
      <c r="I406" s="295">
        <f>IF(G406&lt;0,1,0)</f>
        <v>0</v>
      </c>
    </row>
    <row r="407" spans="1:10">
      <c r="A407" s="397"/>
      <c r="B407" s="398" t="s">
        <v>161</v>
      </c>
      <c r="C407" s="399"/>
      <c r="D407" s="401">
        <f>D406</f>
        <v>5400000</v>
      </c>
      <c r="E407" s="401">
        <f>E406</f>
        <v>0</v>
      </c>
      <c r="F407" s="401">
        <f>F406</f>
        <v>0</v>
      </c>
      <c r="G407" s="401">
        <f>D407-E407</f>
        <v>5400000</v>
      </c>
      <c r="H407" s="295">
        <f>IF(F407&gt;E407,1,0)</f>
        <v>0</v>
      </c>
      <c r="I407" s="295">
        <f>IF(G407&lt;0,1,0)</f>
        <v>0</v>
      </c>
    </row>
    <row r="408" spans="1:10">
      <c r="A408" s="397"/>
      <c r="B408" s="398" t="s">
        <v>162</v>
      </c>
      <c r="C408" s="399"/>
      <c r="D408" s="401">
        <f>D406-D407</f>
        <v>0</v>
      </c>
      <c r="E408" s="401">
        <f>E406-E407</f>
        <v>0</v>
      </c>
      <c r="F408" s="401">
        <f>F406-F407</f>
        <v>0</v>
      </c>
      <c r="G408" s="401">
        <f>D408-E408</f>
        <v>0</v>
      </c>
      <c r="H408" s="295">
        <f>IF(F408&gt;E408,1,0)</f>
        <v>0</v>
      </c>
      <c r="I408" s="295">
        <f>IF(G408&lt;0,1,0)</f>
        <v>0</v>
      </c>
    </row>
    <row r="409" spans="1:10" s="912" customFormat="1" ht="165.75">
      <c r="A409" s="1099"/>
      <c r="B409" s="494" t="s">
        <v>251</v>
      </c>
      <c r="C409" s="145" t="s">
        <v>220</v>
      </c>
      <c r="D409" s="290">
        <v>5611899.2999999998</v>
      </c>
      <c r="E409" s="465">
        <f>D409</f>
        <v>5611899.2999999998</v>
      </c>
      <c r="F409" s="402"/>
      <c r="G409" s="291">
        <f t="shared" ref="G409:G411" si="206">D409-E409</f>
        <v>0</v>
      </c>
      <c r="H409" s="295">
        <f t="shared" si="202"/>
        <v>0</v>
      </c>
      <c r="I409" s="295">
        <f t="shared" si="203"/>
        <v>0</v>
      </c>
      <c r="J409" s="898"/>
    </row>
    <row r="410" spans="1:10" s="912" customFormat="1">
      <c r="A410" s="397"/>
      <c r="B410" s="398" t="s">
        <v>161</v>
      </c>
      <c r="C410" s="399"/>
      <c r="D410" s="401">
        <f>D409-D411</f>
        <v>5611899.2999999998</v>
      </c>
      <c r="E410" s="401">
        <f t="shared" ref="E410:F410" si="207">E409-E411</f>
        <v>5611899.2999999998</v>
      </c>
      <c r="F410" s="401">
        <f t="shared" si="207"/>
        <v>0</v>
      </c>
      <c r="G410" s="401">
        <f t="shared" si="206"/>
        <v>0</v>
      </c>
      <c r="H410" s="295">
        <f t="shared" si="202"/>
        <v>0</v>
      </c>
      <c r="I410" s="295">
        <f t="shared" si="203"/>
        <v>0</v>
      </c>
      <c r="J410" s="898"/>
    </row>
    <row r="411" spans="1:10" s="912" customFormat="1">
      <c r="A411" s="397"/>
      <c r="B411" s="398" t="s">
        <v>162</v>
      </c>
      <c r="C411" s="399"/>
      <c r="D411" s="400"/>
      <c r="E411" s="471"/>
      <c r="F411" s="400"/>
      <c r="G411" s="401">
        <f t="shared" si="206"/>
        <v>0</v>
      </c>
      <c r="H411" s="295">
        <f t="shared" si="202"/>
        <v>0</v>
      </c>
      <c r="I411" s="295">
        <f t="shared" si="203"/>
        <v>0</v>
      </c>
      <c r="J411" s="898"/>
    </row>
    <row r="412" spans="1:10" s="912" customFormat="1">
      <c r="A412" s="253"/>
      <c r="B412" s="380"/>
      <c r="C412" s="273"/>
      <c r="D412" s="500"/>
      <c r="E412" s="500"/>
      <c r="F412" s="500"/>
      <c r="G412" s="500"/>
      <c r="H412" s="501"/>
      <c r="I412" s="501"/>
      <c r="J412" s="1054"/>
    </row>
    <row r="413" spans="1:10" s="912" customFormat="1">
      <c r="A413" s="188">
        <v>1103</v>
      </c>
      <c r="B413" s="255" t="s">
        <v>424</v>
      </c>
      <c r="C413" s="194"/>
      <c r="D413" s="293">
        <f>D417</f>
        <v>0</v>
      </c>
      <c r="E413" s="293">
        <f t="shared" ref="E413:G413" si="208">E417</f>
        <v>0</v>
      </c>
      <c r="F413" s="293">
        <f t="shared" si="208"/>
        <v>0</v>
      </c>
      <c r="G413" s="293">
        <f t="shared" si="208"/>
        <v>0</v>
      </c>
      <c r="H413" s="295">
        <f t="shared" ref="H413:H416" si="209">IF(F413&gt;E413,1,0)</f>
        <v>0</v>
      </c>
      <c r="I413" s="295">
        <f t="shared" ref="I413:I416" si="210">IF(G413&lt;0,1,0)</f>
        <v>0</v>
      </c>
      <c r="J413" s="1054"/>
    </row>
    <row r="414" spans="1:10" s="912" customFormat="1">
      <c r="A414" s="388"/>
      <c r="B414" s="389" t="s">
        <v>161</v>
      </c>
      <c r="C414" s="390"/>
      <c r="D414" s="528">
        <f t="shared" ref="D414:G415" si="211">D418</f>
        <v>0</v>
      </c>
      <c r="E414" s="528">
        <f t="shared" si="211"/>
        <v>0</v>
      </c>
      <c r="F414" s="528">
        <f t="shared" si="211"/>
        <v>0</v>
      </c>
      <c r="G414" s="528">
        <f t="shared" si="211"/>
        <v>0</v>
      </c>
      <c r="H414" s="295">
        <f t="shared" si="209"/>
        <v>0</v>
      </c>
      <c r="I414" s="295">
        <f t="shared" si="210"/>
        <v>0</v>
      </c>
      <c r="J414" s="1054"/>
    </row>
    <row r="415" spans="1:10" s="912" customFormat="1">
      <c r="A415" s="388"/>
      <c r="B415" s="389" t="s">
        <v>162</v>
      </c>
      <c r="C415" s="390"/>
      <c r="D415" s="528">
        <f t="shared" si="211"/>
        <v>0</v>
      </c>
      <c r="E415" s="528">
        <f t="shared" si="211"/>
        <v>0</v>
      </c>
      <c r="F415" s="528">
        <f t="shared" si="211"/>
        <v>0</v>
      </c>
      <c r="G415" s="528">
        <f t="shared" si="211"/>
        <v>0</v>
      </c>
      <c r="H415" s="295">
        <f t="shared" si="209"/>
        <v>0</v>
      </c>
      <c r="I415" s="295">
        <f t="shared" si="210"/>
        <v>0</v>
      </c>
      <c r="J415" s="1054"/>
    </row>
    <row r="416" spans="1:10" s="912" customFormat="1">
      <c r="A416" s="1242"/>
      <c r="B416" s="493" t="s">
        <v>45</v>
      </c>
      <c r="C416" s="192"/>
      <c r="D416" s="190"/>
      <c r="E416" s="190"/>
      <c r="F416" s="190"/>
      <c r="G416" s="291"/>
      <c r="H416" s="295">
        <f t="shared" si="209"/>
        <v>0</v>
      </c>
      <c r="I416" s="295">
        <f t="shared" si="210"/>
        <v>0</v>
      </c>
      <c r="J416" s="1054"/>
    </row>
    <row r="417" spans="1:10" s="912" customFormat="1" ht="178.5">
      <c r="A417" s="1433"/>
      <c r="B417" s="498" t="s">
        <v>781</v>
      </c>
      <c r="C417" s="145" t="s">
        <v>780</v>
      </c>
      <c r="D417" s="290">
        <f>1211300-1211300</f>
        <v>0</v>
      </c>
      <c r="E417" s="203">
        <f>'Прочая  субсидия_МР  и  ГО'!F38</f>
        <v>0</v>
      </c>
      <c r="F417" s="203">
        <f>'Прочая  субсидия_МР  и  ГО'!G38</f>
        <v>0</v>
      </c>
      <c r="G417" s="291">
        <f t="shared" ref="G417" si="212">D417-E417</f>
        <v>0</v>
      </c>
      <c r="H417" s="295">
        <f t="shared" ref="H417:H419" si="213">IF(F417&gt;E417,1,0)</f>
        <v>0</v>
      </c>
      <c r="I417" s="295">
        <f t="shared" ref="I417:I419" si="214">IF(G417&lt;0,1,0)</f>
        <v>0</v>
      </c>
      <c r="J417" s="895"/>
    </row>
    <row r="418" spans="1:10" s="912" customFormat="1">
      <c r="A418" s="397"/>
      <c r="B418" s="398" t="s">
        <v>161</v>
      </c>
      <c r="C418" s="399"/>
      <c r="D418" s="401">
        <f>D417</f>
        <v>0</v>
      </c>
      <c r="E418" s="401">
        <f t="shared" ref="E418:G418" si="215">E417</f>
        <v>0</v>
      </c>
      <c r="F418" s="401">
        <f t="shared" si="215"/>
        <v>0</v>
      </c>
      <c r="G418" s="401">
        <f t="shared" si="215"/>
        <v>0</v>
      </c>
      <c r="H418" s="295">
        <f t="shared" si="213"/>
        <v>0</v>
      </c>
      <c r="I418" s="295">
        <f t="shared" si="214"/>
        <v>0</v>
      </c>
      <c r="J418" s="896"/>
    </row>
    <row r="419" spans="1:10" s="912" customFormat="1">
      <c r="A419" s="397"/>
      <c r="B419" s="398" t="s">
        <v>162</v>
      </c>
      <c r="C419" s="399"/>
      <c r="D419" s="401"/>
      <c r="E419" s="401"/>
      <c r="F419" s="401"/>
      <c r="G419" s="401"/>
      <c r="H419" s="295">
        <f t="shared" si="213"/>
        <v>0</v>
      </c>
      <c r="I419" s="295">
        <f t="shared" si="214"/>
        <v>0</v>
      </c>
      <c r="J419" s="896"/>
    </row>
    <row r="420" spans="1:10" s="912" customFormat="1">
      <c r="A420" s="253"/>
      <c r="B420" s="380"/>
      <c r="C420" s="273"/>
      <c r="D420" s="500"/>
      <c r="E420" s="500"/>
      <c r="F420" s="500"/>
      <c r="G420" s="500"/>
      <c r="H420" s="501"/>
      <c r="I420" s="501"/>
      <c r="J420" s="1054"/>
    </row>
    <row r="421" spans="1:10" ht="25.5">
      <c r="A421" s="188">
        <v>1403</v>
      </c>
      <c r="B421" s="255" t="s">
        <v>74</v>
      </c>
      <c r="C421" s="194"/>
      <c r="D421" s="293">
        <f>D428+D425+D431</f>
        <v>919519961.16999996</v>
      </c>
      <c r="E421" s="293">
        <f t="shared" ref="E421:G421" si="216">E428+E425+E431</f>
        <v>300000000</v>
      </c>
      <c r="F421" s="293">
        <f t="shared" si="216"/>
        <v>300000000</v>
      </c>
      <c r="G421" s="293">
        <f t="shared" si="216"/>
        <v>619519961.16999996</v>
      </c>
      <c r="H421" s="295">
        <f t="shared" si="195"/>
        <v>0</v>
      </c>
      <c r="I421" s="295">
        <f t="shared" si="190"/>
        <v>0</v>
      </c>
    </row>
    <row r="422" spans="1:10">
      <c r="A422" s="388"/>
      <c r="B422" s="389" t="s">
        <v>161</v>
      </c>
      <c r="C422" s="390"/>
      <c r="D422" s="528">
        <f t="shared" ref="D422:G423" si="217">D429+D426+D432</f>
        <v>919519961.16999996</v>
      </c>
      <c r="E422" s="528">
        <f t="shared" si="217"/>
        <v>300000000</v>
      </c>
      <c r="F422" s="528">
        <f t="shared" si="217"/>
        <v>300000000</v>
      </c>
      <c r="G422" s="528">
        <f t="shared" si="217"/>
        <v>619519961.16999996</v>
      </c>
      <c r="H422" s="295">
        <f t="shared" si="195"/>
        <v>0</v>
      </c>
      <c r="I422" s="295">
        <f t="shared" si="190"/>
        <v>0</v>
      </c>
    </row>
    <row r="423" spans="1:10">
      <c r="A423" s="388"/>
      <c r="B423" s="389" t="s">
        <v>162</v>
      </c>
      <c r="C423" s="390"/>
      <c r="D423" s="528">
        <f t="shared" si="217"/>
        <v>0</v>
      </c>
      <c r="E423" s="528">
        <f t="shared" si="217"/>
        <v>0</v>
      </c>
      <c r="F423" s="528">
        <f t="shared" si="217"/>
        <v>0</v>
      </c>
      <c r="G423" s="528">
        <f t="shared" si="217"/>
        <v>0</v>
      </c>
      <c r="H423" s="295">
        <f t="shared" si="195"/>
        <v>0</v>
      </c>
      <c r="I423" s="295">
        <f t="shared" si="190"/>
        <v>0</v>
      </c>
    </row>
    <row r="424" spans="1:10">
      <c r="A424" s="196"/>
      <c r="B424" s="493" t="s">
        <v>45</v>
      </c>
      <c r="C424" s="192"/>
      <c r="D424" s="292"/>
      <c r="E424" s="190"/>
      <c r="F424" s="190"/>
      <c r="G424" s="291"/>
      <c r="H424" s="295">
        <f t="shared" si="195"/>
        <v>0</v>
      </c>
      <c r="I424" s="295">
        <f t="shared" si="190"/>
        <v>0</v>
      </c>
    </row>
    <row r="425" spans="1:10" ht="165.75">
      <c r="A425" s="196"/>
      <c r="B425" s="494" t="s">
        <v>251</v>
      </c>
      <c r="C425" s="145" t="s">
        <v>220</v>
      </c>
      <c r="D425" s="290">
        <f>827940830+132700000-607490409.2</f>
        <v>353150420.79999995</v>
      </c>
      <c r="E425" s="274"/>
      <c r="F425" s="778"/>
      <c r="G425" s="291">
        <f t="shared" ref="G425:G430" si="218">D425-E425</f>
        <v>353150420.79999995</v>
      </c>
      <c r="H425" s="295">
        <f t="shared" si="195"/>
        <v>0</v>
      </c>
      <c r="I425" s="295">
        <f t="shared" si="190"/>
        <v>0</v>
      </c>
    </row>
    <row r="426" spans="1:10">
      <c r="A426" s="397"/>
      <c r="B426" s="398" t="s">
        <v>161</v>
      </c>
      <c r="C426" s="399"/>
      <c r="D426" s="471">
        <f>D425-D427</f>
        <v>353150420.79999995</v>
      </c>
      <c r="E426" s="471">
        <f>E425-E427</f>
        <v>0</v>
      </c>
      <c r="F426" s="471">
        <f>F425-F427</f>
        <v>0</v>
      </c>
      <c r="G426" s="401">
        <f t="shared" si="218"/>
        <v>353150420.79999995</v>
      </c>
      <c r="H426" s="295">
        <f t="shared" si="195"/>
        <v>0</v>
      </c>
      <c r="I426" s="295">
        <f t="shared" si="190"/>
        <v>0</v>
      </c>
    </row>
    <row r="427" spans="1:10">
      <c r="A427" s="397"/>
      <c r="B427" s="398" t="s">
        <v>162</v>
      </c>
      <c r="C427" s="399"/>
      <c r="D427" s="400"/>
      <c r="E427" s="400"/>
      <c r="F427" s="400"/>
      <c r="G427" s="401">
        <f t="shared" si="218"/>
        <v>0</v>
      </c>
      <c r="H427" s="295">
        <f t="shared" si="195"/>
        <v>0</v>
      </c>
      <c r="I427" s="295">
        <f t="shared" si="190"/>
        <v>0</v>
      </c>
    </row>
    <row r="428" spans="1:10" ht="114.75">
      <c r="A428" s="196"/>
      <c r="B428" s="494" t="s">
        <v>257</v>
      </c>
      <c r="C428" s="145" t="s">
        <v>225</v>
      </c>
      <c r="D428" s="290">
        <f>207825000+58544540.37</f>
        <v>266369540.37</v>
      </c>
      <c r="E428" s="203">
        <f>'Прочая  субсидия_МР  и  ГО'!AJ38</f>
        <v>0</v>
      </c>
      <c r="F428" s="203">
        <f>'Прочая  субсидия_МР  и  ГО'!AK38</f>
        <v>0</v>
      </c>
      <c r="G428" s="291">
        <f t="shared" si="218"/>
        <v>266369540.37</v>
      </c>
      <c r="H428" s="295">
        <f t="shared" si="195"/>
        <v>0</v>
      </c>
      <c r="I428" s="295">
        <f t="shared" si="190"/>
        <v>0</v>
      </c>
    </row>
    <row r="429" spans="1:10">
      <c r="A429" s="397"/>
      <c r="B429" s="398" t="s">
        <v>161</v>
      </c>
      <c r="C429" s="399"/>
      <c r="D429" s="401">
        <f>D428</f>
        <v>266369540.37</v>
      </c>
      <c r="E429" s="401">
        <f>E428</f>
        <v>0</v>
      </c>
      <c r="F429" s="401">
        <f>F428</f>
        <v>0</v>
      </c>
      <c r="G429" s="401">
        <f t="shared" si="218"/>
        <v>266369540.37</v>
      </c>
      <c r="H429" s="295">
        <f t="shared" si="195"/>
        <v>0</v>
      </c>
      <c r="I429" s="295">
        <f t="shared" si="190"/>
        <v>0</v>
      </c>
    </row>
    <row r="430" spans="1:10">
      <c r="A430" s="397"/>
      <c r="B430" s="398" t="s">
        <v>162</v>
      </c>
      <c r="C430" s="399"/>
      <c r="D430" s="401">
        <f>D428-D429</f>
        <v>0</v>
      </c>
      <c r="E430" s="401">
        <f>E428-E429</f>
        <v>0</v>
      </c>
      <c r="F430" s="401">
        <f>F428-F429</f>
        <v>0</v>
      </c>
      <c r="G430" s="401">
        <f t="shared" si="218"/>
        <v>0</v>
      </c>
      <c r="H430" s="295">
        <f t="shared" si="195"/>
        <v>0</v>
      </c>
      <c r="I430" s="295">
        <f t="shared" si="190"/>
        <v>0</v>
      </c>
    </row>
    <row r="431" spans="1:10" ht="127.5">
      <c r="A431" s="1336"/>
      <c r="B431" s="494" t="s">
        <v>660</v>
      </c>
      <c r="C431" s="145" t="s">
        <v>661</v>
      </c>
      <c r="D431" s="290">
        <v>300000000</v>
      </c>
      <c r="E431" s="203">
        <f>'Трансферты и кредиты'!PW37</f>
        <v>300000000</v>
      </c>
      <c r="F431" s="203">
        <f>'Трансферты и кредиты'!PX37</f>
        <v>300000000</v>
      </c>
      <c r="G431" s="291">
        <f>D431-E431</f>
        <v>0</v>
      </c>
      <c r="H431" s="295">
        <f>IF(F431&gt;E431,1,0)</f>
        <v>0</v>
      </c>
      <c r="I431" s="295">
        <f>IF(G431&lt;0,1,0)</f>
        <v>0</v>
      </c>
    </row>
    <row r="432" spans="1:10">
      <c r="A432" s="397"/>
      <c r="B432" s="398" t="s">
        <v>161</v>
      </c>
      <c r="C432" s="399"/>
      <c r="D432" s="401">
        <f>D431</f>
        <v>300000000</v>
      </c>
      <c r="E432" s="401">
        <f>E431</f>
        <v>300000000</v>
      </c>
      <c r="F432" s="401">
        <f>F431</f>
        <v>300000000</v>
      </c>
      <c r="G432" s="401">
        <f>D432-E432</f>
        <v>0</v>
      </c>
      <c r="H432" s="295">
        <f>IF(F432&gt;E432,1,0)</f>
        <v>0</v>
      </c>
      <c r="I432" s="295">
        <f>IF(G432&lt;0,1,0)</f>
        <v>0</v>
      </c>
    </row>
    <row r="433" spans="1:12">
      <c r="A433" s="397"/>
      <c r="B433" s="398" t="s">
        <v>162</v>
      </c>
      <c r="C433" s="399"/>
      <c r="D433" s="401">
        <f>D431-D432</f>
        <v>0</v>
      </c>
      <c r="E433" s="401">
        <f>E431-E432</f>
        <v>0</v>
      </c>
      <c r="F433" s="401">
        <f>F431-F432</f>
        <v>0</v>
      </c>
      <c r="G433" s="401">
        <f>D433-E433</f>
        <v>0</v>
      </c>
      <c r="H433" s="295">
        <f>IF(F433&gt;E433,1,0)</f>
        <v>0</v>
      </c>
      <c r="I433" s="295">
        <f>IF(G433&lt;0,1,0)</f>
        <v>0</v>
      </c>
    </row>
    <row r="434" spans="1:12">
      <c r="A434" s="195"/>
      <c r="B434" s="195"/>
      <c r="C434" s="199"/>
      <c r="D434" s="292"/>
      <c r="E434" s="292"/>
      <c r="F434" s="292"/>
      <c r="G434" s="292"/>
      <c r="H434" s="295">
        <f t="shared" si="195"/>
        <v>0</v>
      </c>
      <c r="I434" s="295">
        <f t="shared" si="190"/>
        <v>0</v>
      </c>
    </row>
    <row r="435" spans="1:12" s="914" customFormat="1">
      <c r="A435" s="393"/>
      <c r="B435" s="394" t="s">
        <v>148</v>
      </c>
      <c r="C435" s="394"/>
      <c r="D435" s="395">
        <f t="shared" ref="D435:G437" si="219">D8+D48+D68+D94+D141+D177+D252+D320+D421+D306+D28+D220+D390+D373+D207+D155+D295+D413</f>
        <v>6722308317</v>
      </c>
      <c r="E435" s="395">
        <f t="shared" si="219"/>
        <v>3208578890.3200002</v>
      </c>
      <c r="F435" s="395">
        <f t="shared" si="219"/>
        <v>1072539029.4399999</v>
      </c>
      <c r="G435" s="395">
        <f t="shared" si="219"/>
        <v>3513729426.6800003</v>
      </c>
      <c r="H435" s="295">
        <f t="shared" si="195"/>
        <v>0</v>
      </c>
      <c r="I435" s="295">
        <f t="shared" si="190"/>
        <v>0</v>
      </c>
      <c r="J435" s="900"/>
    </row>
    <row r="436" spans="1:12" s="914" customFormat="1">
      <c r="A436" s="388"/>
      <c r="B436" s="396" t="s">
        <v>161</v>
      </c>
      <c r="C436" s="390"/>
      <c r="D436" s="469">
        <f t="shared" si="219"/>
        <v>3312946471.8700004</v>
      </c>
      <c r="E436" s="469">
        <f t="shared" si="219"/>
        <v>1749168896.4099998</v>
      </c>
      <c r="F436" s="469">
        <f t="shared" si="219"/>
        <v>968413970.13</v>
      </c>
      <c r="G436" s="469">
        <f t="shared" si="219"/>
        <v>1563777575.4599998</v>
      </c>
      <c r="H436" s="295">
        <f>IF(F436&gt;E436,1,0)</f>
        <v>0</v>
      </c>
      <c r="I436" s="295">
        <f>IF(G436&lt;0,1,0)</f>
        <v>0</v>
      </c>
      <c r="J436" s="900"/>
    </row>
    <row r="437" spans="1:12" s="914" customFormat="1">
      <c r="A437" s="388"/>
      <c r="B437" s="396" t="s">
        <v>162</v>
      </c>
      <c r="C437" s="390"/>
      <c r="D437" s="469">
        <f t="shared" si="219"/>
        <v>1553282481.4299998</v>
      </c>
      <c r="E437" s="469">
        <f t="shared" si="219"/>
        <v>1008305126.21</v>
      </c>
      <c r="F437" s="469">
        <f t="shared" si="219"/>
        <v>104125059.31</v>
      </c>
      <c r="G437" s="469">
        <f t="shared" si="219"/>
        <v>544977355.22000003</v>
      </c>
      <c r="H437" s="295">
        <f>IF(F437&gt;E437,1,0)</f>
        <v>0</v>
      </c>
      <c r="I437" s="295">
        <f>IF(G437&lt;0,1,0)</f>
        <v>0</v>
      </c>
      <c r="J437" s="900"/>
    </row>
    <row r="438" spans="1:12" s="914" customFormat="1">
      <c r="A438" s="388"/>
      <c r="B438" s="396" t="s">
        <v>425</v>
      </c>
      <c r="C438" s="390"/>
      <c r="D438" s="469">
        <f>D255+D223+D210+D180+D158</f>
        <v>1856079363.7</v>
      </c>
      <c r="E438" s="469">
        <f>E255+E223+E210+E180+E158</f>
        <v>451104867.70000005</v>
      </c>
      <c r="F438" s="469">
        <f>F255+F223+F210+F180+F158</f>
        <v>0</v>
      </c>
      <c r="G438" s="469">
        <f>G255+G223+G210+G180+G158</f>
        <v>1404974496</v>
      </c>
      <c r="H438" s="295">
        <f>IF(F438&gt;E438,1,0)</f>
        <v>0</v>
      </c>
      <c r="I438" s="295">
        <f>IF(G438&lt;0,1,0)</f>
        <v>0</v>
      </c>
      <c r="J438" s="1243"/>
    </row>
    <row r="439" spans="1:12" s="914" customFormat="1">
      <c r="A439" s="385"/>
      <c r="B439" s="386"/>
      <c r="C439" s="387"/>
      <c r="D439" s="384">
        <f>D435-D436-D437-D438</f>
        <v>0</v>
      </c>
      <c r="E439" s="384">
        <f t="shared" ref="E439:G439" si="220">E435-E436-E437-E438</f>
        <v>0</v>
      </c>
      <c r="F439" s="384">
        <f t="shared" si="220"/>
        <v>-5.9604644775390625E-8</v>
      </c>
      <c r="G439" s="384">
        <f t="shared" si="220"/>
        <v>0</v>
      </c>
      <c r="H439" s="915">
        <f>SUM(H8:H437)</f>
        <v>0</v>
      </c>
      <c r="I439" s="915">
        <f>SUM(I8:I437)</f>
        <v>0</v>
      </c>
      <c r="J439" s="900"/>
    </row>
    <row r="440" spans="1:12" s="914" customFormat="1">
      <c r="A440" s="385"/>
      <c r="B440" s="386"/>
      <c r="C440" s="387"/>
      <c r="D440" s="452" t="s">
        <v>338</v>
      </c>
      <c r="E440" s="916">
        <f>E435-'Трансферты и кредиты'!AI37</f>
        <v>0</v>
      </c>
      <c r="F440" s="916">
        <f>F435-'Трансферты и кредиты'!AJ37</f>
        <v>0</v>
      </c>
      <c r="G440" s="384"/>
      <c r="H440" s="295"/>
      <c r="I440" s="295"/>
      <c r="J440" s="900"/>
    </row>
    <row r="441" spans="1:12" s="914" customFormat="1">
      <c r="A441" s="385"/>
      <c r="B441" s="386"/>
      <c r="C441" s="454" t="s">
        <v>163</v>
      </c>
      <c r="D441" s="933">
        <v>3312946471.8699999</v>
      </c>
      <c r="E441" s="933">
        <v>1713124596.4100001</v>
      </c>
      <c r="F441" s="933">
        <v>968413970.13</v>
      </c>
      <c r="G441" s="384"/>
      <c r="H441" s="295"/>
      <c r="I441" s="910" t="s">
        <v>260</v>
      </c>
      <c r="J441" s="900"/>
    </row>
    <row r="442" spans="1:12" s="914" customFormat="1">
      <c r="A442" s="385"/>
      <c r="B442" s="386"/>
      <c r="C442" s="454" t="s">
        <v>53</v>
      </c>
      <c r="D442" s="1250">
        <f>D441-D436</f>
        <v>0</v>
      </c>
      <c r="E442" s="453">
        <f>E441-E436+E450+E457</f>
        <v>2.3469328880310059E-7</v>
      </c>
      <c r="F442" s="453">
        <f>F441-F436+F450+F457</f>
        <v>0</v>
      </c>
      <c r="G442" s="384"/>
      <c r="H442" s="295"/>
      <c r="I442" s="1666" t="s">
        <v>336</v>
      </c>
      <c r="J442" s="1666"/>
      <c r="K442" s="1666"/>
      <c r="L442" s="1666"/>
    </row>
    <row r="443" spans="1:12" s="914" customFormat="1">
      <c r="A443" s="385"/>
      <c r="B443" s="386"/>
      <c r="C443" s="454" t="s">
        <v>50</v>
      </c>
      <c r="D443" s="1432">
        <v>1553282481.4300001</v>
      </c>
      <c r="E443" s="933">
        <v>884067206.21000004</v>
      </c>
      <c r="F443" s="933">
        <v>104125059.31</v>
      </c>
      <c r="G443" s="384"/>
      <c r="H443" s="295"/>
      <c r="I443" s="910" t="s">
        <v>260</v>
      </c>
      <c r="J443" s="900"/>
    </row>
    <row r="444" spans="1:12" s="914" customFormat="1">
      <c r="A444" s="385"/>
      <c r="B444" s="386"/>
      <c r="C444" s="454" t="s">
        <v>53</v>
      </c>
      <c r="D444" s="1250">
        <f>D443-D437</f>
        <v>0</v>
      </c>
      <c r="E444" s="777">
        <f>E443-E437+E458+E451</f>
        <v>0</v>
      </c>
      <c r="F444" s="777">
        <f>F443-F437+F458+F451</f>
        <v>0</v>
      </c>
      <c r="G444" s="384"/>
      <c r="H444" s="295"/>
      <c r="I444" s="295"/>
      <c r="J444" s="900"/>
    </row>
    <row r="445" spans="1:12" s="914" customFormat="1">
      <c r="A445" s="385"/>
      <c r="B445" s="386"/>
      <c r="C445" s="454" t="s">
        <v>427</v>
      </c>
      <c r="D445" s="933">
        <v>1856079363.7</v>
      </c>
      <c r="E445" s="1431">
        <f>E438</f>
        <v>451104867.70000005</v>
      </c>
      <c r="F445" s="1431">
        <f>F438</f>
        <v>0</v>
      </c>
      <c r="G445" s="384"/>
      <c r="H445" s="295"/>
      <c r="I445" s="295"/>
      <c r="J445" s="1243"/>
    </row>
    <row r="446" spans="1:12" s="914" customFormat="1">
      <c r="A446" s="385"/>
      <c r="B446" s="386"/>
      <c r="C446" s="454" t="s">
        <v>53</v>
      </c>
      <c r="D446" s="1250">
        <f>D445-D438</f>
        <v>0</v>
      </c>
      <c r="E446" s="1250">
        <f t="shared" ref="E446:F446" si="221">E445-E438</f>
        <v>0</v>
      </c>
      <c r="F446" s="1250">
        <f t="shared" si="221"/>
        <v>0</v>
      </c>
      <c r="G446" s="384"/>
      <c r="H446" s="295"/>
      <c r="I446" s="295"/>
      <c r="J446" s="1243"/>
    </row>
    <row r="447" spans="1:12" s="914" customFormat="1">
      <c r="A447" s="385"/>
      <c r="B447" s="386"/>
      <c r="C447" s="387"/>
      <c r="D447" s="384"/>
      <c r="E447" s="1671" t="s">
        <v>182</v>
      </c>
      <c r="F447" s="1672"/>
      <c r="G447" s="384"/>
      <c r="H447" s="295"/>
      <c r="I447" s="295"/>
      <c r="J447" s="900"/>
    </row>
    <row r="448" spans="1:12" s="914" customFormat="1">
      <c r="A448" s="385"/>
      <c r="B448" s="917"/>
      <c r="C448" s="387"/>
      <c r="D448" s="384"/>
      <c r="E448" s="1675" t="s">
        <v>339</v>
      </c>
      <c r="F448" s="1675"/>
      <c r="G448" s="384"/>
      <c r="H448" s="295"/>
      <c r="I448" s="295"/>
      <c r="J448" s="900"/>
    </row>
    <row r="449" spans="1:10" s="914" customFormat="1">
      <c r="A449" s="385"/>
      <c r="B449" s="386"/>
      <c r="C449" s="387"/>
      <c r="D449" s="384"/>
      <c r="E449" s="452"/>
      <c r="F449" s="452"/>
      <c r="G449" s="384"/>
      <c r="H449" s="295"/>
      <c r="I449" s="295"/>
      <c r="J449" s="900"/>
    </row>
    <row r="450" spans="1:10" s="914" customFormat="1">
      <c r="A450" s="385"/>
      <c r="B450" s="386"/>
      <c r="D450" s="454" t="s">
        <v>163</v>
      </c>
      <c r="E450" s="1329">
        <f>E33+E39+E126+E117+E164+E183+E191+E226+E270+E276+E340+E346+E352+E401+E381+E358+E364+E243+E73+E261+E235+E328+E395+E152+E45</f>
        <v>12233100.01</v>
      </c>
      <c r="F450" s="1329">
        <f>F33+F39+F126+F117+F164+F183+F191+F226+F270+F276+F340+F346+F352+F401+F381+F358+F364+F243+F73+F261+F235+F328+F395+F152+F45</f>
        <v>0</v>
      </c>
      <c r="G450" s="384"/>
      <c r="H450" s="295"/>
      <c r="I450" s="295"/>
      <c r="J450" s="900"/>
    </row>
    <row r="451" spans="1:10" s="914" customFormat="1">
      <c r="A451" s="385"/>
      <c r="B451" s="386"/>
      <c r="D451" s="454" t="s">
        <v>50</v>
      </c>
      <c r="E451" s="1329">
        <f>E34+E40+E127+E118+E165+E184+E192+E227+E271+E277+E341+E347+E353+E402+E382+E359+E365+E244+E74+E262+E236+E329+E396+E153+E46</f>
        <v>43517420</v>
      </c>
      <c r="F451" s="1329">
        <f>F34+F40+F127+F118+F165+F184+F192+F227+F271+F277+F341+F347+F353+F402+F382+F359+F365+F244+F74+F262+F236+F329+F396+F153+F46</f>
        <v>0</v>
      </c>
      <c r="G451" s="384"/>
      <c r="H451" s="295"/>
      <c r="I451" s="295"/>
      <c r="J451" s="900"/>
    </row>
    <row r="452" spans="1:10" s="914" customFormat="1">
      <c r="A452" s="385"/>
      <c r="B452" s="386"/>
      <c r="D452" s="454" t="s">
        <v>427</v>
      </c>
      <c r="E452" s="918">
        <f>E278+E218+E205+E201+E193+E185+E175</f>
        <v>110018600</v>
      </c>
      <c r="F452" s="918">
        <f>F278+F218+F205+F201+F193+F185+F175</f>
        <v>0</v>
      </c>
      <c r="G452" s="384"/>
      <c r="H452" s="295"/>
      <c r="I452" s="295"/>
      <c r="J452" s="1243"/>
    </row>
    <row r="453" spans="1:10" s="914" customFormat="1" ht="29.65" customHeight="1">
      <c r="A453" s="385"/>
      <c r="B453" s="386"/>
      <c r="C453" s="259"/>
      <c r="D453" s="919"/>
      <c r="E453" s="1673" t="s">
        <v>651</v>
      </c>
      <c r="F453" s="1674"/>
      <c r="G453" s="384"/>
      <c r="H453" s="295"/>
      <c r="I453" s="295"/>
      <c r="J453" s="900"/>
    </row>
    <row r="454" spans="1:10" s="914" customFormat="1">
      <c r="A454" s="385"/>
      <c r="B454" s="386"/>
      <c r="C454" s="387"/>
      <c r="D454" s="384"/>
      <c r="E454" s="384"/>
      <c r="F454" s="384"/>
      <c r="G454" s="384"/>
      <c r="H454" s="295"/>
      <c r="I454" s="295"/>
      <c r="J454" s="900"/>
    </row>
    <row r="455" spans="1:10" s="914" customFormat="1">
      <c r="A455" s="385"/>
      <c r="B455" s="386"/>
      <c r="C455" s="387"/>
      <c r="D455" s="384"/>
      <c r="E455" s="384"/>
      <c r="F455" s="384"/>
      <c r="G455" s="384"/>
      <c r="H455" s="295"/>
      <c r="I455" s="295"/>
      <c r="J455" s="900"/>
    </row>
    <row r="456" spans="1:10" s="914" customFormat="1">
      <c r="A456" s="385"/>
      <c r="B456" s="386"/>
      <c r="C456" s="1670" t="s">
        <v>652</v>
      </c>
      <c r="D456" s="1670"/>
      <c r="E456" s="1670"/>
      <c r="F456" s="1670"/>
      <c r="G456" s="1670"/>
      <c r="H456" s="295"/>
      <c r="I456" s="295"/>
      <c r="J456" s="900"/>
    </row>
    <row r="457" spans="1:10" s="914" customFormat="1" ht="14.1" customHeight="1">
      <c r="A457" s="385"/>
      <c r="B457" s="386"/>
      <c r="C457" s="760" t="s">
        <v>230</v>
      </c>
      <c r="D457" s="761">
        <f>D187+D195+D229+D273+D343+D349+D355+D404+D280+D167+D129+D120+D36+D42+D76+D384+D361+D367+D246+D331+D264+D239+D398+D288</f>
        <v>95852528.189999998</v>
      </c>
      <c r="E457" s="761">
        <f t="shared" ref="E457:G457" si="222">E187+E195+E229+E273+E343+E349+E355+E404+E280+E167+E129+E120+E36+E42+E76+E384+E361+E367+E246+E331+E264+E239+E398+E288</f>
        <v>23811199.989999998</v>
      </c>
      <c r="F457" s="761">
        <f t="shared" si="222"/>
        <v>0</v>
      </c>
      <c r="G457" s="761">
        <f t="shared" si="222"/>
        <v>72041328.199999988</v>
      </c>
      <c r="H457" s="295"/>
      <c r="I457" s="295"/>
      <c r="J457" s="900"/>
    </row>
    <row r="458" spans="1:10" s="914" customFormat="1">
      <c r="A458" s="385"/>
      <c r="B458" s="386"/>
      <c r="C458" s="760" t="s">
        <v>231</v>
      </c>
      <c r="D458" s="761">
        <f>D188+D196+D230+D274+D344+D350+D356+D405+D281+D168+D130+D121+D37+D43+D77+D385+D362+D368+D247+D332+D265+D240+D399+D289</f>
        <v>211340900</v>
      </c>
      <c r="E458" s="761">
        <f t="shared" ref="E458:G458" si="223">E188+E196+E230+E274+E344+E350+E356+E405+E281+E168+E130+E121+E37+E43+E77+E385+E362+E368+E247+E332+E265+E240+E399+E289</f>
        <v>80720500</v>
      </c>
      <c r="F458" s="761">
        <f t="shared" si="223"/>
        <v>0</v>
      </c>
      <c r="G458" s="761">
        <f t="shared" si="223"/>
        <v>130620400</v>
      </c>
      <c r="H458" s="295"/>
      <c r="I458" s="295"/>
      <c r="J458" s="900"/>
    </row>
    <row r="459" spans="1:10" s="914" customFormat="1">
      <c r="A459" s="385"/>
      <c r="B459" s="386"/>
      <c r="C459" s="760" t="s">
        <v>428</v>
      </c>
      <c r="D459" s="761">
        <f>D282+D241+D197+D189+D290</f>
        <v>1033121400</v>
      </c>
      <c r="E459" s="761">
        <f t="shared" ref="E459:G459" si="224">E282+E241+E197+E189+E290</f>
        <v>324795500</v>
      </c>
      <c r="F459" s="761">
        <f t="shared" si="224"/>
        <v>0</v>
      </c>
      <c r="G459" s="761">
        <f t="shared" si="224"/>
        <v>708325900</v>
      </c>
      <c r="H459" s="295"/>
      <c r="I459" s="295"/>
      <c r="J459" s="1243"/>
    </row>
    <row r="460" spans="1:10" s="914" customFormat="1">
      <c r="A460" s="385"/>
      <c r="B460" s="386"/>
      <c r="C460" s="760" t="s">
        <v>16</v>
      </c>
      <c r="D460" s="761">
        <f>SUM(D457:D459)</f>
        <v>1340314828.1900001</v>
      </c>
      <c r="E460" s="761">
        <f t="shared" ref="E460:G460" si="225">SUM(E457:E459)</f>
        <v>429327199.99000001</v>
      </c>
      <c r="F460" s="761">
        <f t="shared" si="225"/>
        <v>0</v>
      </c>
      <c r="G460" s="761">
        <f t="shared" si="225"/>
        <v>910987628.20000005</v>
      </c>
      <c r="H460" s="295"/>
      <c r="I460" s="295"/>
      <c r="J460" s="900"/>
    </row>
    <row r="461" spans="1:10" s="914" customFormat="1">
      <c r="A461" s="385"/>
      <c r="B461" s="386"/>
      <c r="C461" s="387"/>
      <c r="D461" s="800">
        <f>D460-D465</f>
        <v>0</v>
      </c>
      <c r="E461" s="384"/>
      <c r="F461" s="384"/>
      <c r="G461" s="384"/>
      <c r="H461" s="295"/>
      <c r="I461" s="295"/>
      <c r="J461" s="900"/>
    </row>
    <row r="462" spans="1:10" s="914" customFormat="1" ht="30">
      <c r="A462" s="385"/>
      <c r="B462" s="386"/>
      <c r="C462" s="387"/>
      <c r="D462" s="765" t="s">
        <v>315</v>
      </c>
      <c r="E462" s="384"/>
      <c r="F462" s="384"/>
      <c r="G462" s="384"/>
      <c r="H462" s="295"/>
      <c r="I462" s="295"/>
      <c r="J462" s="900"/>
    </row>
    <row r="463" spans="1:10" s="914" customFormat="1">
      <c r="A463" s="385"/>
      <c r="B463" s="386"/>
      <c r="C463" s="387"/>
      <c r="D463" s="765"/>
      <c r="E463" s="384"/>
      <c r="F463" s="384"/>
      <c r="G463" s="384"/>
      <c r="H463" s="295"/>
      <c r="I463" s="295"/>
      <c r="J463" s="900"/>
    </row>
    <row r="464" spans="1:10" s="914" customFormat="1">
      <c r="A464" s="385"/>
      <c r="B464" s="386"/>
      <c r="C464" s="451"/>
      <c r="D464" s="779" t="s">
        <v>52</v>
      </c>
      <c r="E464" s="384"/>
      <c r="F464" s="779" t="s">
        <v>52</v>
      </c>
      <c r="G464" s="384"/>
      <c r="H464" s="295"/>
      <c r="I464" s="295"/>
      <c r="J464" s="900"/>
    </row>
    <row r="465" spans="1:10" s="914" customFormat="1" ht="45">
      <c r="A465" s="385"/>
      <c r="B465" s="386"/>
      <c r="C465" s="289" t="s">
        <v>333</v>
      </c>
      <c r="D465" s="920">
        <f>SUM(D469:D469)</f>
        <v>1340314828.1900001</v>
      </c>
      <c r="F465" s="920">
        <f>SUM(F469:F469)</f>
        <v>0</v>
      </c>
      <c r="G465" s="384"/>
      <c r="H465" s="295"/>
      <c r="I465" s="295"/>
      <c r="J465" s="900"/>
    </row>
    <row r="466" spans="1:10" s="914" customFormat="1">
      <c r="A466" s="385"/>
      <c r="B466" s="386"/>
      <c r="C466" s="451" t="s">
        <v>179</v>
      </c>
      <c r="D466" s="1081">
        <f>D465-D460</f>
        <v>0</v>
      </c>
      <c r="E466" s="384"/>
      <c r="F466" s="780">
        <f>F465-F460</f>
        <v>0</v>
      </c>
      <c r="G466" s="384"/>
      <c r="H466" s="295"/>
      <c r="I466" s="295"/>
      <c r="J466" s="900"/>
    </row>
    <row r="467" spans="1:10" s="914" customFormat="1">
      <c r="A467" s="385"/>
      <c r="B467" s="386"/>
      <c r="C467" s="387"/>
      <c r="D467" s="384"/>
      <c r="E467" s="384"/>
      <c r="F467" s="384"/>
      <c r="G467" s="384"/>
      <c r="H467" s="295"/>
      <c r="I467" s="295"/>
      <c r="J467" s="900"/>
    </row>
    <row r="468" spans="1:10" s="914" customFormat="1" ht="15.75" thickBot="1">
      <c r="A468" s="385"/>
      <c r="B468" s="386"/>
      <c r="C468" s="387"/>
      <c r="D468" s="384"/>
      <c r="E468" s="384"/>
      <c r="F468" s="384"/>
      <c r="G468" s="384"/>
      <c r="H468" s="295"/>
      <c r="I468" s="295"/>
      <c r="J468" s="900"/>
    </row>
    <row r="469" spans="1:10" s="914" customFormat="1" ht="75.75" thickBot="1">
      <c r="A469" s="385"/>
      <c r="B469" s="386"/>
      <c r="C469" s="387"/>
      <c r="D469" s="1381">
        <v>1340314828.1900001</v>
      </c>
      <c r="E469" s="289" t="s">
        <v>335</v>
      </c>
      <c r="F469" s="1381">
        <v>0</v>
      </c>
      <c r="G469" s="384"/>
      <c r="H469" s="295"/>
      <c r="I469" s="295"/>
      <c r="J469" s="900"/>
    </row>
    <row r="470" spans="1:10" s="914" customFormat="1">
      <c r="A470" s="385"/>
      <c r="B470" s="386"/>
      <c r="C470" s="387"/>
      <c r="D470" s="384"/>
      <c r="E470" s="384"/>
      <c r="F470" s="384"/>
      <c r="G470" s="384"/>
      <c r="H470" s="295"/>
      <c r="I470" s="295"/>
      <c r="J470" s="900"/>
    </row>
    <row r="471" spans="1:10" s="914" customFormat="1">
      <c r="A471" s="385"/>
      <c r="B471" s="386"/>
      <c r="C471" s="387"/>
      <c r="D471" s="384"/>
      <c r="E471" s="384"/>
      <c r="F471" s="384"/>
      <c r="G471" s="384"/>
      <c r="H471" s="295"/>
      <c r="I471" s="295"/>
      <c r="J471" s="900"/>
    </row>
    <row r="472" spans="1:10" s="914" customFormat="1">
      <c r="A472" s="385"/>
      <c r="B472" s="386"/>
      <c r="C472" s="387"/>
      <c r="D472" s="384"/>
      <c r="E472" s="451"/>
      <c r="F472" s="454" t="s">
        <v>52</v>
      </c>
      <c r="G472" s="384"/>
      <c r="H472" s="295"/>
      <c r="I472" s="295"/>
      <c r="J472" s="900"/>
    </row>
    <row r="473" spans="1:10" s="914" customFormat="1">
      <c r="A473" s="385"/>
      <c r="B473" s="386"/>
      <c r="C473" s="387"/>
      <c r="D473" s="384"/>
      <c r="E473" s="451" t="s">
        <v>232</v>
      </c>
      <c r="F473" s="933">
        <v>104125059.31</v>
      </c>
      <c r="G473" s="384"/>
      <c r="H473" s="295"/>
      <c r="I473" s="910" t="s">
        <v>260</v>
      </c>
      <c r="J473" s="900"/>
    </row>
    <row r="474" spans="1:10" s="914" customFormat="1">
      <c r="A474" s="385"/>
      <c r="B474" s="386"/>
      <c r="C474" s="387"/>
      <c r="D474" s="384"/>
      <c r="E474" s="451" t="s">
        <v>179</v>
      </c>
      <c r="F474" s="470">
        <f>F473-F443-F458-F451</f>
        <v>0</v>
      </c>
      <c r="G474" s="384"/>
      <c r="H474" s="295"/>
      <c r="I474" s="295"/>
      <c r="J474" s="900"/>
    </row>
    <row r="475" spans="1:10" s="914" customFormat="1">
      <c r="A475" s="385"/>
      <c r="B475" s="386"/>
      <c r="C475" s="387"/>
      <c r="D475" s="384"/>
      <c r="E475" s="384"/>
      <c r="F475" s="384"/>
      <c r="G475" s="384"/>
      <c r="H475" s="295"/>
      <c r="I475" s="295"/>
      <c r="J475" s="900"/>
    </row>
    <row r="476" spans="1:10" s="914" customFormat="1">
      <c r="A476" s="385"/>
      <c r="B476" s="386"/>
      <c r="C476" s="387"/>
      <c r="D476" s="384"/>
      <c r="E476" s="384"/>
      <c r="F476" s="384"/>
      <c r="G476" s="384"/>
      <c r="H476" s="295"/>
      <c r="I476" s="295"/>
      <c r="J476" s="900"/>
    </row>
    <row r="477" spans="1:10" ht="18.75">
      <c r="C477" s="259" t="s">
        <v>51</v>
      </c>
      <c r="D477" s="1382">
        <v>6684743817</v>
      </c>
      <c r="E477" s="921"/>
      <c r="F477" s="916"/>
    </row>
    <row r="478" spans="1:10">
      <c r="C478" s="259" t="s">
        <v>52</v>
      </c>
      <c r="D478" s="1097">
        <v>6722308317</v>
      </c>
      <c r="E478" s="922"/>
      <c r="F478" s="923">
        <f>[1]Субсидия_факт!$C$36</f>
        <v>6736758.3170000007</v>
      </c>
      <c r="G478" s="924">
        <f>F478*1000-D435</f>
        <v>14450000.000000954</v>
      </c>
      <c r="I478" s="910" t="s">
        <v>259</v>
      </c>
    </row>
    <row r="479" spans="1:10" ht="25.5">
      <c r="D479" s="201"/>
      <c r="E479" s="916"/>
      <c r="F479" s="763" t="s">
        <v>310</v>
      </c>
      <c r="G479" s="763" t="s">
        <v>311</v>
      </c>
    </row>
    <row r="480" spans="1:10">
      <c r="B480" s="762" t="s">
        <v>53</v>
      </c>
      <c r="C480" s="259" t="s">
        <v>51</v>
      </c>
      <c r="D480" s="764">
        <f>D477-D435</f>
        <v>-37564500</v>
      </c>
      <c r="E480" s="916"/>
      <c r="F480" s="916"/>
      <c r="G480" s="925">
        <f>F478*1000-D478</f>
        <v>14450000.000000954</v>
      </c>
    </row>
    <row r="481" spans="1:10">
      <c r="C481" s="259" t="s">
        <v>52</v>
      </c>
      <c r="D481" s="764">
        <f>D478-D435</f>
        <v>0</v>
      </c>
      <c r="F481" s="926"/>
      <c r="G481" s="763" t="s">
        <v>312</v>
      </c>
    </row>
    <row r="482" spans="1:10" s="912" customFormat="1">
      <c r="C482" s="260"/>
      <c r="D482" s="260"/>
      <c r="H482" s="927"/>
      <c r="I482" s="927"/>
      <c r="J482" s="898"/>
    </row>
    <row r="483" spans="1:10" s="912" customFormat="1">
      <c r="C483" s="260"/>
      <c r="D483" s="260"/>
      <c r="E483" s="928">
        <f>E484-'Трансферты и кредиты'!LK38</f>
        <v>0</v>
      </c>
      <c r="F483" s="928">
        <f>F484-'Трансферты и кредиты'!LU38</f>
        <v>0</v>
      </c>
      <c r="H483" s="927"/>
      <c r="I483" s="927"/>
      <c r="J483" s="898"/>
    </row>
    <row r="484" spans="1:10" ht="165.75">
      <c r="A484" s="1665"/>
      <c r="B484" s="494" t="s">
        <v>251</v>
      </c>
      <c r="C484" s="145" t="s">
        <v>220</v>
      </c>
      <c r="D484" s="467">
        <f t="shared" ref="D484:G486" si="226">D369+D291+D248+D12+D377+D425+D302+D316+D409</f>
        <v>960640829.99999988</v>
      </c>
      <c r="E484" s="467">
        <f t="shared" si="226"/>
        <v>607490409.19999993</v>
      </c>
      <c r="F484" s="467">
        <f t="shared" si="226"/>
        <v>0</v>
      </c>
      <c r="G484" s="467">
        <f t="shared" si="226"/>
        <v>353150420.79999995</v>
      </c>
      <c r="H484" s="295">
        <f>IF(F484&gt;E484,1,0)</f>
        <v>0</v>
      </c>
      <c r="I484" s="295">
        <f>IF(G484&lt;0,1,0)</f>
        <v>0</v>
      </c>
    </row>
    <row r="485" spans="1:10">
      <c r="A485" s="1665"/>
      <c r="B485" s="1056" t="s">
        <v>161</v>
      </c>
      <c r="C485" s="1057"/>
      <c r="D485" s="1058">
        <f t="shared" si="226"/>
        <v>589479559.99999988</v>
      </c>
      <c r="E485" s="1058">
        <f t="shared" si="226"/>
        <v>236329139.19999999</v>
      </c>
      <c r="F485" s="1058">
        <f t="shared" si="226"/>
        <v>0</v>
      </c>
      <c r="G485" s="1058">
        <f t="shared" si="226"/>
        <v>353150420.79999995</v>
      </c>
      <c r="H485" s="295">
        <f>IF(F485&gt;E485,1,0)</f>
        <v>0</v>
      </c>
      <c r="I485" s="295">
        <f>IF(G485&lt;0,1,0)</f>
        <v>0</v>
      </c>
    </row>
    <row r="486" spans="1:10">
      <c r="A486" s="1665"/>
      <c r="B486" s="1056" t="s">
        <v>162</v>
      </c>
      <c r="C486" s="1059"/>
      <c r="D486" s="1058">
        <f t="shared" si="226"/>
        <v>371161270</v>
      </c>
      <c r="E486" s="1058">
        <f t="shared" si="226"/>
        <v>371161270</v>
      </c>
      <c r="F486" s="1058">
        <f t="shared" si="226"/>
        <v>0</v>
      </c>
      <c r="G486" s="1058">
        <f t="shared" si="226"/>
        <v>0</v>
      </c>
      <c r="H486" s="295">
        <f>IF(F486&gt;E486,1,0)</f>
        <v>0</v>
      </c>
      <c r="I486" s="295">
        <f>IF(G486&lt;0,1,0)</f>
        <v>0</v>
      </c>
    </row>
  </sheetData>
  <mergeCells count="9">
    <mergeCell ref="A484:A486"/>
    <mergeCell ref="I442:L442"/>
    <mergeCell ref="A2:G2"/>
    <mergeCell ref="A3:G3"/>
    <mergeCell ref="A4:G4"/>
    <mergeCell ref="C456:G456"/>
    <mergeCell ref="E447:F447"/>
    <mergeCell ref="E453:F453"/>
    <mergeCell ref="E448:F448"/>
  </mergeCells>
  <phoneticPr fontId="0" type="noConversion"/>
  <pageMargins left="0.78740157480314965" right="0.39370078740157483" top="0.59055118110236227" bottom="0.78740157480314965" header="0.51181102362204722" footer="0.51181102362204722"/>
  <pageSetup paperSize="9" scale="56" fitToHeight="15" orientation="portrait" horizontalDpi="300" verticalDpi="300" r:id="rId1"/>
  <headerFooter alignWithMargins="0">
    <oddFooter>&amp;L&amp;P&amp;R&amp;Z&amp;F&amp;A</oddFooter>
  </headerFooter>
</worksheet>
</file>

<file path=xl/worksheets/sheet12.xml><?xml version="1.0" encoding="utf-8"?>
<worksheet xmlns="http://schemas.openxmlformats.org/spreadsheetml/2006/main" xmlns:r="http://schemas.openxmlformats.org/officeDocument/2006/relationships">
  <sheetPr codeName="Лист5">
    <pageSetUpPr fitToPage="1"/>
  </sheetPr>
  <dimension ref="A2:J41"/>
  <sheetViews>
    <sheetView zoomScale="80" zoomScaleNormal="80" workbookViewId="0">
      <pane xSplit="1" ySplit="7" topLeftCell="B8" activePane="bottomRight" state="frozen"/>
      <selection pane="topRight" activeCell="B1" sqref="B1"/>
      <selection pane="bottomLeft" activeCell="A6" sqref="A6"/>
      <selection pane="bottomRight" activeCell="D39" sqref="D39"/>
    </sheetView>
  </sheetViews>
  <sheetFormatPr defaultColWidth="9.28515625" defaultRowHeight="15"/>
  <cols>
    <col min="1" max="1" width="12" style="365" customWidth="1"/>
    <col min="2" max="2" width="54.5703125" style="365" customWidth="1"/>
    <col min="3" max="3" width="17.42578125" style="365" customWidth="1"/>
    <col min="4" max="4" width="20.42578125" style="365" customWidth="1"/>
    <col min="5" max="7" width="20.28515625" style="365" customWidth="1"/>
    <col min="8" max="8" width="11.42578125" style="365" bestFit="1" customWidth="1"/>
    <col min="9" max="9" width="11.42578125" style="509" bestFit="1" customWidth="1"/>
    <col min="10" max="10" width="16.5703125" style="365" bestFit="1" customWidth="1"/>
    <col min="11" max="16384" width="9.28515625" style="365"/>
  </cols>
  <sheetData>
    <row r="2" spans="1:10" ht="15.75">
      <c r="A2" s="1657" t="s">
        <v>409</v>
      </c>
      <c r="B2" s="1657"/>
      <c r="C2" s="1657"/>
      <c r="D2" s="1657"/>
      <c r="E2" s="1657"/>
      <c r="F2" s="1657"/>
      <c r="G2" s="1657"/>
    </row>
    <row r="3" spans="1:10" ht="15.75">
      <c r="A3" s="1658" t="str">
        <f>'Трансферты и кредиты'!G3</f>
        <v>ПО  СОСТОЯНИЮ  НА  1  АПРЕЛЯ  2019  ГОДА</v>
      </c>
      <c r="B3" s="1658"/>
      <c r="C3" s="1658"/>
      <c r="D3" s="1658"/>
      <c r="E3" s="1658"/>
      <c r="F3" s="1658"/>
      <c r="G3" s="1658"/>
    </row>
    <row r="4" spans="1:10" ht="15.75">
      <c r="A4" s="1677" t="s">
        <v>151</v>
      </c>
      <c r="B4" s="1677"/>
      <c r="C4" s="1677"/>
      <c r="D4" s="1677"/>
      <c r="E4" s="1677"/>
      <c r="F4" s="1677"/>
      <c r="G4" s="1677"/>
    </row>
    <row r="6" spans="1:10">
      <c r="F6" s="365" t="s">
        <v>22</v>
      </c>
    </row>
    <row r="7" spans="1:10" s="176" customFormat="1" ht="25.5">
      <c r="A7" s="186" t="s">
        <v>122</v>
      </c>
      <c r="B7" s="186" t="s">
        <v>174</v>
      </c>
      <c r="C7" s="186" t="s">
        <v>19</v>
      </c>
      <c r="D7" s="186" t="s">
        <v>14</v>
      </c>
      <c r="E7" s="186" t="s">
        <v>176</v>
      </c>
      <c r="F7" s="186" t="s">
        <v>4</v>
      </c>
      <c r="G7" s="186" t="s">
        <v>175</v>
      </c>
      <c r="I7" s="404"/>
    </row>
    <row r="8" spans="1:10" s="176" customFormat="1">
      <c r="A8" s="188" t="s">
        <v>84</v>
      </c>
      <c r="B8" s="255" t="s">
        <v>184</v>
      </c>
      <c r="C8" s="197"/>
      <c r="D8" s="200">
        <f>SUM(D10:D10)</f>
        <v>0</v>
      </c>
      <c r="E8" s="200">
        <f>SUM(E10:E10)</f>
        <v>0</v>
      </c>
      <c r="F8" s="200">
        <f>SUM(F10:F10)</f>
        <v>0</v>
      </c>
      <c r="G8" s="200">
        <f>SUM(G10:G10)</f>
        <v>0</v>
      </c>
      <c r="H8" s="295">
        <f>IF(F8&gt;E8,1,0)</f>
        <v>0</v>
      </c>
      <c r="I8" s="295">
        <f>IF(G8&lt;0,1,0)</f>
        <v>0</v>
      </c>
    </row>
    <row r="9" spans="1:10" s="176" customFormat="1">
      <c r="A9" s="189"/>
      <c r="B9" s="493" t="s">
        <v>45</v>
      </c>
      <c r="C9" s="198"/>
      <c r="D9" s="198"/>
      <c r="E9" s="202"/>
      <c r="F9" s="202"/>
      <c r="G9" s="198"/>
      <c r="H9" s="295">
        <f>IF(F9&gt;E9,1,0)</f>
        <v>0</v>
      </c>
      <c r="I9" s="295">
        <f>IF(G9&lt;0,1,0)</f>
        <v>0</v>
      </c>
    </row>
    <row r="10" spans="1:10" s="176" customFormat="1" ht="63.75">
      <c r="A10" s="1286"/>
      <c r="B10" s="498" t="s">
        <v>185</v>
      </c>
      <c r="C10" s="468" t="s">
        <v>228</v>
      </c>
      <c r="D10" s="464">
        <f>E10</f>
        <v>0</v>
      </c>
      <c r="E10" s="465">
        <f>'Трансферты и кредиты'!TJ37</f>
        <v>0</v>
      </c>
      <c r="F10" s="465">
        <f>'Трансферты и кредиты'!TL37</f>
        <v>0</v>
      </c>
      <c r="G10" s="191">
        <f>D10-E10</f>
        <v>0</v>
      </c>
      <c r="H10" s="295">
        <f>IF(F10&gt;E10,1,0)</f>
        <v>0</v>
      </c>
      <c r="I10" s="295">
        <f>IF(G10&lt;0,1,0)</f>
        <v>0</v>
      </c>
    </row>
    <row r="11" spans="1:10" s="176" customFormat="1">
      <c r="A11" s="186"/>
      <c r="B11" s="186"/>
      <c r="C11" s="186"/>
      <c r="D11" s="186"/>
      <c r="E11" s="186"/>
      <c r="F11" s="186"/>
      <c r="G11" s="186"/>
      <c r="I11" s="404"/>
    </row>
    <row r="12" spans="1:10" s="176" customFormat="1">
      <c r="A12" s="188" t="s">
        <v>134</v>
      </c>
      <c r="B12" s="255" t="s">
        <v>165</v>
      </c>
      <c r="C12" s="197"/>
      <c r="D12" s="200">
        <f>SUM(D14:D17)</f>
        <v>580000000</v>
      </c>
      <c r="E12" s="200">
        <f t="shared" ref="E12:G12" si="0">SUM(E14:E17)</f>
        <v>0</v>
      </c>
      <c r="F12" s="200">
        <f t="shared" si="0"/>
        <v>0</v>
      </c>
      <c r="G12" s="200">
        <f t="shared" si="0"/>
        <v>580000000</v>
      </c>
      <c r="H12" s="295">
        <f>IF(F12&gt;E12,1,0)</f>
        <v>0</v>
      </c>
      <c r="I12" s="295">
        <f>IF(G12&lt;0,1,0)</f>
        <v>0</v>
      </c>
    </row>
    <row r="13" spans="1:10" s="176" customFormat="1">
      <c r="A13" s="189"/>
      <c r="B13" s="493" t="s">
        <v>45</v>
      </c>
      <c r="C13" s="198"/>
      <c r="D13" s="198"/>
      <c r="E13" s="202"/>
      <c r="F13" s="202"/>
      <c r="G13" s="198"/>
      <c r="H13" s="295">
        <f>IF(F13&gt;E13,1,0)</f>
        <v>0</v>
      </c>
      <c r="I13" s="295">
        <f>IF(G13&lt;0,1,0)</f>
        <v>0</v>
      </c>
    </row>
    <row r="14" spans="1:10" s="176" customFormat="1" ht="178.5">
      <c r="A14" s="1286"/>
      <c r="B14" s="498" t="s">
        <v>554</v>
      </c>
      <c r="C14" s="145" t="s">
        <v>556</v>
      </c>
      <c r="D14" s="279"/>
      <c r="E14" s="465"/>
      <c r="F14" s="465"/>
      <c r="G14" s="191">
        <f>D14-E14</f>
        <v>0</v>
      </c>
      <c r="H14" s="295">
        <f>IF(F14&gt;E14,1,0)</f>
        <v>0</v>
      </c>
      <c r="I14" s="295">
        <f>IF(G14&lt;0,1,0)</f>
        <v>0</v>
      </c>
      <c r="J14" s="1297">
        <f>D14+D15</f>
        <v>222000000</v>
      </c>
    </row>
    <row r="15" spans="1:10" s="377" customFormat="1" ht="14.25">
      <c r="A15" s="1294"/>
      <c r="B15" s="754" t="s">
        <v>66</v>
      </c>
      <c r="C15" s="1295" t="s">
        <v>556</v>
      </c>
      <c r="D15" s="755">
        <v>222000000</v>
      </c>
      <c r="E15" s="752">
        <f>'Трансферты и кредиты'!SB38</f>
        <v>0</v>
      </c>
      <c r="F15" s="752">
        <f>'Трансферты и кредиты'!SE38</f>
        <v>0</v>
      </c>
      <c r="G15" s="756">
        <f t="shared" ref="G15" si="1">D15-E15</f>
        <v>222000000</v>
      </c>
      <c r="H15" s="1296">
        <f t="shared" ref="H15" si="2">IF(F15&gt;E15,1,0)</f>
        <v>0</v>
      </c>
      <c r="I15" s="1296">
        <f t="shared" ref="I15" si="3">IF(G15&lt;0,1,0)</f>
        <v>0</v>
      </c>
    </row>
    <row r="16" spans="1:10" s="176" customFormat="1" ht="191.25">
      <c r="A16" s="1286"/>
      <c r="B16" s="498" t="s">
        <v>679</v>
      </c>
      <c r="C16" s="145" t="s">
        <v>557</v>
      </c>
      <c r="D16" s="279"/>
      <c r="E16" s="465"/>
      <c r="F16" s="465"/>
      <c r="G16" s="191">
        <f>D16-E16</f>
        <v>0</v>
      </c>
      <c r="H16" s="295">
        <f>IF(F16&gt;E16,1,0)</f>
        <v>0</v>
      </c>
      <c r="I16" s="295">
        <f>IF(G16&lt;0,1,0)</f>
        <v>0</v>
      </c>
      <c r="J16" s="1297">
        <f>D16+D17</f>
        <v>358000000</v>
      </c>
    </row>
    <row r="17" spans="1:10" s="377" customFormat="1" ht="14.25">
      <c r="A17" s="1294"/>
      <c r="B17" s="754" t="s">
        <v>66</v>
      </c>
      <c r="C17" s="1295" t="s">
        <v>557</v>
      </c>
      <c r="D17" s="755">
        <v>358000000</v>
      </c>
      <c r="E17" s="752">
        <f>'Трансферты и кредиты'!SC38</f>
        <v>0</v>
      </c>
      <c r="F17" s="752">
        <f>'Трансферты и кредиты'!SF38</f>
        <v>0</v>
      </c>
      <c r="G17" s="756">
        <f t="shared" ref="G17" si="4">D17-E17</f>
        <v>358000000</v>
      </c>
      <c r="H17" s="1296">
        <f t="shared" ref="H17" si="5">IF(F17&gt;E17,1,0)</f>
        <v>0</v>
      </c>
      <c r="I17" s="1296">
        <f t="shared" ref="I17" si="6">IF(G17&lt;0,1,0)</f>
        <v>0</v>
      </c>
    </row>
    <row r="18" spans="1:10">
      <c r="A18" s="1286"/>
      <c r="B18" s="498"/>
      <c r="C18" s="145"/>
      <c r="D18" s="279"/>
      <c r="E18" s="190"/>
      <c r="F18" s="190"/>
      <c r="G18" s="191"/>
      <c r="H18" s="295"/>
      <c r="I18" s="295"/>
    </row>
    <row r="19" spans="1:10">
      <c r="A19" s="188" t="s">
        <v>58</v>
      </c>
      <c r="B19" s="255" t="s">
        <v>59</v>
      </c>
      <c r="C19" s="197"/>
      <c r="D19" s="200">
        <f>SUM(D21:D26)</f>
        <v>561042491.04999995</v>
      </c>
      <c r="E19" s="200">
        <f t="shared" ref="E19:G19" si="7">SUM(E21:E26)</f>
        <v>561042491.04999995</v>
      </c>
      <c r="F19" s="200">
        <f t="shared" si="7"/>
        <v>0</v>
      </c>
      <c r="G19" s="200">
        <f t="shared" si="7"/>
        <v>0</v>
      </c>
      <c r="H19" s="295">
        <f>IF(F19&gt;E19,1,0)</f>
        <v>0</v>
      </c>
      <c r="I19" s="295">
        <f>IF(G19&lt;0,1,0)</f>
        <v>0</v>
      </c>
    </row>
    <row r="20" spans="1:10">
      <c r="A20" s="189"/>
      <c r="B20" s="493" t="s">
        <v>45</v>
      </c>
      <c r="C20" s="198"/>
      <c r="D20" s="198"/>
      <c r="E20" s="202"/>
      <c r="F20" s="202"/>
      <c r="G20" s="198"/>
      <c r="H20" s="295">
        <f>IF(F20&gt;E20,1,0)</f>
        <v>0</v>
      </c>
      <c r="I20" s="295">
        <f>IF(G20&lt;0,1,0)</f>
        <v>0</v>
      </c>
    </row>
    <row r="21" spans="1:10" ht="140.25">
      <c r="A21" s="189"/>
      <c r="B21" s="1092" t="s">
        <v>572</v>
      </c>
      <c r="C21" s="145" t="s">
        <v>571</v>
      </c>
      <c r="D21" s="1096">
        <v>78807712</v>
      </c>
      <c r="E21" s="1091">
        <f>'Трансферты и кредиты'!RN37</f>
        <v>78807712</v>
      </c>
      <c r="F21" s="1091">
        <f>'Трансферты и кредиты'!RU37</f>
        <v>0</v>
      </c>
      <c r="G21" s="191">
        <f>D21-E21</f>
        <v>0</v>
      </c>
      <c r="H21" s="295">
        <f>IF(F21&gt;E21,1,0)</f>
        <v>0</v>
      </c>
      <c r="I21" s="295">
        <f>IF(G21&lt;0,1,0)</f>
        <v>0</v>
      </c>
      <c r="J21" s="1297">
        <f>D21+D22</f>
        <v>281456112</v>
      </c>
    </row>
    <row r="22" spans="1:10" s="377" customFormat="1" ht="14.25">
      <c r="A22" s="1294"/>
      <c r="B22" s="754" t="s">
        <v>66</v>
      </c>
      <c r="C22" s="1295" t="s">
        <v>571</v>
      </c>
      <c r="D22" s="755">
        <v>202648400</v>
      </c>
      <c r="E22" s="752">
        <f>'Трансферты и кредиты'!RO37</f>
        <v>202648400</v>
      </c>
      <c r="F22" s="752">
        <f>'Трансферты и кредиты'!RV37</f>
        <v>0</v>
      </c>
      <c r="G22" s="756">
        <f t="shared" ref="G22:G25" si="8">D22-E22</f>
        <v>0</v>
      </c>
      <c r="H22" s="1296">
        <f t="shared" ref="H22:H25" si="9">IF(F22&gt;E22,1,0)</f>
        <v>0</v>
      </c>
      <c r="I22" s="1296">
        <f t="shared" ref="I22:I25" si="10">IF(G22&lt;0,1,0)</f>
        <v>0</v>
      </c>
    </row>
    <row r="23" spans="1:10" s="383" customFormat="1" ht="140.25">
      <c r="A23" s="189"/>
      <c r="B23" s="1092" t="s">
        <v>765</v>
      </c>
      <c r="C23" s="145" t="s">
        <v>764</v>
      </c>
      <c r="D23" s="1096">
        <v>35620396.289999999</v>
      </c>
      <c r="E23" s="1269">
        <f>'Трансферты и кредиты'!RP37</f>
        <v>35620396.289999999</v>
      </c>
      <c r="F23" s="1269">
        <f>'Трансферты и кредиты'!RW37</f>
        <v>0</v>
      </c>
      <c r="G23" s="191">
        <f>D23-E23</f>
        <v>0</v>
      </c>
      <c r="H23" s="295">
        <f>IF(F23&gt;E23,1,0)</f>
        <v>0</v>
      </c>
      <c r="I23" s="295">
        <f>IF(G23&lt;0,1,0)</f>
        <v>0</v>
      </c>
      <c r="J23" s="1297">
        <f>D23+D24</f>
        <v>127215796.28999999</v>
      </c>
    </row>
    <row r="24" spans="1:10" s="383" customFormat="1" ht="14.25">
      <c r="A24" s="1294"/>
      <c r="B24" s="754" t="s">
        <v>66</v>
      </c>
      <c r="C24" s="1295" t="s">
        <v>764</v>
      </c>
      <c r="D24" s="755">
        <v>91595400</v>
      </c>
      <c r="E24" s="752">
        <f>'Трансферты и кредиты'!RQ37</f>
        <v>91595400</v>
      </c>
      <c r="F24" s="752">
        <f>'Трансферты и кредиты'!RX37</f>
        <v>0</v>
      </c>
      <c r="G24" s="756">
        <f t="shared" ref="G24" si="11">D24-E24</f>
        <v>0</v>
      </c>
      <c r="H24" s="1296">
        <f t="shared" ref="H24" si="12">IF(F24&gt;E24,1,0)</f>
        <v>0</v>
      </c>
      <c r="I24" s="1296">
        <f t="shared" ref="I24" si="13">IF(G24&lt;0,1,0)</f>
        <v>0</v>
      </c>
      <c r="J24" s="377"/>
    </row>
    <row r="25" spans="1:10" s="383" customFormat="1" ht="165.75">
      <c r="A25" s="253"/>
      <c r="B25" s="495" t="s">
        <v>763</v>
      </c>
      <c r="C25" s="145" t="s">
        <v>762</v>
      </c>
      <c r="D25" s="1406">
        <v>12370582.76</v>
      </c>
      <c r="E25" s="516">
        <f>'Трансферты и кредиты'!RR37</f>
        <v>12370582.76</v>
      </c>
      <c r="F25" s="516">
        <f>'Трансферты и кредиты'!RY37</f>
        <v>0</v>
      </c>
      <c r="G25" s="191">
        <f t="shared" si="8"/>
        <v>0</v>
      </c>
      <c r="H25" s="295">
        <f t="shared" si="9"/>
        <v>0</v>
      </c>
      <c r="I25" s="295">
        <f t="shared" si="10"/>
        <v>0</v>
      </c>
    </row>
    <row r="26" spans="1:10" ht="191.25">
      <c r="A26" s="189"/>
      <c r="B26" s="1092" t="s">
        <v>570</v>
      </c>
      <c r="C26" s="145" t="s">
        <v>569</v>
      </c>
      <c r="D26" s="1096">
        <f>140000000</f>
        <v>140000000</v>
      </c>
      <c r="E26" s="1269">
        <f>'Трансферты и кредиты'!RS37</f>
        <v>140000000</v>
      </c>
      <c r="F26" s="1269">
        <f>'Трансферты и кредиты'!RZ37</f>
        <v>0</v>
      </c>
      <c r="G26" s="191">
        <f>D26-E26</f>
        <v>0</v>
      </c>
      <c r="H26" s="295">
        <f>IF(F26&gt;E26,1,0)</f>
        <v>0</v>
      </c>
      <c r="I26" s="295">
        <f>IF(G26&lt;0,1,0)</f>
        <v>0</v>
      </c>
    </row>
    <row r="27" spans="1:10">
      <c r="A27" s="1286"/>
      <c r="B27" s="498"/>
      <c r="C27" s="145"/>
      <c r="D27" s="279"/>
      <c r="E27" s="190"/>
      <c r="F27" s="190"/>
      <c r="G27" s="191"/>
      <c r="H27" s="295"/>
      <c r="I27" s="295"/>
    </row>
    <row r="28" spans="1:10">
      <c r="A28" s="188">
        <v>1102</v>
      </c>
      <c r="B28" s="255" t="s">
        <v>573</v>
      </c>
      <c r="C28" s="197"/>
      <c r="D28" s="200">
        <f>SUM(D30:D31)</f>
        <v>11400000</v>
      </c>
      <c r="E28" s="200">
        <f t="shared" ref="E28:G28" si="14">SUM(E30:E31)</f>
        <v>0</v>
      </c>
      <c r="F28" s="200">
        <f t="shared" si="14"/>
        <v>0</v>
      </c>
      <c r="G28" s="200">
        <f t="shared" si="14"/>
        <v>11400000</v>
      </c>
      <c r="H28" s="295">
        <f>IF(F28&gt;E28,1,0)</f>
        <v>0</v>
      </c>
      <c r="I28" s="295">
        <f>IF(G28&lt;0,1,0)</f>
        <v>0</v>
      </c>
    </row>
    <row r="29" spans="1:10">
      <c r="A29" s="189"/>
      <c r="B29" s="493" t="s">
        <v>45</v>
      </c>
      <c r="C29" s="198"/>
      <c r="D29" s="198"/>
      <c r="E29" s="202"/>
      <c r="F29" s="202"/>
      <c r="G29" s="198"/>
      <c r="H29" s="295">
        <f>IF(F29&gt;E29,1,0)</f>
        <v>0</v>
      </c>
      <c r="I29" s="295">
        <f>IF(G29&lt;0,1,0)</f>
        <v>0</v>
      </c>
    </row>
    <row r="30" spans="1:10" ht="102">
      <c r="A30" s="1286"/>
      <c r="B30" s="498" t="s">
        <v>574</v>
      </c>
      <c r="C30" s="145" t="s">
        <v>564</v>
      </c>
      <c r="D30" s="279">
        <v>570000</v>
      </c>
      <c r="E30" s="465">
        <f>'Трансферты и кредиты'!SZ37</f>
        <v>0</v>
      </c>
      <c r="F30" s="465">
        <f>'Трансферты и кредиты'!TC37</f>
        <v>0</v>
      </c>
      <c r="G30" s="191">
        <f>D30-E30</f>
        <v>570000</v>
      </c>
      <c r="H30" s="295">
        <f>IF(F30&gt;E30,1,0)</f>
        <v>0</v>
      </c>
      <c r="I30" s="295">
        <f>IF(G30&lt;0,1,0)</f>
        <v>0</v>
      </c>
      <c r="J30" s="1297">
        <f>D30+D31</f>
        <v>11400000</v>
      </c>
    </row>
    <row r="31" spans="1:10" s="377" customFormat="1" ht="14.25">
      <c r="A31" s="1294"/>
      <c r="B31" s="754" t="s">
        <v>66</v>
      </c>
      <c r="C31" s="1295" t="s">
        <v>564</v>
      </c>
      <c r="D31" s="755">
        <v>10830000</v>
      </c>
      <c r="E31" s="752">
        <f>'Трансферты и кредиты'!TA37</f>
        <v>0</v>
      </c>
      <c r="F31" s="752">
        <f>'Трансферты и кредиты'!TD37</f>
        <v>0</v>
      </c>
      <c r="G31" s="756">
        <f t="shared" ref="G31" si="15">D31-E31</f>
        <v>10830000</v>
      </c>
      <c r="H31" s="1296">
        <f t="shared" ref="H31" si="16">IF(F31&gt;E31,1,0)</f>
        <v>0</v>
      </c>
      <c r="I31" s="1296">
        <f t="shared" ref="I31" si="17">IF(G31&lt;0,1,0)</f>
        <v>0</v>
      </c>
    </row>
    <row r="32" spans="1:10">
      <c r="A32" s="1286"/>
      <c r="B32" s="498"/>
      <c r="C32" s="145"/>
      <c r="D32" s="279"/>
      <c r="E32" s="190"/>
      <c r="F32" s="190"/>
      <c r="G32" s="191"/>
      <c r="H32" s="295"/>
      <c r="I32" s="295"/>
    </row>
    <row r="33" spans="1:9" s="1292" customFormat="1">
      <c r="A33" s="1676" t="s">
        <v>1</v>
      </c>
      <c r="B33" s="1676"/>
      <c r="C33" s="184"/>
      <c r="D33" s="184">
        <f>D8+D12+D19+D28</f>
        <v>1152442491.05</v>
      </c>
      <c r="E33" s="184">
        <f t="shared" ref="E33:G33" si="18">E8+E12+E19+E28</f>
        <v>561042491.04999995</v>
      </c>
      <c r="F33" s="184">
        <f t="shared" si="18"/>
        <v>0</v>
      </c>
      <c r="G33" s="184">
        <f t="shared" si="18"/>
        <v>591400000</v>
      </c>
      <c r="H33" s="1291">
        <f>SUM(H18:H27)</f>
        <v>0</v>
      </c>
      <c r="I33" s="1291">
        <f>SUM(I18:I27)</f>
        <v>0</v>
      </c>
    </row>
    <row r="34" spans="1:9">
      <c r="D34" s="1293">
        <f>D33-'[1]Иные межбюджетные трансферты'!$B$39</f>
        <v>0</v>
      </c>
      <c r="E34" s="1293">
        <f>E33-'[1]Иные межбюджетные трансферты'!$B$35</f>
        <v>0</v>
      </c>
      <c r="G34" s="1293">
        <f>G33-'[1]Иные межбюджетные трансферты'!$B$37*1000</f>
        <v>0</v>
      </c>
    </row>
    <row r="36" spans="1:9">
      <c r="C36" s="1670" t="s">
        <v>337</v>
      </c>
      <c r="D36" s="1670"/>
      <c r="E36" s="1670"/>
      <c r="F36" s="1670"/>
      <c r="G36" s="1670"/>
    </row>
    <row r="37" spans="1:9">
      <c r="C37" s="760" t="s">
        <v>577</v>
      </c>
      <c r="D37" s="761">
        <f>D15+D17+D22+D31+D24</f>
        <v>885073800</v>
      </c>
      <c r="E37" s="761">
        <f t="shared" ref="E37:G37" si="19">E15+E17+E22+E31+E24</f>
        <v>294243800</v>
      </c>
      <c r="F37" s="761">
        <f t="shared" si="19"/>
        <v>0</v>
      </c>
      <c r="G37" s="761">
        <f t="shared" si="19"/>
        <v>590830000</v>
      </c>
    </row>
    <row r="38" spans="1:9" ht="15.75" thickBot="1"/>
    <row r="39" spans="1:9" ht="60.75" thickBot="1">
      <c r="D39" s="1380">
        <v>305073800</v>
      </c>
      <c r="E39" s="289" t="s">
        <v>594</v>
      </c>
      <c r="F39" s="1079">
        <v>0</v>
      </c>
    </row>
    <row r="41" spans="1:9">
      <c r="D41" s="1310">
        <f>D37-D39-D15-D17</f>
        <v>0</v>
      </c>
      <c r="E41" s="289" t="s">
        <v>179</v>
      </c>
      <c r="F41" s="1310">
        <f>F37-F39-F15-F17</f>
        <v>0</v>
      </c>
    </row>
  </sheetData>
  <mergeCells count="5">
    <mergeCell ref="A33:B33"/>
    <mergeCell ref="A2:G2"/>
    <mergeCell ref="A3:G3"/>
    <mergeCell ref="A4:G4"/>
    <mergeCell ref="C36:G36"/>
  </mergeCells>
  <phoneticPr fontId="0" type="noConversion"/>
  <pageMargins left="0.78740157480314965" right="0.39370078740157483" top="0.78740157480314965" bottom="0.78740157480314965" header="0.51181102362204722" footer="0.51181102362204722"/>
  <pageSetup paperSize="9" scale="55" fitToHeight="2" orientation="portrait" horizontalDpi="300" verticalDpi="300" r:id="rId1"/>
  <headerFooter alignWithMargins="0">
    <oddFooter>&amp;R&amp;Z&amp;F&amp;A</oddFooter>
  </headerFooter>
</worksheet>
</file>

<file path=xl/worksheets/sheet2.xml><?xml version="1.0" encoding="utf-8"?>
<worksheet xmlns="http://schemas.openxmlformats.org/spreadsheetml/2006/main" xmlns:r="http://schemas.openxmlformats.org/officeDocument/2006/relationships">
  <sheetPr codeName="Лист71"/>
  <dimension ref="A2:BM47"/>
  <sheetViews>
    <sheetView topLeftCell="A2" zoomScale="60" zoomScaleNormal="60" zoomScaleSheetLayoutView="50" workbookViewId="0">
      <pane xSplit="1" ySplit="6" topLeftCell="B8" activePane="bottomRight" state="frozen"/>
      <selection activeCell="A2" sqref="A2"/>
      <selection pane="topRight" activeCell="B2" sqref="B2"/>
      <selection pane="bottomLeft" activeCell="A7" sqref="A7"/>
      <selection pane="bottomRight" activeCell="J5" sqref="J5:K5"/>
    </sheetView>
  </sheetViews>
  <sheetFormatPr defaultColWidth="9.28515625" defaultRowHeight="15"/>
  <cols>
    <col min="1" max="1" width="25.28515625" style="429" customWidth="1"/>
    <col min="2" max="2" width="24.28515625" style="429" customWidth="1"/>
    <col min="3" max="3" width="23.28515625" style="429" customWidth="1"/>
    <col min="4" max="5" width="21.5703125" style="429" customWidth="1"/>
    <col min="6" max="7" width="23.7109375" style="429" customWidth="1"/>
    <col min="8" max="15" width="22" style="429" customWidth="1"/>
    <col min="16" max="17" width="22.28515625" style="429" customWidth="1"/>
    <col min="18" max="19" width="29.28515625" style="429" customWidth="1"/>
    <col min="20" max="21" width="22.7109375" style="429" customWidth="1"/>
    <col min="22" max="23" width="25.28515625" style="429" customWidth="1"/>
    <col min="24" max="25" width="24.5703125" style="429" customWidth="1"/>
    <col min="26" max="27" width="22.28515625" style="429" customWidth="1"/>
    <col min="28" max="29" width="29.7109375" style="429" customWidth="1"/>
    <col min="30" max="31" width="22.7109375" style="429" customWidth="1"/>
    <col min="32" max="32" width="23.28515625" style="429" customWidth="1"/>
    <col min="33" max="39" width="22.5703125" style="429" customWidth="1"/>
    <col min="40" max="41" width="27" style="429" customWidth="1"/>
    <col min="42" max="42" width="21.28515625" style="429" customWidth="1"/>
    <col min="43" max="45" width="20.7109375" style="429" customWidth="1"/>
    <col min="46" max="55" width="23.28515625" style="429" customWidth="1"/>
    <col min="56" max="59" width="21.42578125" style="429" customWidth="1"/>
    <col min="60" max="60" width="21.28515625" style="429" customWidth="1"/>
    <col min="61" max="61" width="20.5703125" style="429" customWidth="1"/>
    <col min="62" max="62" width="22" style="429" customWidth="1"/>
    <col min="63" max="63" width="22.7109375" style="429" customWidth="1"/>
    <col min="64" max="65" width="23.7109375" style="429" customWidth="1"/>
    <col min="66" max="16384" width="9.28515625" style="429"/>
  </cols>
  <sheetData>
    <row r="2" spans="1:65" ht="18">
      <c r="C2" s="427"/>
      <c r="D2" s="479" t="s">
        <v>24</v>
      </c>
      <c r="J2" s="1160" t="str">
        <f>'Прочая  субсидия_БП'!G2</f>
        <v>ПО  СОСТОЯНИЮ  НА  1  АПРЕЛЯ  2019  ГОДА</v>
      </c>
    </row>
    <row r="3" spans="1:65" ht="15.75">
      <c r="B3" s="428"/>
      <c r="C3" s="428"/>
      <c r="D3" s="428"/>
      <c r="E3" s="428"/>
      <c r="F3" s="428"/>
      <c r="G3" s="428"/>
    </row>
    <row r="4" spans="1:65" ht="15.75">
      <c r="BJ4" s="436" t="s">
        <v>0</v>
      </c>
    </row>
    <row r="5" spans="1:65" s="437" customFormat="1" ht="301.5" customHeight="1">
      <c r="A5" s="1545" t="s">
        <v>13</v>
      </c>
      <c r="B5" s="1540" t="s">
        <v>1</v>
      </c>
      <c r="C5" s="1540"/>
      <c r="D5" s="1540" t="s">
        <v>677</v>
      </c>
      <c r="E5" s="1540"/>
      <c r="F5" s="1540" t="s">
        <v>782</v>
      </c>
      <c r="G5" s="1540"/>
      <c r="H5" s="1540" t="s">
        <v>253</v>
      </c>
      <c r="I5" s="1540"/>
      <c r="J5" s="1540" t="s">
        <v>347</v>
      </c>
      <c r="K5" s="1540"/>
      <c r="L5" s="1540" t="s">
        <v>553</v>
      </c>
      <c r="M5" s="1540"/>
      <c r="N5" s="1540" t="s">
        <v>672</v>
      </c>
      <c r="O5" s="1540"/>
      <c r="P5" s="1538" t="s">
        <v>605</v>
      </c>
      <c r="Q5" s="1539"/>
      <c r="R5" s="1538" t="s">
        <v>601</v>
      </c>
      <c r="S5" s="1539"/>
      <c r="T5" s="1538" t="s">
        <v>602</v>
      </c>
      <c r="U5" s="1539"/>
      <c r="V5" s="1538" t="s">
        <v>603</v>
      </c>
      <c r="W5" s="1539"/>
      <c r="X5" s="1549" t="s">
        <v>706</v>
      </c>
      <c r="Y5" s="1550"/>
      <c r="Z5" s="1549" t="s">
        <v>251</v>
      </c>
      <c r="AA5" s="1550"/>
      <c r="AB5" s="1549" t="s">
        <v>668</v>
      </c>
      <c r="AC5" s="1550"/>
      <c r="AD5" s="1538" t="s">
        <v>254</v>
      </c>
      <c r="AE5" s="1539"/>
      <c r="AF5" s="1538" t="s">
        <v>252</v>
      </c>
      <c r="AG5" s="1539"/>
      <c r="AH5" s="1538" t="s">
        <v>419</v>
      </c>
      <c r="AI5" s="1539"/>
      <c r="AJ5" s="1538" t="s">
        <v>293</v>
      </c>
      <c r="AK5" s="1539"/>
      <c r="AL5" s="1538" t="s">
        <v>416</v>
      </c>
      <c r="AM5" s="1539"/>
      <c r="AN5" s="1538" t="s">
        <v>590</v>
      </c>
      <c r="AO5" s="1539"/>
      <c r="AP5" s="1538" t="s">
        <v>589</v>
      </c>
      <c r="AQ5" s="1539"/>
      <c r="AR5" s="1538" t="s">
        <v>442</v>
      </c>
      <c r="AS5" s="1539"/>
      <c r="AT5" s="1538" t="s">
        <v>440</v>
      </c>
      <c r="AU5" s="1539"/>
      <c r="AV5" s="1538" t="s">
        <v>344</v>
      </c>
      <c r="AW5" s="1539"/>
      <c r="AX5" s="1538" t="s">
        <v>443</v>
      </c>
      <c r="AY5" s="1539"/>
      <c r="AZ5" s="1538" t="s">
        <v>655</v>
      </c>
      <c r="BA5" s="1539"/>
      <c r="BB5" s="1538" t="s">
        <v>588</v>
      </c>
      <c r="BC5" s="1539"/>
      <c r="BD5" s="1538" t="s">
        <v>308</v>
      </c>
      <c r="BE5" s="1539"/>
      <c r="BF5" s="1538" t="s">
        <v>422</v>
      </c>
      <c r="BG5" s="1539"/>
      <c r="BH5" s="1538" t="s">
        <v>351</v>
      </c>
      <c r="BI5" s="1539"/>
      <c r="BJ5" s="1552" t="s">
        <v>353</v>
      </c>
      <c r="BK5" s="1552"/>
      <c r="BL5" s="1552" t="s">
        <v>576</v>
      </c>
      <c r="BM5" s="1552"/>
    </row>
    <row r="6" spans="1:65" ht="18" customHeight="1">
      <c r="A6" s="1546"/>
      <c r="B6" s="1540"/>
      <c r="C6" s="1540"/>
      <c r="D6" s="1542" t="s">
        <v>678</v>
      </c>
      <c r="E6" s="1542"/>
      <c r="F6" s="1542" t="s">
        <v>780</v>
      </c>
      <c r="G6" s="1542"/>
      <c r="H6" s="1541" t="s">
        <v>224</v>
      </c>
      <c r="I6" s="1542"/>
      <c r="J6" s="1541" t="s">
        <v>346</v>
      </c>
      <c r="K6" s="1542"/>
      <c r="L6" s="1541" t="s">
        <v>397</v>
      </c>
      <c r="M6" s="1542"/>
      <c r="N6" s="1542" t="s">
        <v>671</v>
      </c>
      <c r="O6" s="1542"/>
      <c r="P6" s="1543" t="s">
        <v>604</v>
      </c>
      <c r="Q6" s="1548"/>
      <c r="R6" s="1543" t="s">
        <v>248</v>
      </c>
      <c r="S6" s="1544"/>
      <c r="T6" s="1543" t="s">
        <v>250</v>
      </c>
      <c r="U6" s="1544"/>
      <c r="V6" s="1543" t="s">
        <v>349</v>
      </c>
      <c r="W6" s="1544"/>
      <c r="X6" s="1543" t="s">
        <v>707</v>
      </c>
      <c r="Y6" s="1548"/>
      <c r="Z6" s="1543" t="s">
        <v>226</v>
      </c>
      <c r="AA6" s="1544"/>
      <c r="AB6" s="1543" t="s">
        <v>667</v>
      </c>
      <c r="AC6" s="1548"/>
      <c r="AD6" s="1543" t="s">
        <v>247</v>
      </c>
      <c r="AE6" s="1548"/>
      <c r="AF6" s="1551" t="s">
        <v>245</v>
      </c>
      <c r="AG6" s="1548"/>
      <c r="AH6" s="1543" t="s">
        <v>418</v>
      </c>
      <c r="AI6" s="1548"/>
      <c r="AJ6" s="1543" t="s">
        <v>225</v>
      </c>
      <c r="AK6" s="1548"/>
      <c r="AL6" s="1543" t="s">
        <v>415</v>
      </c>
      <c r="AM6" s="1548"/>
      <c r="AN6" s="1551" t="s">
        <v>222</v>
      </c>
      <c r="AO6" s="1548"/>
      <c r="AP6" s="1551" t="s">
        <v>223</v>
      </c>
      <c r="AQ6" s="1548"/>
      <c r="AR6" s="1543" t="s">
        <v>441</v>
      </c>
      <c r="AS6" s="1548"/>
      <c r="AT6" s="1551" t="s">
        <v>221</v>
      </c>
      <c r="AU6" s="1548"/>
      <c r="AV6" s="1551" t="s">
        <v>343</v>
      </c>
      <c r="AW6" s="1548"/>
      <c r="AX6" s="1551" t="s">
        <v>417</v>
      </c>
      <c r="AY6" s="1548"/>
      <c r="AZ6" s="1543" t="s">
        <v>439</v>
      </c>
      <c r="BA6" s="1548"/>
      <c r="BB6" s="1543" t="s">
        <v>587</v>
      </c>
      <c r="BC6" s="1548"/>
      <c r="BD6" s="1551" t="s">
        <v>241</v>
      </c>
      <c r="BE6" s="1548"/>
      <c r="BF6" s="1543" t="s">
        <v>421</v>
      </c>
      <c r="BG6" s="1548"/>
      <c r="BH6" s="1541" t="s">
        <v>350</v>
      </c>
      <c r="BI6" s="1541"/>
      <c r="BJ6" s="1543" t="s">
        <v>352</v>
      </c>
      <c r="BK6" s="1548"/>
      <c r="BL6" s="1543" t="s">
        <v>575</v>
      </c>
      <c r="BM6" s="1548"/>
    </row>
    <row r="7" spans="1:65" s="439" customFormat="1" ht="18" customHeight="1">
      <c r="A7" s="1547"/>
      <c r="B7" s="438" t="s">
        <v>171</v>
      </c>
      <c r="C7" s="438" t="s">
        <v>172</v>
      </c>
      <c r="D7" s="438" t="s">
        <v>171</v>
      </c>
      <c r="E7" s="438" t="s">
        <v>172</v>
      </c>
      <c r="F7" s="438" t="s">
        <v>171</v>
      </c>
      <c r="G7" s="438" t="s">
        <v>172</v>
      </c>
      <c r="H7" s="438" t="s">
        <v>171</v>
      </c>
      <c r="I7" s="438" t="s">
        <v>172</v>
      </c>
      <c r="J7" s="438" t="s">
        <v>171</v>
      </c>
      <c r="K7" s="438" t="s">
        <v>172</v>
      </c>
      <c r="L7" s="438" t="s">
        <v>171</v>
      </c>
      <c r="M7" s="438" t="s">
        <v>172</v>
      </c>
      <c r="N7" s="438" t="s">
        <v>171</v>
      </c>
      <c r="O7" s="438" t="s">
        <v>172</v>
      </c>
      <c r="P7" s="438" t="s">
        <v>171</v>
      </c>
      <c r="Q7" s="438" t="s">
        <v>172</v>
      </c>
      <c r="R7" s="438" t="s">
        <v>171</v>
      </c>
      <c r="S7" s="438" t="s">
        <v>172</v>
      </c>
      <c r="T7" s="438" t="s">
        <v>171</v>
      </c>
      <c r="U7" s="438" t="s">
        <v>172</v>
      </c>
      <c r="V7" s="438" t="s">
        <v>171</v>
      </c>
      <c r="W7" s="438" t="s">
        <v>172</v>
      </c>
      <c r="X7" s="438" t="s">
        <v>171</v>
      </c>
      <c r="Y7" s="438" t="s">
        <v>172</v>
      </c>
      <c r="Z7" s="438" t="s">
        <v>171</v>
      </c>
      <c r="AA7" s="438" t="s">
        <v>172</v>
      </c>
      <c r="AB7" s="438" t="s">
        <v>171</v>
      </c>
      <c r="AC7" s="438" t="s">
        <v>172</v>
      </c>
      <c r="AD7" s="438" t="s">
        <v>171</v>
      </c>
      <c r="AE7" s="438" t="s">
        <v>172</v>
      </c>
      <c r="AF7" s="438" t="s">
        <v>171</v>
      </c>
      <c r="AG7" s="438" t="s">
        <v>172</v>
      </c>
      <c r="AH7" s="438" t="s">
        <v>171</v>
      </c>
      <c r="AI7" s="438" t="s">
        <v>172</v>
      </c>
      <c r="AJ7" s="438" t="s">
        <v>171</v>
      </c>
      <c r="AK7" s="438" t="s">
        <v>172</v>
      </c>
      <c r="AL7" s="438" t="s">
        <v>171</v>
      </c>
      <c r="AM7" s="438" t="s">
        <v>172</v>
      </c>
      <c r="AN7" s="438" t="s">
        <v>171</v>
      </c>
      <c r="AO7" s="438" t="s">
        <v>172</v>
      </c>
      <c r="AP7" s="438" t="s">
        <v>171</v>
      </c>
      <c r="AQ7" s="438" t="s">
        <v>172</v>
      </c>
      <c r="AR7" s="438" t="s">
        <v>171</v>
      </c>
      <c r="AS7" s="438" t="s">
        <v>172</v>
      </c>
      <c r="AT7" s="438" t="s">
        <v>171</v>
      </c>
      <c r="AU7" s="438" t="s">
        <v>172</v>
      </c>
      <c r="AV7" s="438" t="s">
        <v>171</v>
      </c>
      <c r="AW7" s="438" t="s">
        <v>172</v>
      </c>
      <c r="AX7" s="438" t="s">
        <v>171</v>
      </c>
      <c r="AY7" s="438" t="s">
        <v>172</v>
      </c>
      <c r="AZ7" s="438" t="s">
        <v>171</v>
      </c>
      <c r="BA7" s="438" t="s">
        <v>172</v>
      </c>
      <c r="BB7" s="438" t="s">
        <v>171</v>
      </c>
      <c r="BC7" s="438" t="s">
        <v>172</v>
      </c>
      <c r="BD7" s="438" t="s">
        <v>171</v>
      </c>
      <c r="BE7" s="438" t="s">
        <v>172</v>
      </c>
      <c r="BF7" s="438" t="s">
        <v>171</v>
      </c>
      <c r="BG7" s="438" t="s">
        <v>172</v>
      </c>
      <c r="BH7" s="438" t="s">
        <v>171</v>
      </c>
      <c r="BI7" s="438" t="s">
        <v>172</v>
      </c>
      <c r="BJ7" s="438" t="s">
        <v>171</v>
      </c>
      <c r="BK7" s="438" t="s">
        <v>172</v>
      </c>
      <c r="BL7" s="438" t="s">
        <v>171</v>
      </c>
      <c r="BM7" s="438" t="s">
        <v>172</v>
      </c>
    </row>
    <row r="8" spans="1:65" s="444" customFormat="1" ht="21" customHeight="1">
      <c r="A8" s="440" t="s">
        <v>88</v>
      </c>
      <c r="B8" s="149">
        <f>D8+H8+N8+P8+R8+T8+X8+Z8+BJ8+AF8+AN8+AP8+AT8+BD8+BH8+AD8+AJ8+AV8+J8+V8+L8+AL8+AX8+AH8+BF8+AZ8+AR8+BL8+BB8+AB8+F8</f>
        <v>3602898.32</v>
      </c>
      <c r="C8" s="149">
        <f>E8+I8+O8+Q8+S8+U8+Y8+AA8+BK8+AG8+AO8+AQ8+AU8+BE8+BI8+AE8+AK8+AW8+K8+W8+M8+AM8+AY8+AI8+BG8+BA8+AS8+BM8+BC8+AC8+G8</f>
        <v>3602898.32</v>
      </c>
      <c r="D8" s="152">
        <f>[1]Субсидия_факт!AE10</f>
        <v>0</v>
      </c>
      <c r="E8" s="1052"/>
      <c r="F8" s="152">
        <f>[1]Субсидия_факт!AG10</f>
        <v>0</v>
      </c>
      <c r="G8" s="782"/>
      <c r="H8" s="152">
        <f>[1]Субсидия_факт!AI10</f>
        <v>0</v>
      </c>
      <c r="I8" s="782"/>
      <c r="J8" s="152">
        <f>[1]Субсидия_факт!AK10</f>
        <v>0</v>
      </c>
      <c r="K8" s="782"/>
      <c r="L8" s="152">
        <f>[1]Субсидия_факт!AM10</f>
        <v>0</v>
      </c>
      <c r="M8" s="782"/>
      <c r="N8" s="152">
        <f>[1]Субсидия_факт!AS10</f>
        <v>44315.02</v>
      </c>
      <c r="O8" s="1052">
        <f>N8</f>
        <v>44315.02</v>
      </c>
      <c r="P8" s="152">
        <f>[1]Субсидия_факт!CE10</f>
        <v>6174.65</v>
      </c>
      <c r="Q8" s="1052">
        <f>P8</f>
        <v>6174.65</v>
      </c>
      <c r="R8" s="152">
        <f>[1]Субсидия_факт!EQ10</f>
        <v>0</v>
      </c>
      <c r="S8" s="782"/>
      <c r="T8" s="152">
        <f>[1]Субсидия_факт!ES10</f>
        <v>0</v>
      </c>
      <c r="U8" s="782"/>
      <c r="V8" s="152">
        <f>[1]Субсидия_факт!EU10</f>
        <v>0</v>
      </c>
      <c r="W8" s="782"/>
      <c r="X8" s="152">
        <f>[1]Субсидия_факт!FA10</f>
        <v>0</v>
      </c>
      <c r="Y8" s="782"/>
      <c r="Z8" s="152">
        <f>[1]Субсидия_факт!FI10</f>
        <v>0</v>
      </c>
      <c r="AA8" s="782"/>
      <c r="AB8" s="152">
        <f>[1]Субсидия_факт!GG10</f>
        <v>0</v>
      </c>
      <c r="AC8" s="782"/>
      <c r="AD8" s="152">
        <f>[1]Субсидия_факт!GM10</f>
        <v>0</v>
      </c>
      <c r="AE8" s="782"/>
      <c r="AF8" s="152"/>
      <c r="AG8" s="782"/>
      <c r="AH8" s="152">
        <f>[1]Субсидия_факт!GU10</f>
        <v>0</v>
      </c>
      <c r="AI8" s="782"/>
      <c r="AJ8" s="152">
        <f>[1]Субсидия_факт!HK10</f>
        <v>0</v>
      </c>
      <c r="AK8" s="782"/>
      <c r="AL8" s="152">
        <f>[1]Субсидия_факт!HQ10</f>
        <v>0</v>
      </c>
      <c r="AM8" s="782"/>
      <c r="AN8" s="152">
        <f>[1]Субсидия_факт!HW10</f>
        <v>0</v>
      </c>
      <c r="AO8" s="1052"/>
      <c r="AP8" s="152">
        <f>[1]Субсидия_факт!KO10</f>
        <v>167247.13</v>
      </c>
      <c r="AQ8" s="1052">
        <f>AP8</f>
        <v>167247.13</v>
      </c>
      <c r="AR8" s="152">
        <f>[1]Субсидия_факт!LC10</f>
        <v>0</v>
      </c>
      <c r="AS8" s="782"/>
      <c r="AT8" s="152">
        <f>[1]Субсидия_факт!LU10</f>
        <v>0</v>
      </c>
      <c r="AU8" s="782"/>
      <c r="AV8" s="152">
        <f>[1]Субсидия_факт!MA10</f>
        <v>0</v>
      </c>
      <c r="AW8" s="782"/>
      <c r="AX8" s="1233">
        <f>[1]Субсидия_факт!MC10</f>
        <v>0</v>
      </c>
      <c r="AY8" s="1234"/>
      <c r="AZ8" s="1233">
        <f>[1]Субсидия_факт!ME10</f>
        <v>3150000</v>
      </c>
      <c r="BA8" s="1237">
        <f>AZ8</f>
        <v>3150000</v>
      </c>
      <c r="BB8" s="1233">
        <f>[1]Субсидия_факт!MK10</f>
        <v>0</v>
      </c>
      <c r="BC8" s="1234"/>
      <c r="BD8" s="152">
        <f>[1]Субсидия_факт!MQ10</f>
        <v>0</v>
      </c>
      <c r="BE8" s="782"/>
      <c r="BF8" s="152">
        <f>[1]Субсидия_факт!MS10</f>
        <v>0</v>
      </c>
      <c r="BG8" s="782"/>
      <c r="BH8" s="152">
        <f>[1]Субсидия_факт!NC10</f>
        <v>235161.52</v>
      </c>
      <c r="BI8" s="1052">
        <f>BH8</f>
        <v>235161.52</v>
      </c>
      <c r="BJ8" s="426"/>
      <c r="BK8" s="782"/>
      <c r="BL8" s="426">
        <f>[1]Субсидия_факт!OK10</f>
        <v>0</v>
      </c>
      <c r="BM8" s="782"/>
    </row>
    <row r="9" spans="1:65" s="436" customFormat="1" ht="21" customHeight="1">
      <c r="A9" s="440" t="s">
        <v>89</v>
      </c>
      <c r="B9" s="149">
        <f t="shared" ref="B9:B25" si="0">D9+H9+N9+P9+R9+T9+X9+Z9+BJ9+AF9+AN9+AP9+AT9+BD9+BH9+AD9+AJ9+AV9+J9+V9+L9+AL9+AX9+AH9+BF9+AZ9+AR9+BL9+BB9+AB9+F9</f>
        <v>9948255.75</v>
      </c>
      <c r="C9" s="149">
        <f t="shared" ref="C9:C25" si="1">E9+I9+O9+Q9+S9+U9+Y9+AA9+BK9+AG9+AO9+AQ9+AU9+BE9+BI9+AE9+AK9+AW9+K9+W9+M9+AM9+AY9+AI9+BG9+BA9+AS9+BM9+BC9+AC9+G9</f>
        <v>9948255.75</v>
      </c>
      <c r="D9" s="152">
        <f>[1]Субсидия_факт!AE11</f>
        <v>0</v>
      </c>
      <c r="E9" s="1052"/>
      <c r="F9" s="152">
        <f>[1]Субсидия_факт!AG11</f>
        <v>0</v>
      </c>
      <c r="G9" s="782"/>
      <c r="H9" s="152">
        <f>[1]Субсидия_факт!AI11</f>
        <v>0</v>
      </c>
      <c r="I9" s="782"/>
      <c r="J9" s="152">
        <f>[1]Субсидия_факт!AK11</f>
        <v>0</v>
      </c>
      <c r="K9" s="782"/>
      <c r="L9" s="152">
        <f>[1]Субсидия_факт!AM11</f>
        <v>0</v>
      </c>
      <c r="M9" s="782"/>
      <c r="N9" s="152">
        <f>[1]Субсидия_факт!AS11</f>
        <v>100658.39</v>
      </c>
      <c r="O9" s="1052">
        <f t="shared" ref="O9:Q25" si="2">N9</f>
        <v>100658.39</v>
      </c>
      <c r="P9" s="152">
        <f>[1]Субсидия_факт!CE11</f>
        <v>16883.75</v>
      </c>
      <c r="Q9" s="1052">
        <f t="shared" si="2"/>
        <v>16883.75</v>
      </c>
      <c r="R9" s="152">
        <f>[1]Субсидия_факт!EQ11</f>
        <v>0</v>
      </c>
      <c r="S9" s="782"/>
      <c r="T9" s="152">
        <f>[1]Субсидия_факт!ES11</f>
        <v>0</v>
      </c>
      <c r="U9" s="782"/>
      <c r="V9" s="152">
        <f>[1]Субсидия_факт!EU11</f>
        <v>0</v>
      </c>
      <c r="W9" s="782"/>
      <c r="X9" s="152">
        <f>[1]Субсидия_факт!FA11</f>
        <v>0</v>
      </c>
      <c r="Y9" s="782"/>
      <c r="Z9" s="152">
        <f>[1]Субсидия_факт!FI11</f>
        <v>0</v>
      </c>
      <c r="AA9" s="782"/>
      <c r="AB9" s="152">
        <f>[1]Субсидия_факт!GG11</f>
        <v>0</v>
      </c>
      <c r="AC9" s="782"/>
      <c r="AD9" s="152">
        <f>[1]Субсидия_факт!GM11</f>
        <v>0</v>
      </c>
      <c r="AE9" s="782"/>
      <c r="AF9" s="152"/>
      <c r="AG9" s="782"/>
      <c r="AH9" s="152">
        <f>[1]Субсидия_факт!GU11</f>
        <v>0</v>
      </c>
      <c r="AI9" s="782"/>
      <c r="AJ9" s="152">
        <f>[1]Субсидия_факт!HK11</f>
        <v>0</v>
      </c>
      <c r="AK9" s="782"/>
      <c r="AL9" s="152">
        <f>[1]Субсидия_факт!HQ11</f>
        <v>0</v>
      </c>
      <c r="AM9" s="782"/>
      <c r="AN9" s="152">
        <f>[1]Субсидия_факт!HW11</f>
        <v>0</v>
      </c>
      <c r="AO9" s="1052"/>
      <c r="AP9" s="152">
        <f>[1]Субсидия_факт!KO11</f>
        <v>194262.73</v>
      </c>
      <c r="AQ9" s="1052">
        <f t="shared" ref="AO9:AQ25" si="3">AP9</f>
        <v>194262.73</v>
      </c>
      <c r="AR9" s="152">
        <f>[1]Субсидия_факт!LC11</f>
        <v>0</v>
      </c>
      <c r="AS9" s="782"/>
      <c r="AT9" s="152">
        <f>[1]Субсидия_факт!LU11</f>
        <v>0</v>
      </c>
      <c r="AU9" s="782"/>
      <c r="AV9" s="152">
        <f>[1]Субсидия_факт!MA11</f>
        <v>0</v>
      </c>
      <c r="AW9" s="782"/>
      <c r="AX9" s="1233">
        <f>[1]Субсидия_факт!MC11</f>
        <v>0</v>
      </c>
      <c r="AY9" s="1234"/>
      <c r="AZ9" s="1233">
        <f>[1]Субсидия_факт!ME11</f>
        <v>9450000</v>
      </c>
      <c r="BA9" s="1237">
        <f t="shared" ref="BA9:BA25" si="4">AZ9</f>
        <v>9450000</v>
      </c>
      <c r="BB9" s="1233">
        <f>[1]Субсидия_факт!MK11</f>
        <v>0</v>
      </c>
      <c r="BC9" s="1234"/>
      <c r="BD9" s="152">
        <f>[1]Субсидия_факт!MQ11</f>
        <v>0</v>
      </c>
      <c r="BE9" s="782"/>
      <c r="BF9" s="152">
        <f>[1]Субсидия_факт!MW10</f>
        <v>0</v>
      </c>
      <c r="BG9" s="782"/>
      <c r="BH9" s="152">
        <f>[1]Субсидия_факт!NC11</f>
        <v>186450.88</v>
      </c>
      <c r="BI9" s="1052">
        <f t="shared" ref="BI9:BI20" si="5">BH9</f>
        <v>186450.88</v>
      </c>
      <c r="BJ9" s="426"/>
      <c r="BK9" s="782"/>
      <c r="BL9" s="426">
        <f>[1]Субсидия_факт!OK11</f>
        <v>0</v>
      </c>
      <c r="BM9" s="782"/>
    </row>
    <row r="10" spans="1:65" s="436" customFormat="1" ht="21" customHeight="1">
      <c r="A10" s="440" t="s">
        <v>90</v>
      </c>
      <c r="B10" s="149">
        <f t="shared" si="0"/>
        <v>19511632.600000001</v>
      </c>
      <c r="C10" s="149">
        <f t="shared" si="1"/>
        <v>10482080</v>
      </c>
      <c r="D10" s="152">
        <f>[1]Субсидия_факт!AE12</f>
        <v>0</v>
      </c>
      <c r="E10" s="1052"/>
      <c r="F10" s="152">
        <f>[1]Субсидия_факт!AG12</f>
        <v>0</v>
      </c>
      <c r="G10" s="782"/>
      <c r="H10" s="152">
        <f>[1]Субсидия_факт!AI12</f>
        <v>0</v>
      </c>
      <c r="I10" s="782"/>
      <c r="J10" s="152">
        <f>[1]Субсидия_факт!AK12</f>
        <v>0</v>
      </c>
      <c r="K10" s="782"/>
      <c r="L10" s="152">
        <f>[1]Субсидия_факт!AM12</f>
        <v>62825.599999999999</v>
      </c>
      <c r="M10" s="782"/>
      <c r="N10" s="152">
        <f>[1]Субсидия_факт!AS12</f>
        <v>58242.59</v>
      </c>
      <c r="O10" s="1052">
        <f t="shared" si="2"/>
        <v>58242.59</v>
      </c>
      <c r="P10" s="152">
        <f>[1]Субсидия_факт!CE12</f>
        <v>4823.92</v>
      </c>
      <c r="Q10" s="1052">
        <f t="shared" si="2"/>
        <v>4823.92</v>
      </c>
      <c r="R10" s="152">
        <f>[1]Субсидия_факт!EQ12</f>
        <v>0</v>
      </c>
      <c r="S10" s="782"/>
      <c r="T10" s="152">
        <f>[1]Субсидия_факт!ES12</f>
        <v>0</v>
      </c>
      <c r="U10" s="782"/>
      <c r="V10" s="152">
        <f>[1]Субсидия_факт!EU12</f>
        <v>0</v>
      </c>
      <c r="W10" s="782"/>
      <c r="X10" s="152">
        <f>[1]Субсидия_факт!FA12</f>
        <v>0</v>
      </c>
      <c r="Y10" s="782"/>
      <c r="Z10" s="152">
        <f>[1]Субсидия_факт!FI12</f>
        <v>8966727</v>
      </c>
      <c r="AA10" s="782"/>
      <c r="AB10" s="152">
        <f>[1]Субсидия_факт!GG12</f>
        <v>0</v>
      </c>
      <c r="AC10" s="782"/>
      <c r="AD10" s="152">
        <f>[1]Субсидия_факт!GM12</f>
        <v>0</v>
      </c>
      <c r="AE10" s="782"/>
      <c r="AF10" s="152"/>
      <c r="AG10" s="782"/>
      <c r="AH10" s="152">
        <f>[1]Субсидия_факт!GU12</f>
        <v>0</v>
      </c>
      <c r="AI10" s="782"/>
      <c r="AJ10" s="152">
        <f>[1]Субсидия_факт!HK12</f>
        <v>0</v>
      </c>
      <c r="AK10" s="782"/>
      <c r="AL10" s="152">
        <f>[1]Субсидия_факт!HQ12</f>
        <v>0</v>
      </c>
      <c r="AM10" s="782"/>
      <c r="AN10" s="152">
        <f>[1]Субсидия_факт!HW12</f>
        <v>0</v>
      </c>
      <c r="AO10" s="1052"/>
      <c r="AP10" s="152">
        <f>[1]Субсидия_факт!KO12</f>
        <v>398927.72</v>
      </c>
      <c r="AQ10" s="1052">
        <f t="shared" si="3"/>
        <v>398927.72</v>
      </c>
      <c r="AR10" s="152">
        <f>[1]Субсидия_факт!LC12</f>
        <v>0</v>
      </c>
      <c r="AS10" s="782"/>
      <c r="AT10" s="152">
        <f>[1]Субсидия_факт!LU12</f>
        <v>0</v>
      </c>
      <c r="AU10" s="782"/>
      <c r="AV10" s="152">
        <f>[1]Субсидия_факт!MA12</f>
        <v>0</v>
      </c>
      <c r="AW10" s="782"/>
      <c r="AX10" s="1233">
        <f>[1]Субсидия_факт!MC12</f>
        <v>0</v>
      </c>
      <c r="AY10" s="1234"/>
      <c r="AZ10" s="1233">
        <f>[1]Субсидия_факт!ME12</f>
        <v>9675000</v>
      </c>
      <c r="BA10" s="1237">
        <f t="shared" si="4"/>
        <v>9675000</v>
      </c>
      <c r="BB10" s="1233">
        <f>[1]Субсидия_факт!MK12</f>
        <v>0</v>
      </c>
      <c r="BC10" s="1234"/>
      <c r="BD10" s="152">
        <f>[1]Субсидия_факт!MQ12</f>
        <v>0</v>
      </c>
      <c r="BE10" s="782"/>
      <c r="BF10" s="152">
        <f>[1]Субсидия_факт!MW11</f>
        <v>0</v>
      </c>
      <c r="BG10" s="782"/>
      <c r="BH10" s="152">
        <f>[1]Субсидия_факт!NC12</f>
        <v>345085.77</v>
      </c>
      <c r="BI10" s="1052">
        <f t="shared" si="5"/>
        <v>345085.77</v>
      </c>
      <c r="BJ10" s="426"/>
      <c r="BK10" s="782"/>
      <c r="BL10" s="426">
        <f>[1]Субсидия_факт!OK12</f>
        <v>0</v>
      </c>
      <c r="BM10" s="782"/>
    </row>
    <row r="11" spans="1:65" s="436" customFormat="1" ht="21" customHeight="1">
      <c r="A11" s="440" t="s">
        <v>91</v>
      </c>
      <c r="B11" s="149">
        <f t="shared" si="0"/>
        <v>26167457.52</v>
      </c>
      <c r="C11" s="149">
        <f t="shared" si="1"/>
        <v>9926971.5600000005</v>
      </c>
      <c r="D11" s="152">
        <f>[1]Субсидия_факт!AE13</f>
        <v>0</v>
      </c>
      <c r="E11" s="1052"/>
      <c r="F11" s="152">
        <f>[1]Субсидия_факт!AG13</f>
        <v>0</v>
      </c>
      <c r="G11" s="782"/>
      <c r="H11" s="152">
        <f>[1]Субсидия_факт!AI13</f>
        <v>0</v>
      </c>
      <c r="I11" s="782"/>
      <c r="J11" s="152">
        <f>[1]Субсидия_факт!AK13</f>
        <v>0</v>
      </c>
      <c r="K11" s="782"/>
      <c r="L11" s="152">
        <f>[1]Субсидия_факт!AM13</f>
        <v>0</v>
      </c>
      <c r="M11" s="782"/>
      <c r="N11" s="152">
        <f>[1]Субсидия_факт!AS13</f>
        <v>87996.96</v>
      </c>
      <c r="O11" s="1052">
        <v>0</v>
      </c>
      <c r="P11" s="152">
        <f>[1]Субсидия_факт!CE13</f>
        <v>7235.9</v>
      </c>
      <c r="Q11" s="1052">
        <f t="shared" si="2"/>
        <v>7235.9</v>
      </c>
      <c r="R11" s="152">
        <f>[1]Субсидия_факт!EQ13</f>
        <v>0</v>
      </c>
      <c r="S11" s="782"/>
      <c r="T11" s="152">
        <f>[1]Субсидия_факт!ES13</f>
        <v>0</v>
      </c>
      <c r="U11" s="782"/>
      <c r="V11" s="152">
        <f>[1]Субсидия_факт!EU13</f>
        <v>0</v>
      </c>
      <c r="W11" s="782"/>
      <c r="X11" s="152">
        <f>[1]Субсидия_факт!FA13</f>
        <v>0</v>
      </c>
      <c r="Y11" s="782"/>
      <c r="Z11" s="152">
        <f>[1]Субсидия_факт!FI13</f>
        <v>16152489</v>
      </c>
      <c r="AA11" s="782"/>
      <c r="AB11" s="152">
        <f>[1]Субсидия_факт!GG13</f>
        <v>0</v>
      </c>
      <c r="AC11" s="782"/>
      <c r="AD11" s="152">
        <f>[1]Субсидия_факт!GM13</f>
        <v>0</v>
      </c>
      <c r="AE11" s="782"/>
      <c r="AF11" s="152"/>
      <c r="AG11" s="782"/>
      <c r="AH11" s="152">
        <f>[1]Субсидия_факт!GU13</f>
        <v>0</v>
      </c>
      <c r="AI11" s="782"/>
      <c r="AJ11" s="152">
        <f>[1]Субсидия_факт!HK13</f>
        <v>0</v>
      </c>
      <c r="AK11" s="782"/>
      <c r="AL11" s="152">
        <f>[1]Субсидия_факт!HQ13</f>
        <v>0</v>
      </c>
      <c r="AM11" s="782"/>
      <c r="AN11" s="152">
        <f>[1]Субсидия_факт!HW13</f>
        <v>0</v>
      </c>
      <c r="AO11" s="1052"/>
      <c r="AP11" s="152">
        <f>[1]Субсидия_факт!KO13</f>
        <v>216489.22999999998</v>
      </c>
      <c r="AQ11" s="1052">
        <f t="shared" si="3"/>
        <v>216489.22999999998</v>
      </c>
      <c r="AR11" s="152">
        <f>[1]Субсидия_факт!LC13</f>
        <v>0</v>
      </c>
      <c r="AS11" s="782"/>
      <c r="AT11" s="152">
        <f>[1]Субсидия_факт!LU13</f>
        <v>0</v>
      </c>
      <c r="AU11" s="782"/>
      <c r="AV11" s="152">
        <f>[1]Субсидия_факт!MA13</f>
        <v>0</v>
      </c>
      <c r="AW11" s="782"/>
      <c r="AX11" s="1233">
        <f>[1]Субсидия_факт!MC13</f>
        <v>0</v>
      </c>
      <c r="AY11" s="1234"/>
      <c r="AZ11" s="1233">
        <f>[1]Субсидия_факт!ME13</f>
        <v>9450000</v>
      </c>
      <c r="BA11" s="1237">
        <f t="shared" si="4"/>
        <v>9450000</v>
      </c>
      <c r="BB11" s="1233">
        <f>[1]Субсидия_факт!MK13</f>
        <v>0</v>
      </c>
      <c r="BC11" s="1234"/>
      <c r="BD11" s="152">
        <f>[1]Субсидия_факт!MQ13</f>
        <v>0</v>
      </c>
      <c r="BE11" s="782"/>
      <c r="BF11" s="152">
        <f>[1]Субсидия_факт!MW12</f>
        <v>0</v>
      </c>
      <c r="BG11" s="782"/>
      <c r="BH11" s="152">
        <f>[1]Субсидия_факт!NC13</f>
        <v>253246.43</v>
      </c>
      <c r="BI11" s="1052">
        <f t="shared" si="5"/>
        <v>253246.43</v>
      </c>
      <c r="BJ11" s="426"/>
      <c r="BK11" s="782"/>
      <c r="BL11" s="426">
        <f>[1]Субсидия_факт!OK13</f>
        <v>0</v>
      </c>
      <c r="BM11" s="782"/>
    </row>
    <row r="12" spans="1:65" s="436" customFormat="1" ht="21" customHeight="1">
      <c r="A12" s="440" t="s">
        <v>92</v>
      </c>
      <c r="B12" s="149">
        <f t="shared" si="0"/>
        <v>13733917.319999998</v>
      </c>
      <c r="C12" s="149">
        <f t="shared" si="1"/>
        <v>3588208.32</v>
      </c>
      <c r="D12" s="152">
        <f>[1]Субсидия_факт!AE14</f>
        <v>0</v>
      </c>
      <c r="E12" s="1052"/>
      <c r="F12" s="152">
        <f>[1]Субсидия_факт!AG14</f>
        <v>0</v>
      </c>
      <c r="G12" s="782"/>
      <c r="H12" s="152">
        <f>[1]Субсидия_факт!AI14</f>
        <v>0</v>
      </c>
      <c r="I12" s="782"/>
      <c r="J12" s="152">
        <f>[1]Субсидия_факт!AK14</f>
        <v>0</v>
      </c>
      <c r="K12" s="782"/>
      <c r="L12" s="152">
        <f>[1]Субсидия_факт!AM14</f>
        <v>0</v>
      </c>
      <c r="M12" s="782"/>
      <c r="N12" s="152">
        <f>[1]Субсидия_факт!AS14</f>
        <v>67738.67</v>
      </c>
      <c r="O12" s="1052">
        <f t="shared" si="2"/>
        <v>67738.67</v>
      </c>
      <c r="P12" s="152">
        <f>[1]Субсидия_факт!CE14</f>
        <v>3859.2</v>
      </c>
      <c r="Q12" s="1052">
        <f t="shared" si="2"/>
        <v>3859.2</v>
      </c>
      <c r="R12" s="152">
        <f>[1]Субсидия_факт!EQ14</f>
        <v>0</v>
      </c>
      <c r="S12" s="782"/>
      <c r="T12" s="152">
        <f>[1]Субсидия_факт!ES14</f>
        <v>0</v>
      </c>
      <c r="U12" s="782"/>
      <c r="V12" s="152">
        <f>[1]Субсидия_факт!EU14</f>
        <v>0</v>
      </c>
      <c r="W12" s="782"/>
      <c r="X12" s="152">
        <f>[1]Субсидия_факт!FA14</f>
        <v>0</v>
      </c>
      <c r="Y12" s="782"/>
      <c r="Z12" s="152">
        <f>[1]Субсидия_факт!FI14</f>
        <v>10145709</v>
      </c>
      <c r="AA12" s="782"/>
      <c r="AB12" s="152">
        <f>[1]Субсидия_факт!GG14</f>
        <v>0</v>
      </c>
      <c r="AC12" s="782"/>
      <c r="AD12" s="152">
        <f>[1]Субсидия_факт!GM14</f>
        <v>0</v>
      </c>
      <c r="AE12" s="782"/>
      <c r="AF12" s="152"/>
      <c r="AG12" s="782"/>
      <c r="AH12" s="152">
        <f>[1]Субсидия_факт!GU14</f>
        <v>0</v>
      </c>
      <c r="AI12" s="782"/>
      <c r="AJ12" s="152">
        <f>[1]Субсидия_факт!HK14</f>
        <v>0</v>
      </c>
      <c r="AK12" s="782"/>
      <c r="AL12" s="152">
        <f>[1]Субсидия_факт!HQ14</f>
        <v>0</v>
      </c>
      <c r="AM12" s="782"/>
      <c r="AN12" s="152">
        <f>[1]Субсидия_факт!HW14</f>
        <v>0</v>
      </c>
      <c r="AO12" s="1052"/>
      <c r="AP12" s="152">
        <f>[1]Субсидия_факт!KO14</f>
        <v>67124.600000000006</v>
      </c>
      <c r="AQ12" s="1052">
        <f t="shared" si="3"/>
        <v>67124.600000000006</v>
      </c>
      <c r="AR12" s="152">
        <f>[1]Субсидия_факт!LC14</f>
        <v>0</v>
      </c>
      <c r="AS12" s="782"/>
      <c r="AT12" s="152">
        <f>[1]Субсидия_факт!LU14</f>
        <v>0</v>
      </c>
      <c r="AU12" s="782"/>
      <c r="AV12" s="152">
        <f>[1]Субсидия_факт!MA14</f>
        <v>0</v>
      </c>
      <c r="AW12" s="782"/>
      <c r="AX12" s="1233">
        <f>[1]Субсидия_факт!MC14</f>
        <v>0</v>
      </c>
      <c r="AY12" s="1234"/>
      <c r="AZ12" s="1233">
        <f>[1]Субсидия_факт!ME14</f>
        <v>3150000</v>
      </c>
      <c r="BA12" s="1237">
        <f t="shared" si="4"/>
        <v>3150000</v>
      </c>
      <c r="BB12" s="1233">
        <f>[1]Субсидия_факт!MK14</f>
        <v>0</v>
      </c>
      <c r="BC12" s="1234"/>
      <c r="BD12" s="152">
        <f>[1]Субсидия_факт!MQ14</f>
        <v>0</v>
      </c>
      <c r="BE12" s="782"/>
      <c r="BF12" s="152">
        <f>[1]Субсидия_факт!MW13</f>
        <v>0</v>
      </c>
      <c r="BG12" s="782"/>
      <c r="BH12" s="152">
        <f>[1]Субсидия_факт!NC14</f>
        <v>299485.84999999998</v>
      </c>
      <c r="BI12" s="1052">
        <f t="shared" si="5"/>
        <v>299485.84999999998</v>
      </c>
      <c r="BJ12" s="426"/>
      <c r="BK12" s="782"/>
      <c r="BL12" s="426">
        <f>[1]Субсидия_факт!OK14</f>
        <v>0</v>
      </c>
      <c r="BM12" s="782"/>
    </row>
    <row r="13" spans="1:65" s="436" customFormat="1" ht="21" customHeight="1">
      <c r="A13" s="440" t="s">
        <v>93</v>
      </c>
      <c r="B13" s="149">
        <f t="shared" si="0"/>
        <v>21181483.289999999</v>
      </c>
      <c r="C13" s="149">
        <f t="shared" si="1"/>
        <v>3308703.0300000003</v>
      </c>
      <c r="D13" s="152">
        <f>[1]Субсидия_факт!AE15</f>
        <v>0</v>
      </c>
      <c r="E13" s="1052"/>
      <c r="F13" s="152">
        <f>[1]Субсидия_факт!AG15</f>
        <v>0</v>
      </c>
      <c r="G13" s="782"/>
      <c r="H13" s="152">
        <f>[1]Субсидия_факт!AI15</f>
        <v>0</v>
      </c>
      <c r="I13" s="782"/>
      <c r="J13" s="152">
        <f>[1]Субсидия_факт!AK15</f>
        <v>0</v>
      </c>
      <c r="K13" s="782"/>
      <c r="L13" s="152">
        <f>[1]Субсидия_факт!AM15</f>
        <v>0</v>
      </c>
      <c r="M13" s="782"/>
      <c r="N13" s="152">
        <f>[1]Субсидия_факт!AS15</f>
        <v>71537.100000000006</v>
      </c>
      <c r="O13" s="1052">
        <f t="shared" si="2"/>
        <v>71537.100000000006</v>
      </c>
      <c r="P13" s="152">
        <f>[1]Субсидия_факт!CE15</f>
        <v>12059.8</v>
      </c>
      <c r="Q13" s="1052">
        <f t="shared" si="2"/>
        <v>12059.8</v>
      </c>
      <c r="R13" s="152">
        <f>[1]Субсидия_факт!EQ15</f>
        <v>0</v>
      </c>
      <c r="S13" s="782"/>
      <c r="T13" s="152">
        <f>[1]Субсидия_факт!ES15</f>
        <v>0</v>
      </c>
      <c r="U13" s="782"/>
      <c r="V13" s="152">
        <f>[1]Субсидия_факт!EU15</f>
        <v>0</v>
      </c>
      <c r="W13" s="782"/>
      <c r="X13" s="152">
        <f>[1]Субсидия_факт!FA15</f>
        <v>0</v>
      </c>
      <c r="Y13" s="782"/>
      <c r="Z13" s="152">
        <f>[1]Субсидия_факт!FI15</f>
        <v>17650857.600000001</v>
      </c>
      <c r="AA13" s="782"/>
      <c r="AB13" s="152">
        <f>[1]Субсидия_факт!GG15</f>
        <v>0</v>
      </c>
      <c r="AC13" s="782"/>
      <c r="AD13" s="152">
        <f>[1]Субсидия_факт!GM15</f>
        <v>0</v>
      </c>
      <c r="AE13" s="782"/>
      <c r="AF13" s="152"/>
      <c r="AG13" s="782"/>
      <c r="AH13" s="152">
        <f>[1]Субсидия_факт!GU15</f>
        <v>0</v>
      </c>
      <c r="AI13" s="782"/>
      <c r="AJ13" s="152">
        <f>[1]Субсидия_факт!HK15</f>
        <v>0</v>
      </c>
      <c r="AK13" s="782"/>
      <c r="AL13" s="152">
        <f>[1]Субсидия_факт!HQ15</f>
        <v>0</v>
      </c>
      <c r="AM13" s="782"/>
      <c r="AN13" s="152">
        <f>[1]Субсидия_факт!HW15</f>
        <v>0</v>
      </c>
      <c r="AO13" s="1052"/>
      <c r="AP13" s="152">
        <f>[1]Субсидия_факт!KO15</f>
        <v>75106.13</v>
      </c>
      <c r="AQ13" s="1052">
        <f t="shared" si="3"/>
        <v>75106.13</v>
      </c>
      <c r="AR13" s="152">
        <f>[1]Субсидия_факт!LC15</f>
        <v>0</v>
      </c>
      <c r="AS13" s="782"/>
      <c r="AT13" s="152">
        <f>[1]Субсидия_факт!LU15</f>
        <v>0</v>
      </c>
      <c r="AU13" s="782"/>
      <c r="AV13" s="152">
        <f>[1]Субсидия_факт!MA15</f>
        <v>0</v>
      </c>
      <c r="AW13" s="782"/>
      <c r="AX13" s="1233">
        <f>[1]Субсидия_факт!MC15</f>
        <v>0</v>
      </c>
      <c r="AY13" s="1234"/>
      <c r="AZ13" s="1233">
        <f>[1]Субсидия_факт!ME15</f>
        <v>3150000</v>
      </c>
      <c r="BA13" s="1237">
        <f t="shared" si="4"/>
        <v>3150000</v>
      </c>
      <c r="BB13" s="1233">
        <f>[1]Субсидия_факт!MK15</f>
        <v>0</v>
      </c>
      <c r="BC13" s="1234"/>
      <c r="BD13" s="152">
        <f>[1]Субсидия_факт!MQ15</f>
        <v>0</v>
      </c>
      <c r="BE13" s="782"/>
      <c r="BF13" s="152">
        <f>[1]Субсидия_факт!MW14</f>
        <v>0</v>
      </c>
      <c r="BG13" s="782"/>
      <c r="BH13" s="152">
        <f>[1]Субсидия_факт!NC15</f>
        <v>221922.66</v>
      </c>
      <c r="BI13" s="1052">
        <v>0</v>
      </c>
      <c r="BJ13" s="426"/>
      <c r="BK13" s="782"/>
      <c r="BL13" s="426">
        <f>[1]Субсидия_факт!OK15</f>
        <v>0</v>
      </c>
      <c r="BM13" s="782"/>
    </row>
    <row r="14" spans="1:65" s="436" customFormat="1" ht="21" customHeight="1">
      <c r="A14" s="440" t="s">
        <v>94</v>
      </c>
      <c r="B14" s="149">
        <f t="shared" si="0"/>
        <v>1408094.21</v>
      </c>
      <c r="C14" s="149">
        <f t="shared" si="1"/>
        <v>500713.02</v>
      </c>
      <c r="D14" s="152">
        <f>[1]Субсидия_факт!AE16</f>
        <v>0</v>
      </c>
      <c r="E14" s="1052"/>
      <c r="F14" s="152">
        <f>[1]Субсидия_факт!AG16</f>
        <v>0</v>
      </c>
      <c r="G14" s="782"/>
      <c r="H14" s="152">
        <f>[1]Субсидия_факт!AI16</f>
        <v>0</v>
      </c>
      <c r="I14" s="782"/>
      <c r="J14" s="152">
        <f>[1]Субсидия_факт!AK16</f>
        <v>0</v>
      </c>
      <c r="K14" s="782"/>
      <c r="L14" s="152">
        <f>[1]Субсидия_факт!AM16</f>
        <v>907381.19</v>
      </c>
      <c r="M14" s="782"/>
      <c r="N14" s="152">
        <f>[1]Субсидия_факт!AS16</f>
        <v>104456.82</v>
      </c>
      <c r="O14" s="1052">
        <f t="shared" si="2"/>
        <v>104456.82</v>
      </c>
      <c r="P14" s="152">
        <f>[1]Субсидия_факт!CE16</f>
        <v>16400.400000000001</v>
      </c>
      <c r="Q14" s="1052">
        <f t="shared" si="2"/>
        <v>16400.400000000001</v>
      </c>
      <c r="R14" s="152">
        <f>[1]Субсидия_факт!EQ16</f>
        <v>0</v>
      </c>
      <c r="S14" s="782"/>
      <c r="T14" s="152">
        <f>[1]Субсидия_факт!ES16</f>
        <v>0</v>
      </c>
      <c r="U14" s="782"/>
      <c r="V14" s="152">
        <f>[1]Субсидия_факт!EU16</f>
        <v>0</v>
      </c>
      <c r="W14" s="782"/>
      <c r="X14" s="152">
        <f>[1]Субсидия_факт!FA16</f>
        <v>0</v>
      </c>
      <c r="Y14" s="782"/>
      <c r="Z14" s="152">
        <f>[1]Субсидия_факт!FI16</f>
        <v>0</v>
      </c>
      <c r="AA14" s="782"/>
      <c r="AB14" s="152">
        <f>[1]Субсидия_факт!GG16</f>
        <v>0</v>
      </c>
      <c r="AC14" s="782"/>
      <c r="AD14" s="152">
        <f>[1]Субсидия_факт!GM16</f>
        <v>0</v>
      </c>
      <c r="AE14" s="782"/>
      <c r="AF14" s="152"/>
      <c r="AG14" s="782"/>
      <c r="AH14" s="152">
        <f>[1]Субсидия_факт!GU16</f>
        <v>0</v>
      </c>
      <c r="AI14" s="782"/>
      <c r="AJ14" s="152">
        <f>[1]Субсидия_факт!HK16</f>
        <v>0</v>
      </c>
      <c r="AK14" s="782"/>
      <c r="AL14" s="152">
        <f>[1]Субсидия_факт!HQ16</f>
        <v>0</v>
      </c>
      <c r="AM14" s="782"/>
      <c r="AN14" s="152">
        <f>[1]Субсидия_факт!HW16</f>
        <v>0</v>
      </c>
      <c r="AO14" s="1052"/>
      <c r="AP14" s="152">
        <f>[1]Субсидия_факт!KO16</f>
        <v>79467.11</v>
      </c>
      <c r="AQ14" s="1052">
        <f t="shared" si="3"/>
        <v>79467.11</v>
      </c>
      <c r="AR14" s="152">
        <f>[1]Субсидия_факт!LC16</f>
        <v>0</v>
      </c>
      <c r="AS14" s="782"/>
      <c r="AT14" s="152">
        <f>[1]Субсидия_факт!LU16</f>
        <v>0</v>
      </c>
      <c r="AU14" s="782"/>
      <c r="AV14" s="152">
        <f>[1]Субсидия_факт!MA16</f>
        <v>0</v>
      </c>
      <c r="AW14" s="782"/>
      <c r="AX14" s="1233">
        <f>[1]Субсидия_факт!MC16</f>
        <v>0</v>
      </c>
      <c r="AY14" s="1234"/>
      <c r="AZ14" s="1233">
        <f>[1]Субсидия_факт!ME16</f>
        <v>0</v>
      </c>
      <c r="BA14" s="1237">
        <f t="shared" si="4"/>
        <v>0</v>
      </c>
      <c r="BB14" s="1233">
        <f>[1]Субсидия_факт!MK16</f>
        <v>0</v>
      </c>
      <c r="BC14" s="1234"/>
      <c r="BD14" s="152">
        <f>[1]Субсидия_факт!MQ16</f>
        <v>0</v>
      </c>
      <c r="BE14" s="782"/>
      <c r="BF14" s="152">
        <f>[1]Субсидия_факт!MW15</f>
        <v>0</v>
      </c>
      <c r="BG14" s="782"/>
      <c r="BH14" s="152">
        <f>[1]Субсидия_факт!NC16</f>
        <v>300388.69</v>
      </c>
      <c r="BI14" s="1052">
        <f t="shared" si="5"/>
        <v>300388.69</v>
      </c>
      <c r="BJ14" s="426"/>
      <c r="BK14" s="782"/>
      <c r="BL14" s="426">
        <f>[1]Субсидия_факт!OK16</f>
        <v>0</v>
      </c>
      <c r="BM14" s="782"/>
    </row>
    <row r="15" spans="1:65" s="436" customFormat="1" ht="21" customHeight="1">
      <c r="A15" s="440" t="s">
        <v>95</v>
      </c>
      <c r="B15" s="149">
        <f t="shared" si="0"/>
        <v>10325890.23</v>
      </c>
      <c r="C15" s="149">
        <f t="shared" si="1"/>
        <v>3408619.73</v>
      </c>
      <c r="D15" s="152">
        <f>[1]Субсидия_факт!AE17</f>
        <v>0</v>
      </c>
      <c r="E15" s="1052"/>
      <c r="F15" s="152">
        <f>[1]Субсидия_факт!AG17</f>
        <v>0</v>
      </c>
      <c r="G15" s="782"/>
      <c r="H15" s="152">
        <f>[1]Субсидия_факт!AI17</f>
        <v>0</v>
      </c>
      <c r="I15" s="782"/>
      <c r="J15" s="152">
        <f>[1]Субсидия_факт!AK17</f>
        <v>0</v>
      </c>
      <c r="K15" s="782"/>
      <c r="L15" s="152">
        <f>[1]Субсидия_факт!AM17</f>
        <v>80237.27</v>
      </c>
      <c r="M15" s="782"/>
      <c r="N15" s="152">
        <f>[1]Субсидия_факт!AS17</f>
        <v>43681.94</v>
      </c>
      <c r="O15" s="1052">
        <f t="shared" si="2"/>
        <v>43681.94</v>
      </c>
      <c r="P15" s="152">
        <f>[1]Субсидия_факт!CE17</f>
        <v>4823.95</v>
      </c>
      <c r="Q15" s="1052">
        <f t="shared" si="2"/>
        <v>4823.95</v>
      </c>
      <c r="R15" s="152">
        <f>[1]Субсидия_факт!EQ17</f>
        <v>0</v>
      </c>
      <c r="S15" s="782"/>
      <c r="T15" s="152">
        <f>[1]Субсидия_факт!ES17</f>
        <v>0</v>
      </c>
      <c r="U15" s="782"/>
      <c r="V15" s="152">
        <f>[1]Субсидия_факт!EU17</f>
        <v>0</v>
      </c>
      <c r="W15" s="782"/>
      <c r="X15" s="152">
        <f>[1]Субсидия_факт!FA17</f>
        <v>0</v>
      </c>
      <c r="Y15" s="782"/>
      <c r="Z15" s="152">
        <f>[1]Субсидия_факт!FI17</f>
        <v>6743537</v>
      </c>
      <c r="AA15" s="782"/>
      <c r="AB15" s="152">
        <f>[1]Субсидия_факт!GG17</f>
        <v>0</v>
      </c>
      <c r="AC15" s="782"/>
      <c r="AD15" s="152">
        <f>[1]Субсидия_факт!GM17</f>
        <v>0</v>
      </c>
      <c r="AE15" s="782"/>
      <c r="AF15" s="152"/>
      <c r="AG15" s="782"/>
      <c r="AH15" s="152">
        <f>[1]Субсидия_факт!GU17</f>
        <v>0</v>
      </c>
      <c r="AI15" s="782"/>
      <c r="AJ15" s="152">
        <f>[1]Субсидия_факт!HK17</f>
        <v>0</v>
      </c>
      <c r="AK15" s="782"/>
      <c r="AL15" s="152">
        <f>[1]Субсидия_факт!HQ17</f>
        <v>0</v>
      </c>
      <c r="AM15" s="782"/>
      <c r="AN15" s="152">
        <f>[1]Субсидия_факт!HW17</f>
        <v>0</v>
      </c>
      <c r="AO15" s="1052"/>
      <c r="AP15" s="152">
        <f>[1]Субсидия_факт!KO17</f>
        <v>210113.84</v>
      </c>
      <c r="AQ15" s="1052">
        <f t="shared" si="3"/>
        <v>210113.84</v>
      </c>
      <c r="AR15" s="152">
        <f>[1]Субсидия_факт!LC17</f>
        <v>0</v>
      </c>
      <c r="AS15" s="782"/>
      <c r="AT15" s="152">
        <f>[1]Субсидия_факт!LU17</f>
        <v>0</v>
      </c>
      <c r="AU15" s="782"/>
      <c r="AV15" s="152">
        <f>[1]Субсидия_факт!MA17</f>
        <v>0</v>
      </c>
      <c r="AW15" s="782"/>
      <c r="AX15" s="1233">
        <f>[1]Субсидия_факт!MC17</f>
        <v>0</v>
      </c>
      <c r="AY15" s="1234"/>
      <c r="AZ15" s="1233">
        <f>[1]Субсидия_факт!ME17</f>
        <v>3150000</v>
      </c>
      <c r="BA15" s="1237">
        <f t="shared" si="4"/>
        <v>3150000</v>
      </c>
      <c r="BB15" s="1233">
        <f>[1]Субсидия_факт!MK17</f>
        <v>0</v>
      </c>
      <c r="BC15" s="1234"/>
      <c r="BD15" s="152">
        <f>[1]Субсидия_факт!MQ17</f>
        <v>0</v>
      </c>
      <c r="BE15" s="782"/>
      <c r="BF15" s="152">
        <f>[1]Субсидия_факт!MW16</f>
        <v>0</v>
      </c>
      <c r="BG15" s="782"/>
      <c r="BH15" s="152">
        <f>[1]Субсидия_факт!NC17</f>
        <v>93496.23</v>
      </c>
      <c r="BI15" s="1052">
        <v>0</v>
      </c>
      <c r="BJ15" s="426"/>
      <c r="BK15" s="782"/>
      <c r="BL15" s="426">
        <f>[1]Субсидия_факт!OK17</f>
        <v>0</v>
      </c>
      <c r="BM15" s="782"/>
    </row>
    <row r="16" spans="1:65" s="436" customFormat="1" ht="21" customHeight="1">
      <c r="A16" s="440" t="s">
        <v>96</v>
      </c>
      <c r="B16" s="149">
        <f t="shared" si="0"/>
        <v>5670464.4799999995</v>
      </c>
      <c r="C16" s="149">
        <f t="shared" si="1"/>
        <v>3297277.93</v>
      </c>
      <c r="D16" s="152">
        <f>[1]Субсидия_факт!AE18</f>
        <v>0</v>
      </c>
      <c r="E16" s="1052"/>
      <c r="F16" s="152">
        <f>[1]Субсидия_факт!AG18</f>
        <v>0</v>
      </c>
      <c r="G16" s="782"/>
      <c r="H16" s="152">
        <f>[1]Субсидия_факт!AI18</f>
        <v>0</v>
      </c>
      <c r="I16" s="782"/>
      <c r="J16" s="152">
        <f>[1]Субсидия_факт!AK18</f>
        <v>0</v>
      </c>
      <c r="K16" s="782"/>
      <c r="L16" s="152">
        <f>[1]Субсидия_факт!AM18</f>
        <v>0</v>
      </c>
      <c r="M16" s="782"/>
      <c r="N16" s="152">
        <f>[1]Субсидия_факт!AS18</f>
        <v>82932.39</v>
      </c>
      <c r="O16" s="1052">
        <f t="shared" si="2"/>
        <v>82932.39</v>
      </c>
      <c r="P16" s="152">
        <f>[1]Субсидия_факт!CE18</f>
        <v>7235.95</v>
      </c>
      <c r="Q16" s="1052">
        <f t="shared" si="2"/>
        <v>7235.95</v>
      </c>
      <c r="R16" s="152">
        <f>[1]Субсидия_факт!EQ18</f>
        <v>0</v>
      </c>
      <c r="S16" s="782"/>
      <c r="T16" s="152">
        <f>[1]Субсидия_факт!ES18</f>
        <v>0</v>
      </c>
      <c r="U16" s="782"/>
      <c r="V16" s="152">
        <f>[1]Субсидия_факт!EU18</f>
        <v>0</v>
      </c>
      <c r="W16" s="782"/>
      <c r="X16" s="152">
        <f>[1]Субсидия_факт!FA18</f>
        <v>0</v>
      </c>
      <c r="Y16" s="782"/>
      <c r="Z16" s="152">
        <f>[1]Субсидия_факт!FI18</f>
        <v>2214072</v>
      </c>
      <c r="AA16" s="782"/>
      <c r="AB16" s="152">
        <f>[1]Субсидия_факт!GG18</f>
        <v>0</v>
      </c>
      <c r="AC16" s="782"/>
      <c r="AD16" s="152">
        <f>[1]Субсидия_факт!GM18</f>
        <v>0</v>
      </c>
      <c r="AE16" s="782"/>
      <c r="AF16" s="152"/>
      <c r="AG16" s="782"/>
      <c r="AH16" s="152">
        <f>[1]Субсидия_факт!GU18</f>
        <v>0</v>
      </c>
      <c r="AI16" s="782"/>
      <c r="AJ16" s="152">
        <f>[1]Субсидия_факт!HK18</f>
        <v>0</v>
      </c>
      <c r="AK16" s="782"/>
      <c r="AL16" s="152">
        <f>[1]Субсидия_факт!HQ18</f>
        <v>0</v>
      </c>
      <c r="AM16" s="782"/>
      <c r="AN16" s="152">
        <f>[1]Субсидия_факт!HW18</f>
        <v>0</v>
      </c>
      <c r="AO16" s="1052"/>
      <c r="AP16" s="152">
        <f>[1]Субсидия_факт!KO18</f>
        <v>57109.59</v>
      </c>
      <c r="AQ16" s="1052">
        <f t="shared" si="3"/>
        <v>57109.59</v>
      </c>
      <c r="AR16" s="152">
        <f>[1]Субсидия_факт!LC18</f>
        <v>0</v>
      </c>
      <c r="AS16" s="782"/>
      <c r="AT16" s="152">
        <f>[1]Субсидия_факт!LU18</f>
        <v>0</v>
      </c>
      <c r="AU16" s="782"/>
      <c r="AV16" s="152">
        <f>[1]Субсидия_факт!MA18</f>
        <v>0</v>
      </c>
      <c r="AW16" s="782"/>
      <c r="AX16" s="1233">
        <f>[1]Субсидия_факт!MC18</f>
        <v>0</v>
      </c>
      <c r="AY16" s="1234"/>
      <c r="AZ16" s="1233">
        <f>[1]Субсидия_факт!ME18</f>
        <v>3150000</v>
      </c>
      <c r="BA16" s="1237">
        <f t="shared" si="4"/>
        <v>3150000</v>
      </c>
      <c r="BB16" s="1233">
        <f>[1]Субсидия_факт!MK18</f>
        <v>0</v>
      </c>
      <c r="BC16" s="1234"/>
      <c r="BD16" s="152">
        <f>[1]Субсидия_факт!MQ18</f>
        <v>0</v>
      </c>
      <c r="BE16" s="782"/>
      <c r="BF16" s="152">
        <f>[1]Субсидия_факт!MW17</f>
        <v>0</v>
      </c>
      <c r="BG16" s="782"/>
      <c r="BH16" s="152">
        <f>[1]Субсидия_факт!NC18</f>
        <v>159114.54999999999</v>
      </c>
      <c r="BI16" s="1052">
        <v>0</v>
      </c>
      <c r="BJ16" s="426"/>
      <c r="BK16" s="782"/>
      <c r="BL16" s="426">
        <f>[1]Субсидия_факт!OK18</f>
        <v>0</v>
      </c>
      <c r="BM16" s="782"/>
    </row>
    <row r="17" spans="1:65" s="436" customFormat="1" ht="21" customHeight="1">
      <c r="A17" s="440" t="s">
        <v>97</v>
      </c>
      <c r="B17" s="149">
        <f t="shared" si="0"/>
        <v>4987924.53</v>
      </c>
      <c r="C17" s="149">
        <f t="shared" si="1"/>
        <v>3851080.31</v>
      </c>
      <c r="D17" s="152">
        <f>[1]Субсидия_факт!AE19</f>
        <v>0</v>
      </c>
      <c r="E17" s="1052"/>
      <c r="F17" s="152">
        <f>[1]Субсидия_факт!AG19</f>
        <v>0</v>
      </c>
      <c r="G17" s="782"/>
      <c r="H17" s="152">
        <f>[1]Субсидия_факт!AI19</f>
        <v>0</v>
      </c>
      <c r="I17" s="782"/>
      <c r="J17" s="152">
        <f>[1]Субсидия_факт!AK19</f>
        <v>0</v>
      </c>
      <c r="K17" s="782"/>
      <c r="L17" s="152">
        <f>[1]Субсидия_факт!AM19</f>
        <v>1136844.22</v>
      </c>
      <c r="M17" s="782"/>
      <c r="N17" s="152">
        <f>[1]Субсидия_факт!AS19</f>
        <v>30387.439999999999</v>
      </c>
      <c r="O17" s="1052">
        <f t="shared" si="2"/>
        <v>30387.439999999999</v>
      </c>
      <c r="P17" s="152">
        <f>[1]Субсидия_факт!CE19</f>
        <v>4823.95</v>
      </c>
      <c r="Q17" s="1052">
        <f t="shared" si="2"/>
        <v>4823.95</v>
      </c>
      <c r="R17" s="152">
        <f>[1]Субсидия_факт!EQ19</f>
        <v>0</v>
      </c>
      <c r="S17" s="782"/>
      <c r="T17" s="152">
        <f>[1]Субсидия_факт!ES19</f>
        <v>0</v>
      </c>
      <c r="U17" s="782"/>
      <c r="V17" s="152">
        <f>[1]Субсидия_факт!EU19</f>
        <v>0</v>
      </c>
      <c r="W17" s="782"/>
      <c r="X17" s="152">
        <f>[1]Субсидия_факт!FA19</f>
        <v>0</v>
      </c>
      <c r="Y17" s="782"/>
      <c r="Z17" s="152">
        <f>[1]Субсидия_факт!FI19</f>
        <v>0</v>
      </c>
      <c r="AA17" s="782"/>
      <c r="AB17" s="152">
        <f>[1]Субсидия_факт!GG19</f>
        <v>0</v>
      </c>
      <c r="AC17" s="782"/>
      <c r="AD17" s="152">
        <f>[1]Субсидия_факт!GM19</f>
        <v>0</v>
      </c>
      <c r="AE17" s="782"/>
      <c r="AF17" s="152"/>
      <c r="AG17" s="782"/>
      <c r="AH17" s="152">
        <f>[1]Субсидия_факт!GU19</f>
        <v>0</v>
      </c>
      <c r="AI17" s="782"/>
      <c r="AJ17" s="152">
        <f>[1]Субсидия_факт!HK19</f>
        <v>0</v>
      </c>
      <c r="AK17" s="782"/>
      <c r="AL17" s="152">
        <f>[1]Субсидия_факт!HQ19</f>
        <v>0</v>
      </c>
      <c r="AM17" s="782"/>
      <c r="AN17" s="152">
        <f>[1]Субсидия_факт!HW19</f>
        <v>0</v>
      </c>
      <c r="AO17" s="1052"/>
      <c r="AP17" s="152">
        <f>[1]Субсидия_факт!KO19</f>
        <v>119515.26000000001</v>
      </c>
      <c r="AQ17" s="1052">
        <f t="shared" si="3"/>
        <v>119515.26000000001</v>
      </c>
      <c r="AR17" s="152">
        <f>[1]Субсидия_факт!LC19</f>
        <v>0</v>
      </c>
      <c r="AS17" s="782"/>
      <c r="AT17" s="152">
        <f>[1]Субсидия_факт!LU19</f>
        <v>0</v>
      </c>
      <c r="AU17" s="782"/>
      <c r="AV17" s="152">
        <f>[1]Субсидия_факт!MA19</f>
        <v>0</v>
      </c>
      <c r="AW17" s="782"/>
      <c r="AX17" s="1233">
        <f>[1]Субсидия_факт!MC19</f>
        <v>0</v>
      </c>
      <c r="AY17" s="1234"/>
      <c r="AZ17" s="1233">
        <f>[1]Субсидия_факт!ME19</f>
        <v>3420000</v>
      </c>
      <c r="BA17" s="1237">
        <f t="shared" si="4"/>
        <v>3420000</v>
      </c>
      <c r="BB17" s="1233">
        <f>[1]Субсидия_факт!MK19</f>
        <v>0</v>
      </c>
      <c r="BC17" s="1234"/>
      <c r="BD17" s="152">
        <f>[1]Субсидия_факт!MQ19</f>
        <v>0</v>
      </c>
      <c r="BE17" s="782"/>
      <c r="BF17" s="152">
        <f>[1]Субсидия_факт!MW18</f>
        <v>0</v>
      </c>
      <c r="BG17" s="782"/>
      <c r="BH17" s="152">
        <f>[1]Субсидия_факт!NC19</f>
        <v>276353.65999999997</v>
      </c>
      <c r="BI17" s="1052">
        <f t="shared" si="5"/>
        <v>276353.65999999997</v>
      </c>
      <c r="BJ17" s="426"/>
      <c r="BK17" s="782"/>
      <c r="BL17" s="426">
        <f>[1]Субсидия_факт!OK19</f>
        <v>0</v>
      </c>
      <c r="BM17" s="782"/>
    </row>
    <row r="18" spans="1:65" s="436" customFormat="1" ht="21" customHeight="1">
      <c r="A18" s="440" t="s">
        <v>98</v>
      </c>
      <c r="B18" s="149">
        <f t="shared" si="0"/>
        <v>9123729.5</v>
      </c>
      <c r="C18" s="149">
        <f t="shared" si="1"/>
        <v>7355305.5</v>
      </c>
      <c r="D18" s="152">
        <f>[1]Субсидия_факт!AE20</f>
        <v>0</v>
      </c>
      <c r="E18" s="1052"/>
      <c r="F18" s="152">
        <f>[1]Субсидия_факт!AG20</f>
        <v>0</v>
      </c>
      <c r="G18" s="782"/>
      <c r="H18" s="152">
        <f>[1]Субсидия_факт!AI20</f>
        <v>0</v>
      </c>
      <c r="I18" s="782"/>
      <c r="J18" s="152">
        <f>[1]Субсидия_факт!AK20</f>
        <v>0</v>
      </c>
      <c r="K18" s="782"/>
      <c r="L18" s="152">
        <f>[1]Субсидия_факт!AM20</f>
        <v>1768424</v>
      </c>
      <c r="M18" s="782"/>
      <c r="N18" s="152">
        <f>[1]Субсидия_факт!AS20</f>
        <v>72170.17</v>
      </c>
      <c r="O18" s="1052">
        <f t="shared" si="2"/>
        <v>72170.17</v>
      </c>
      <c r="P18" s="152">
        <f>[1]Субсидия_факт!CE20</f>
        <v>43415.34</v>
      </c>
      <c r="Q18" s="1052">
        <f t="shared" si="2"/>
        <v>43415.34</v>
      </c>
      <c r="R18" s="152">
        <f>[1]Субсидия_факт!EQ20</f>
        <v>0</v>
      </c>
      <c r="S18" s="782"/>
      <c r="T18" s="152">
        <f>[1]Субсидия_факт!ES20</f>
        <v>0</v>
      </c>
      <c r="U18" s="782"/>
      <c r="V18" s="152">
        <f>[1]Субсидия_факт!EU20</f>
        <v>0</v>
      </c>
      <c r="W18" s="782"/>
      <c r="X18" s="152">
        <f>[1]Субсидия_факт!FA20</f>
        <v>0</v>
      </c>
      <c r="Y18" s="782"/>
      <c r="Z18" s="152">
        <f>[1]Субсидия_факт!FI20</f>
        <v>0</v>
      </c>
      <c r="AA18" s="782"/>
      <c r="AB18" s="152">
        <f>[1]Субсидия_факт!GG20</f>
        <v>0</v>
      </c>
      <c r="AC18" s="782"/>
      <c r="AD18" s="152">
        <f>[1]Субсидия_факт!GM20</f>
        <v>0</v>
      </c>
      <c r="AE18" s="782"/>
      <c r="AF18" s="152"/>
      <c r="AG18" s="782"/>
      <c r="AH18" s="152">
        <f>[1]Субсидия_факт!GU20</f>
        <v>0</v>
      </c>
      <c r="AI18" s="782"/>
      <c r="AJ18" s="152">
        <f>[1]Субсидия_факт!HK20</f>
        <v>0</v>
      </c>
      <c r="AK18" s="782"/>
      <c r="AL18" s="152">
        <f>[1]Субсидия_факт!HQ20</f>
        <v>0</v>
      </c>
      <c r="AM18" s="782"/>
      <c r="AN18" s="152">
        <f>[1]Субсидия_факт!HW20</f>
        <v>0</v>
      </c>
      <c r="AO18" s="1052"/>
      <c r="AP18" s="152">
        <f>[1]Субсидия_факт!KO20</f>
        <v>181398.24</v>
      </c>
      <c r="AQ18" s="1052">
        <f t="shared" si="3"/>
        <v>181398.24</v>
      </c>
      <c r="AR18" s="152">
        <f>[1]Субсидия_факт!LC20</f>
        <v>0</v>
      </c>
      <c r="AS18" s="782"/>
      <c r="AT18" s="152">
        <f>[1]Субсидия_факт!LU20</f>
        <v>0</v>
      </c>
      <c r="AU18" s="782"/>
      <c r="AV18" s="152">
        <f>[1]Субсидия_факт!MA20</f>
        <v>0</v>
      </c>
      <c r="AW18" s="782"/>
      <c r="AX18" s="1233">
        <f>[1]Субсидия_факт!MC20</f>
        <v>0</v>
      </c>
      <c r="AY18" s="1234"/>
      <c r="AZ18" s="1233">
        <f>[1]Субсидия_факт!ME20</f>
        <v>6840000</v>
      </c>
      <c r="BA18" s="1237">
        <f t="shared" si="4"/>
        <v>6840000</v>
      </c>
      <c r="BB18" s="1233">
        <f>[1]Субсидия_факт!MK20</f>
        <v>0</v>
      </c>
      <c r="BC18" s="1234"/>
      <c r="BD18" s="152">
        <f>[1]Субсидия_факт!MQ20</f>
        <v>0</v>
      </c>
      <c r="BE18" s="782"/>
      <c r="BF18" s="152">
        <f>[1]Субсидия_факт!MW19</f>
        <v>0</v>
      </c>
      <c r="BG18" s="782"/>
      <c r="BH18" s="152">
        <f>[1]Субсидия_факт!NC20</f>
        <v>218321.75</v>
      </c>
      <c r="BI18" s="1052">
        <f t="shared" si="5"/>
        <v>218321.75</v>
      </c>
      <c r="BJ18" s="426"/>
      <c r="BK18" s="782"/>
      <c r="BL18" s="426">
        <f>[1]Субсидия_факт!OK20</f>
        <v>0</v>
      </c>
      <c r="BM18" s="782"/>
    </row>
    <row r="19" spans="1:65" s="436" customFormat="1" ht="21" customHeight="1">
      <c r="A19" s="440" t="s">
        <v>99</v>
      </c>
      <c r="B19" s="149">
        <f t="shared" si="0"/>
        <v>3756712.82</v>
      </c>
      <c r="C19" s="149">
        <f t="shared" si="1"/>
        <v>3756712.82</v>
      </c>
      <c r="D19" s="152">
        <f>[1]Субсидия_факт!AE21</f>
        <v>0</v>
      </c>
      <c r="E19" s="1052"/>
      <c r="F19" s="152">
        <f>[1]Субсидия_факт!AG21</f>
        <v>0</v>
      </c>
      <c r="G19" s="782"/>
      <c r="H19" s="152">
        <f>[1]Субсидия_факт!AI21</f>
        <v>0</v>
      </c>
      <c r="I19" s="782"/>
      <c r="J19" s="152">
        <f>[1]Субсидия_факт!AK21</f>
        <v>0</v>
      </c>
      <c r="K19" s="782"/>
      <c r="L19" s="152">
        <f>[1]Субсидия_факт!AM21</f>
        <v>0</v>
      </c>
      <c r="M19" s="782"/>
      <c r="N19" s="152">
        <f>[1]Субсидия_факт!AS21</f>
        <v>56343.38</v>
      </c>
      <c r="O19" s="1052">
        <f t="shared" si="2"/>
        <v>56343.38</v>
      </c>
      <c r="P19" s="152">
        <f>[1]Субсидия_факт!CE21</f>
        <v>4824</v>
      </c>
      <c r="Q19" s="1052">
        <f t="shared" si="2"/>
        <v>4824</v>
      </c>
      <c r="R19" s="152">
        <f>[1]Субсидия_факт!EQ21</f>
        <v>0</v>
      </c>
      <c r="S19" s="782"/>
      <c r="T19" s="152">
        <f>[1]Субсидия_факт!ES21</f>
        <v>0</v>
      </c>
      <c r="U19" s="782"/>
      <c r="V19" s="152">
        <f>[1]Субсидия_факт!EU21</f>
        <v>0</v>
      </c>
      <c r="W19" s="782"/>
      <c r="X19" s="152">
        <f>[1]Субсидия_факт!FA21</f>
        <v>0</v>
      </c>
      <c r="Y19" s="782"/>
      <c r="Z19" s="152">
        <f>[1]Субсидия_факт!FI21</f>
        <v>0</v>
      </c>
      <c r="AA19" s="782"/>
      <c r="AB19" s="152">
        <f>[1]Субсидия_факт!GG21</f>
        <v>0</v>
      </c>
      <c r="AC19" s="782"/>
      <c r="AD19" s="152">
        <f>[1]Субсидия_факт!GM21</f>
        <v>0</v>
      </c>
      <c r="AE19" s="782"/>
      <c r="AF19" s="152"/>
      <c r="AG19" s="782"/>
      <c r="AH19" s="152">
        <f>[1]Субсидия_факт!GU21</f>
        <v>0</v>
      </c>
      <c r="AI19" s="782"/>
      <c r="AJ19" s="152">
        <f>[1]Субсидия_факт!HK21</f>
        <v>0</v>
      </c>
      <c r="AK19" s="782"/>
      <c r="AL19" s="152">
        <f>[1]Субсидия_факт!HQ21</f>
        <v>0</v>
      </c>
      <c r="AM19" s="782"/>
      <c r="AN19" s="152">
        <f>[1]Субсидия_факт!HW21</f>
        <v>0</v>
      </c>
      <c r="AO19" s="1052"/>
      <c r="AP19" s="152">
        <f>[1]Субсидия_факт!KO21</f>
        <v>108819.12</v>
      </c>
      <c r="AQ19" s="1052">
        <f t="shared" si="3"/>
        <v>108819.12</v>
      </c>
      <c r="AR19" s="152">
        <f>[1]Субсидия_факт!LC21</f>
        <v>0</v>
      </c>
      <c r="AS19" s="782"/>
      <c r="AT19" s="152">
        <f>[1]Субсидия_факт!LU21</f>
        <v>0</v>
      </c>
      <c r="AU19" s="782"/>
      <c r="AV19" s="152">
        <f>[1]Субсидия_факт!MA21</f>
        <v>0</v>
      </c>
      <c r="AW19" s="782"/>
      <c r="AX19" s="1233">
        <f>[1]Субсидия_факт!MC21</f>
        <v>0</v>
      </c>
      <c r="AY19" s="1234"/>
      <c r="AZ19" s="1233">
        <f>[1]Субсидия_факт!ME21</f>
        <v>3420000</v>
      </c>
      <c r="BA19" s="1237">
        <f t="shared" si="4"/>
        <v>3420000</v>
      </c>
      <c r="BB19" s="1233">
        <f>[1]Субсидия_факт!MK21</f>
        <v>0</v>
      </c>
      <c r="BC19" s="1234"/>
      <c r="BD19" s="152">
        <f>[1]Субсидия_факт!MQ21</f>
        <v>0</v>
      </c>
      <c r="BE19" s="782"/>
      <c r="BF19" s="152">
        <f>[1]Субсидия_факт!MW20</f>
        <v>0</v>
      </c>
      <c r="BG19" s="782"/>
      <c r="BH19" s="152">
        <f>[1]Субсидия_факт!NC21</f>
        <v>166726.32</v>
      </c>
      <c r="BI19" s="1052">
        <f t="shared" si="5"/>
        <v>166726.32</v>
      </c>
      <c r="BJ19" s="426"/>
      <c r="BK19" s="782"/>
      <c r="BL19" s="426">
        <f>[1]Субсидия_факт!OK21</f>
        <v>0</v>
      </c>
      <c r="BM19" s="782"/>
    </row>
    <row r="20" spans="1:65" s="436" customFormat="1" ht="21" customHeight="1">
      <c r="A20" s="440" t="s">
        <v>100</v>
      </c>
      <c r="B20" s="149">
        <f t="shared" si="0"/>
        <v>436686.38</v>
      </c>
      <c r="C20" s="149">
        <f t="shared" si="1"/>
        <v>436686.38</v>
      </c>
      <c r="D20" s="152">
        <f>[1]Субсидия_факт!AE22</f>
        <v>0</v>
      </c>
      <c r="E20" s="1052"/>
      <c r="F20" s="152">
        <f>[1]Субсидия_факт!AG22</f>
        <v>0</v>
      </c>
      <c r="G20" s="782"/>
      <c r="H20" s="152">
        <f>[1]Субсидия_факт!AI22</f>
        <v>0</v>
      </c>
      <c r="I20" s="782"/>
      <c r="J20" s="152">
        <f>[1]Субсидия_факт!AK22</f>
        <v>0</v>
      </c>
      <c r="K20" s="782"/>
      <c r="L20" s="152">
        <f>[1]Субсидия_факт!AM22</f>
        <v>0</v>
      </c>
      <c r="M20" s="782"/>
      <c r="N20" s="152">
        <f>[1]Субсидия_факт!AS22</f>
        <v>97493.04</v>
      </c>
      <c r="O20" s="1052">
        <f t="shared" si="2"/>
        <v>97493.04</v>
      </c>
      <c r="P20" s="152">
        <f>[1]Субсидия_факт!CE22</f>
        <v>4341.55</v>
      </c>
      <c r="Q20" s="1052">
        <f t="shared" si="2"/>
        <v>4341.55</v>
      </c>
      <c r="R20" s="152">
        <f>[1]Субсидия_факт!EQ22</f>
        <v>0</v>
      </c>
      <c r="S20" s="782"/>
      <c r="T20" s="152">
        <f>[1]Субсидия_факт!ES22</f>
        <v>0</v>
      </c>
      <c r="U20" s="782"/>
      <c r="V20" s="152">
        <f>[1]Субсидия_факт!EU22</f>
        <v>0</v>
      </c>
      <c r="W20" s="782"/>
      <c r="X20" s="152">
        <f>[1]Субсидия_факт!FA22</f>
        <v>0</v>
      </c>
      <c r="Y20" s="782"/>
      <c r="Z20" s="152">
        <f>[1]Субсидия_факт!FI22</f>
        <v>0</v>
      </c>
      <c r="AA20" s="782"/>
      <c r="AB20" s="152">
        <f>[1]Субсидия_факт!GG22</f>
        <v>0</v>
      </c>
      <c r="AC20" s="782"/>
      <c r="AD20" s="152">
        <f>[1]Субсидия_факт!GM22</f>
        <v>0</v>
      </c>
      <c r="AE20" s="782"/>
      <c r="AF20" s="152"/>
      <c r="AG20" s="782"/>
      <c r="AH20" s="152">
        <f>[1]Субсидия_факт!GU22</f>
        <v>0</v>
      </c>
      <c r="AI20" s="782"/>
      <c r="AJ20" s="152">
        <f>[1]Субсидия_факт!HK22</f>
        <v>0</v>
      </c>
      <c r="AK20" s="782"/>
      <c r="AL20" s="152">
        <f>[1]Субсидия_факт!HQ22</f>
        <v>0</v>
      </c>
      <c r="AM20" s="782"/>
      <c r="AN20" s="152">
        <f>[1]Субсидия_факт!HW22</f>
        <v>0</v>
      </c>
      <c r="AO20" s="1052"/>
      <c r="AP20" s="152">
        <f>[1]Субсидия_факт!KO22</f>
        <v>66337.17</v>
      </c>
      <c r="AQ20" s="1052">
        <f t="shared" si="3"/>
        <v>66337.17</v>
      </c>
      <c r="AR20" s="152">
        <f>[1]Субсидия_факт!LC22</f>
        <v>0</v>
      </c>
      <c r="AS20" s="782"/>
      <c r="AT20" s="152">
        <f>[1]Субсидия_факт!LU22</f>
        <v>0</v>
      </c>
      <c r="AU20" s="782"/>
      <c r="AV20" s="152">
        <f>[1]Субсидия_факт!MA22</f>
        <v>0</v>
      </c>
      <c r="AW20" s="782"/>
      <c r="AX20" s="1233">
        <f>[1]Субсидия_факт!MC22</f>
        <v>0</v>
      </c>
      <c r="AY20" s="1234"/>
      <c r="AZ20" s="1233">
        <f>[1]Субсидия_факт!ME22</f>
        <v>0</v>
      </c>
      <c r="BA20" s="1237">
        <f t="shared" si="4"/>
        <v>0</v>
      </c>
      <c r="BB20" s="1233">
        <f>[1]Субсидия_факт!MK22</f>
        <v>0</v>
      </c>
      <c r="BC20" s="1234"/>
      <c r="BD20" s="152">
        <f>[1]Субсидия_факт!MQ22</f>
        <v>0</v>
      </c>
      <c r="BE20" s="782"/>
      <c r="BF20" s="152">
        <f>[1]Субсидия_факт!MW21</f>
        <v>0</v>
      </c>
      <c r="BG20" s="782"/>
      <c r="BH20" s="152">
        <f>[1]Субсидия_факт!NC22</f>
        <v>268514.62</v>
      </c>
      <c r="BI20" s="1052">
        <f t="shared" si="5"/>
        <v>268514.62</v>
      </c>
      <c r="BJ20" s="426"/>
      <c r="BK20" s="782"/>
      <c r="BL20" s="426">
        <f>[1]Субсидия_факт!OK22</f>
        <v>0</v>
      </c>
      <c r="BM20" s="782"/>
    </row>
    <row r="21" spans="1:65" s="436" customFormat="1" ht="21" customHeight="1">
      <c r="A21" s="440" t="s">
        <v>101</v>
      </c>
      <c r="B21" s="149">
        <f t="shared" si="0"/>
        <v>66429683.219999999</v>
      </c>
      <c r="C21" s="149">
        <f t="shared" si="1"/>
        <v>5024772.9800000004</v>
      </c>
      <c r="D21" s="152">
        <f>[1]Субсидия_факт!AE23</f>
        <v>0</v>
      </c>
      <c r="E21" s="1052"/>
      <c r="F21" s="152">
        <f>[1]Субсидия_факт!AG23</f>
        <v>0</v>
      </c>
      <c r="G21" s="782"/>
      <c r="H21" s="152">
        <f>[1]Субсидия_факт!AI23</f>
        <v>0</v>
      </c>
      <c r="I21" s="782"/>
      <c r="J21" s="152">
        <f>[1]Субсидия_факт!AK23</f>
        <v>0</v>
      </c>
      <c r="K21" s="782"/>
      <c r="L21" s="152">
        <f>[1]Субсидия_факт!AM23</f>
        <v>0</v>
      </c>
      <c r="M21" s="782"/>
      <c r="N21" s="152">
        <f>[1]Субсидия_факт!AS23</f>
        <v>43681.94</v>
      </c>
      <c r="O21" s="1052">
        <v>0</v>
      </c>
      <c r="P21" s="152">
        <f>[1]Субсидия_факт!CE23</f>
        <v>4341.6499999999996</v>
      </c>
      <c r="Q21" s="1052">
        <f t="shared" si="2"/>
        <v>4341.6499999999996</v>
      </c>
      <c r="R21" s="152">
        <f>[1]Субсидия_факт!EQ23</f>
        <v>0</v>
      </c>
      <c r="S21" s="782"/>
      <c r="T21" s="152">
        <f>[1]Субсидия_факт!ES23</f>
        <v>0</v>
      </c>
      <c r="U21" s="782"/>
      <c r="V21" s="152">
        <f>[1]Субсидия_факт!EU23</f>
        <v>0</v>
      </c>
      <c r="W21" s="782"/>
      <c r="X21" s="152">
        <f>[1]Субсидия_факт!FA23</f>
        <v>0</v>
      </c>
      <c r="Y21" s="782"/>
      <c r="Z21" s="152">
        <f>[1]Субсидия_факт!FI23</f>
        <v>61050078</v>
      </c>
      <c r="AA21" s="782"/>
      <c r="AB21" s="152">
        <f>[1]Субсидия_факт!GG23</f>
        <v>0</v>
      </c>
      <c r="AC21" s="782"/>
      <c r="AD21" s="152">
        <f>[1]Субсидия_факт!GM23</f>
        <v>0</v>
      </c>
      <c r="AE21" s="782"/>
      <c r="AF21" s="152"/>
      <c r="AG21" s="782"/>
      <c r="AH21" s="152">
        <f>[1]Субсидия_факт!GU23</f>
        <v>0</v>
      </c>
      <c r="AI21" s="782"/>
      <c r="AJ21" s="152">
        <f>[1]Субсидия_факт!HK23</f>
        <v>0</v>
      </c>
      <c r="AK21" s="782"/>
      <c r="AL21" s="152">
        <f>[1]Субсидия_факт!HQ23</f>
        <v>0</v>
      </c>
      <c r="AM21" s="782"/>
      <c r="AN21" s="152">
        <f>[1]Субсидия_факт!HW23</f>
        <v>1761500</v>
      </c>
      <c r="AO21" s="1052">
        <f t="shared" si="3"/>
        <v>1761500</v>
      </c>
      <c r="AP21" s="152">
        <f>[1]Субсидия_факт!KO23</f>
        <v>108931.33</v>
      </c>
      <c r="AQ21" s="1052">
        <f t="shared" si="3"/>
        <v>108931.33</v>
      </c>
      <c r="AR21" s="152">
        <f>[1]Субсидия_факт!LC23</f>
        <v>0</v>
      </c>
      <c r="AS21" s="782"/>
      <c r="AT21" s="152">
        <f>[1]Субсидия_факт!LU23</f>
        <v>0</v>
      </c>
      <c r="AU21" s="782"/>
      <c r="AV21" s="152">
        <f>[1]Субсидия_факт!MA23</f>
        <v>0</v>
      </c>
      <c r="AW21" s="782"/>
      <c r="AX21" s="1233">
        <f>[1]Субсидия_факт!MC23</f>
        <v>0</v>
      </c>
      <c r="AY21" s="1234"/>
      <c r="AZ21" s="1233">
        <f>[1]Субсидия_факт!ME23</f>
        <v>3150000</v>
      </c>
      <c r="BA21" s="1237">
        <f t="shared" si="4"/>
        <v>3150000</v>
      </c>
      <c r="BB21" s="1233">
        <f>[1]Субсидия_факт!MK23</f>
        <v>0</v>
      </c>
      <c r="BC21" s="1234"/>
      <c r="BD21" s="152">
        <f>[1]Субсидия_факт!MQ23</f>
        <v>0</v>
      </c>
      <c r="BE21" s="782"/>
      <c r="BF21" s="152">
        <f>[1]Субсидия_факт!MW22</f>
        <v>0</v>
      </c>
      <c r="BG21" s="782"/>
      <c r="BH21" s="152">
        <f>[1]Субсидия_факт!NC23</f>
        <v>311150.3</v>
      </c>
      <c r="BI21" s="1052">
        <v>0</v>
      </c>
      <c r="BJ21" s="426"/>
      <c r="BK21" s="782"/>
      <c r="BL21" s="426">
        <f>[1]Субсидия_факт!OK23</f>
        <v>0</v>
      </c>
      <c r="BM21" s="782"/>
    </row>
    <row r="22" spans="1:65" s="436" customFormat="1" ht="21" customHeight="1">
      <c r="A22" s="440" t="s">
        <v>102</v>
      </c>
      <c r="B22" s="149">
        <f t="shared" si="0"/>
        <v>4130307.75</v>
      </c>
      <c r="C22" s="149">
        <f t="shared" si="1"/>
        <v>3339969.24</v>
      </c>
      <c r="D22" s="152">
        <f>[1]Субсидия_факт!AE24</f>
        <v>0</v>
      </c>
      <c r="E22" s="1052"/>
      <c r="F22" s="152">
        <f>[1]Субсидия_факт!AG24</f>
        <v>0</v>
      </c>
      <c r="G22" s="782"/>
      <c r="H22" s="152">
        <f>[1]Субсидия_факт!AI24</f>
        <v>0</v>
      </c>
      <c r="I22" s="782"/>
      <c r="J22" s="152">
        <f>[1]Субсидия_факт!AK24</f>
        <v>0</v>
      </c>
      <c r="K22" s="782"/>
      <c r="L22" s="152">
        <f>[1]Субсидия_факт!AM24</f>
        <v>492632.49</v>
      </c>
      <c r="M22" s="782"/>
      <c r="N22" s="152">
        <f>[1]Субсидия_факт!AS24</f>
        <v>55710.31</v>
      </c>
      <c r="O22" s="1052">
        <f t="shared" si="2"/>
        <v>55710.31</v>
      </c>
      <c r="P22" s="152">
        <f>[1]Субсидия_факт!CE24</f>
        <v>4823.92</v>
      </c>
      <c r="Q22" s="1052">
        <f t="shared" si="2"/>
        <v>4823.92</v>
      </c>
      <c r="R22" s="152">
        <f>[1]Субсидия_факт!EQ24</f>
        <v>0</v>
      </c>
      <c r="S22" s="782"/>
      <c r="T22" s="152">
        <f>[1]Субсидия_факт!ES24</f>
        <v>0</v>
      </c>
      <c r="U22" s="782"/>
      <c r="V22" s="152">
        <f>[1]Субсидия_факт!EU24</f>
        <v>0</v>
      </c>
      <c r="W22" s="782"/>
      <c r="X22" s="152">
        <f>[1]Субсидия_факт!FA24</f>
        <v>0</v>
      </c>
      <c r="Y22" s="782"/>
      <c r="Z22" s="152">
        <f>[1]Субсидия_факт!FI24</f>
        <v>0</v>
      </c>
      <c r="AA22" s="782"/>
      <c r="AB22" s="152">
        <f>[1]Субсидия_факт!GG24</f>
        <v>0</v>
      </c>
      <c r="AC22" s="782"/>
      <c r="AD22" s="152">
        <f>[1]Субсидия_факт!GM24</f>
        <v>0</v>
      </c>
      <c r="AE22" s="782"/>
      <c r="AF22" s="152"/>
      <c r="AG22" s="782"/>
      <c r="AH22" s="152">
        <f>[1]Субсидия_факт!GU24</f>
        <v>0</v>
      </c>
      <c r="AI22" s="782"/>
      <c r="AJ22" s="152">
        <f>[1]Субсидия_факт!HK24</f>
        <v>0</v>
      </c>
      <c r="AK22" s="782"/>
      <c r="AL22" s="152">
        <f>[1]Субсидия_факт!HQ24</f>
        <v>0</v>
      </c>
      <c r="AM22" s="782"/>
      <c r="AN22" s="152">
        <f>[1]Субсидия_факт!HW24</f>
        <v>0</v>
      </c>
      <c r="AO22" s="1052"/>
      <c r="AP22" s="152">
        <f>[1]Субсидия_факт!KO24</f>
        <v>129435.01</v>
      </c>
      <c r="AQ22" s="1052">
        <f t="shared" si="3"/>
        <v>129435.01</v>
      </c>
      <c r="AR22" s="152">
        <f>[1]Субсидия_факт!LC24</f>
        <v>0</v>
      </c>
      <c r="AS22" s="782"/>
      <c r="AT22" s="152">
        <f>[1]Субсидия_факт!LU24</f>
        <v>0</v>
      </c>
      <c r="AU22" s="782"/>
      <c r="AV22" s="152">
        <f>[1]Субсидия_факт!MA24</f>
        <v>0</v>
      </c>
      <c r="AW22" s="782"/>
      <c r="AX22" s="1233">
        <f>[1]Субсидия_факт!MC24</f>
        <v>0</v>
      </c>
      <c r="AY22" s="1234"/>
      <c r="AZ22" s="1233">
        <f>[1]Субсидия_факт!ME24</f>
        <v>3150000</v>
      </c>
      <c r="BA22" s="1237">
        <f t="shared" si="4"/>
        <v>3150000</v>
      </c>
      <c r="BB22" s="1233">
        <f>[1]Субсидия_факт!MK24</f>
        <v>0</v>
      </c>
      <c r="BC22" s="1234"/>
      <c r="BD22" s="152">
        <f>[1]Субсидия_факт!MQ24</f>
        <v>0</v>
      </c>
      <c r="BE22" s="782"/>
      <c r="BF22" s="152">
        <f>[1]Субсидия_факт!MW23</f>
        <v>0</v>
      </c>
      <c r="BG22" s="782"/>
      <c r="BH22" s="152">
        <f>[1]Субсидия_факт!NC24</f>
        <v>297706.02</v>
      </c>
      <c r="BI22" s="1052">
        <v>0</v>
      </c>
      <c r="BJ22" s="426"/>
      <c r="BK22" s="782"/>
      <c r="BL22" s="426">
        <f>[1]Субсидия_факт!OK24</f>
        <v>0</v>
      </c>
      <c r="BM22" s="782"/>
    </row>
    <row r="23" spans="1:65" s="436" customFormat="1" ht="21" customHeight="1">
      <c r="A23" s="440" t="s">
        <v>103</v>
      </c>
      <c r="B23" s="149">
        <f t="shared" si="0"/>
        <v>14108140.449999999</v>
      </c>
      <c r="C23" s="149">
        <f t="shared" si="1"/>
        <v>13902730.970000001</v>
      </c>
      <c r="D23" s="152">
        <f>[1]Субсидия_факт!AE25</f>
        <v>0</v>
      </c>
      <c r="E23" s="1052"/>
      <c r="F23" s="152">
        <f>[1]Субсидия_факт!AG25</f>
        <v>0</v>
      </c>
      <c r="G23" s="782"/>
      <c r="H23" s="152">
        <f>[1]Субсидия_факт!AI25</f>
        <v>0</v>
      </c>
      <c r="I23" s="782"/>
      <c r="J23" s="152">
        <f>[1]Субсидия_факт!AK25</f>
        <v>0</v>
      </c>
      <c r="K23" s="782"/>
      <c r="L23" s="152">
        <f>[1]Субсидия_факт!AM25</f>
        <v>0</v>
      </c>
      <c r="M23" s="782"/>
      <c r="N23" s="152">
        <f>[1]Субсидия_факт!AS25</f>
        <v>118384.4</v>
      </c>
      <c r="O23" s="1052">
        <f t="shared" si="2"/>
        <v>118384.4</v>
      </c>
      <c r="P23" s="152">
        <f>[1]Субсидия_факт!CE25</f>
        <v>7235.92</v>
      </c>
      <c r="Q23" s="1052">
        <f t="shared" si="2"/>
        <v>7235.92</v>
      </c>
      <c r="R23" s="152">
        <f>[1]Субсидия_факт!EQ25</f>
        <v>0</v>
      </c>
      <c r="S23" s="782"/>
      <c r="T23" s="152">
        <f>[1]Субсидия_факт!ES25</f>
        <v>0</v>
      </c>
      <c r="U23" s="782"/>
      <c r="V23" s="152">
        <f>[1]Субсидия_факт!EU25</f>
        <v>0</v>
      </c>
      <c r="W23" s="782"/>
      <c r="X23" s="152">
        <f>[1]Субсидия_факт!FA25</f>
        <v>0</v>
      </c>
      <c r="Y23" s="782"/>
      <c r="Z23" s="152">
        <f>[1]Субсидия_факт!FI25</f>
        <v>0</v>
      </c>
      <c r="AA23" s="782"/>
      <c r="AB23" s="152">
        <f>[1]Субсидия_факт!GG25</f>
        <v>0</v>
      </c>
      <c r="AC23" s="782"/>
      <c r="AD23" s="152">
        <f>[1]Субсидия_факт!GM25</f>
        <v>0</v>
      </c>
      <c r="AE23" s="782"/>
      <c r="AF23" s="152"/>
      <c r="AG23" s="782"/>
      <c r="AH23" s="152">
        <f>[1]Субсидия_факт!GU25</f>
        <v>0</v>
      </c>
      <c r="AI23" s="782"/>
      <c r="AJ23" s="152">
        <f>[1]Субсидия_факт!HK25</f>
        <v>0</v>
      </c>
      <c r="AK23" s="782"/>
      <c r="AL23" s="152">
        <f>[1]Субсидия_факт!HQ25</f>
        <v>0</v>
      </c>
      <c r="AM23" s="782"/>
      <c r="AN23" s="152">
        <f>[1]Субсидия_факт!HW25</f>
        <v>0</v>
      </c>
      <c r="AO23" s="1052"/>
      <c r="AP23" s="152">
        <f>[1]Субсидия_факт!KO25</f>
        <v>907110.64999999991</v>
      </c>
      <c r="AQ23" s="1052">
        <f t="shared" si="3"/>
        <v>907110.64999999991</v>
      </c>
      <c r="AR23" s="152">
        <f>[1]Субсидия_факт!LC25</f>
        <v>0</v>
      </c>
      <c r="AS23" s="782"/>
      <c r="AT23" s="152">
        <f>[1]Субсидия_факт!LU25</f>
        <v>0</v>
      </c>
      <c r="AU23" s="782"/>
      <c r="AV23" s="152">
        <f>[1]Субсидия_факт!MA25</f>
        <v>0</v>
      </c>
      <c r="AW23" s="782"/>
      <c r="AX23" s="1233">
        <f>[1]Субсидия_факт!MC25</f>
        <v>0</v>
      </c>
      <c r="AY23" s="1234"/>
      <c r="AZ23" s="1233">
        <f>[1]Субсидия_факт!ME25</f>
        <v>12870000</v>
      </c>
      <c r="BA23" s="1237">
        <f t="shared" si="4"/>
        <v>12870000</v>
      </c>
      <c r="BB23" s="1233">
        <f>[1]Субсидия_факт!MK25</f>
        <v>0</v>
      </c>
      <c r="BC23" s="1234"/>
      <c r="BD23" s="152">
        <f>[1]Субсидия_факт!MQ25</f>
        <v>0</v>
      </c>
      <c r="BE23" s="782"/>
      <c r="BF23" s="152">
        <f>[1]Субсидия_факт!MW24</f>
        <v>0</v>
      </c>
      <c r="BG23" s="782"/>
      <c r="BH23" s="152">
        <f>[1]Субсидия_факт!NC25</f>
        <v>205409.48</v>
      </c>
      <c r="BI23" s="1052">
        <v>0</v>
      </c>
      <c r="BJ23" s="426"/>
      <c r="BK23" s="782"/>
      <c r="BL23" s="426">
        <f>[1]Субсидия_факт!OK25</f>
        <v>0</v>
      </c>
      <c r="BM23" s="782"/>
    </row>
    <row r="24" spans="1:65" s="436" customFormat="1" ht="21" customHeight="1">
      <c r="A24" s="440" t="s">
        <v>104</v>
      </c>
      <c r="B24" s="149">
        <f t="shared" si="0"/>
        <v>15242846.179999998</v>
      </c>
      <c r="C24" s="149">
        <f t="shared" si="1"/>
        <v>3356022.5300000003</v>
      </c>
      <c r="D24" s="152">
        <f>[1]Субсидия_факт!AE26</f>
        <v>0</v>
      </c>
      <c r="E24" s="1052"/>
      <c r="F24" s="152">
        <f>[1]Субсидия_факт!AG26</f>
        <v>0</v>
      </c>
      <c r="G24" s="782"/>
      <c r="H24" s="152">
        <f>[1]Субсидия_факт!AI26</f>
        <v>0</v>
      </c>
      <c r="I24" s="782"/>
      <c r="J24" s="152">
        <f>[1]Субсидия_факт!AK26</f>
        <v>0</v>
      </c>
      <c r="K24" s="782"/>
      <c r="L24" s="152">
        <f>[1]Субсидия_факт!AM26</f>
        <v>329403.59999999998</v>
      </c>
      <c r="M24" s="782"/>
      <c r="N24" s="152">
        <f>[1]Субсидия_факт!AS26</f>
        <v>75968.600000000006</v>
      </c>
      <c r="O24" s="1052">
        <f t="shared" si="2"/>
        <v>75968.600000000006</v>
      </c>
      <c r="P24" s="152">
        <f>[1]Субсидия_факт!CE26</f>
        <v>4824</v>
      </c>
      <c r="Q24" s="1052">
        <f t="shared" si="2"/>
        <v>4824</v>
      </c>
      <c r="R24" s="152">
        <f>[1]Субсидия_факт!EQ26</f>
        <v>0</v>
      </c>
      <c r="S24" s="782"/>
      <c r="T24" s="152">
        <f>[1]Субсидия_факт!ES26</f>
        <v>0</v>
      </c>
      <c r="U24" s="782"/>
      <c r="V24" s="152">
        <f>[1]Субсидия_факт!EU26</f>
        <v>0</v>
      </c>
      <c r="W24" s="782"/>
      <c r="X24" s="152">
        <f>[1]Субсидия_факт!FA26</f>
        <v>0</v>
      </c>
      <c r="Y24" s="782"/>
      <c r="Z24" s="152">
        <f>[1]Субсидия_факт!FI26</f>
        <v>11223798.6</v>
      </c>
      <c r="AA24" s="782"/>
      <c r="AB24" s="152">
        <f>[1]Субсидия_факт!GG26</f>
        <v>0</v>
      </c>
      <c r="AC24" s="782"/>
      <c r="AD24" s="152">
        <f>[1]Субсидия_факт!GM26</f>
        <v>0</v>
      </c>
      <c r="AE24" s="782"/>
      <c r="AF24" s="152"/>
      <c r="AG24" s="782"/>
      <c r="AH24" s="152">
        <f>[1]Субсидия_факт!GU26</f>
        <v>0</v>
      </c>
      <c r="AI24" s="782"/>
      <c r="AJ24" s="152">
        <f>[1]Субсидия_факт!HK26</f>
        <v>0</v>
      </c>
      <c r="AK24" s="782"/>
      <c r="AL24" s="152">
        <f>[1]Субсидия_факт!HQ26</f>
        <v>0</v>
      </c>
      <c r="AM24" s="782"/>
      <c r="AN24" s="152">
        <f>[1]Субсидия_факт!HW26</f>
        <v>0</v>
      </c>
      <c r="AO24" s="1052"/>
      <c r="AP24" s="152">
        <f>[1]Субсидия_факт!KO26</f>
        <v>125229.93000000001</v>
      </c>
      <c r="AQ24" s="1052">
        <f t="shared" si="3"/>
        <v>125229.93000000001</v>
      </c>
      <c r="AR24" s="152">
        <f>[1]Субсидия_факт!LC26</f>
        <v>0</v>
      </c>
      <c r="AS24" s="782"/>
      <c r="AT24" s="152">
        <f>[1]Субсидия_факт!LU26</f>
        <v>0</v>
      </c>
      <c r="AU24" s="782"/>
      <c r="AV24" s="152">
        <f>[1]Субсидия_факт!MA26</f>
        <v>0</v>
      </c>
      <c r="AW24" s="782"/>
      <c r="AX24" s="1233">
        <f>[1]Субсидия_факт!MC26</f>
        <v>0</v>
      </c>
      <c r="AY24" s="1234"/>
      <c r="AZ24" s="1233">
        <f>[1]Субсидия_факт!ME26</f>
        <v>3150000</v>
      </c>
      <c r="BA24" s="1237">
        <f t="shared" si="4"/>
        <v>3150000</v>
      </c>
      <c r="BB24" s="1233">
        <f>[1]Субсидия_факт!MK26</f>
        <v>0</v>
      </c>
      <c r="BC24" s="1234"/>
      <c r="BD24" s="152">
        <f>[1]Субсидия_факт!MQ26</f>
        <v>0</v>
      </c>
      <c r="BE24" s="782"/>
      <c r="BF24" s="152">
        <f>[1]Субсидия_факт!MW25</f>
        <v>0</v>
      </c>
      <c r="BG24" s="782"/>
      <c r="BH24" s="152">
        <f>[1]Субсидия_факт!NC26</f>
        <v>333621.45</v>
      </c>
      <c r="BI24" s="1052">
        <v>0</v>
      </c>
      <c r="BJ24" s="426"/>
      <c r="BK24" s="782"/>
      <c r="BL24" s="426">
        <f>[1]Субсидия_факт!OK26</f>
        <v>0</v>
      </c>
      <c r="BM24" s="782"/>
    </row>
    <row r="25" spans="1:65" s="436" customFormat="1" ht="21" customHeight="1">
      <c r="A25" s="441" t="s">
        <v>105</v>
      </c>
      <c r="B25" s="149">
        <f t="shared" si="0"/>
        <v>4254071.33</v>
      </c>
      <c r="C25" s="149">
        <f t="shared" si="1"/>
        <v>3663232.05</v>
      </c>
      <c r="D25" s="152">
        <f>[1]Субсидия_факт!AE27</f>
        <v>0</v>
      </c>
      <c r="E25" s="1052"/>
      <c r="F25" s="152">
        <f>[1]Субсидия_факт!AG27</f>
        <v>0</v>
      </c>
      <c r="G25" s="782"/>
      <c r="H25" s="152">
        <f>[1]Субсидия_факт!AI27</f>
        <v>0</v>
      </c>
      <c r="I25" s="782"/>
      <c r="J25" s="152">
        <f>[1]Субсидия_факт!AK27</f>
        <v>0</v>
      </c>
      <c r="K25" s="782"/>
      <c r="L25" s="152">
        <f>[1]Субсидия_факт!AM27</f>
        <v>403878.87</v>
      </c>
      <c r="M25" s="782"/>
      <c r="N25" s="152">
        <f>[1]Субсидия_факт!AS27</f>
        <v>73436.31</v>
      </c>
      <c r="O25" s="1052">
        <f t="shared" si="2"/>
        <v>73436.31</v>
      </c>
      <c r="P25" s="152">
        <f>[1]Субсидия_факт!CE27</f>
        <v>8683.1</v>
      </c>
      <c r="Q25" s="1052">
        <f t="shared" si="2"/>
        <v>8683.1</v>
      </c>
      <c r="R25" s="152">
        <f>[1]Субсидия_факт!EQ27</f>
        <v>0</v>
      </c>
      <c r="S25" s="782"/>
      <c r="T25" s="152">
        <f>[1]Субсидия_факт!ES27</f>
        <v>0</v>
      </c>
      <c r="U25" s="782"/>
      <c r="V25" s="152">
        <f>[1]Субсидия_факт!EU27</f>
        <v>0</v>
      </c>
      <c r="W25" s="782"/>
      <c r="X25" s="152">
        <f>[1]Субсидия_факт!FA27</f>
        <v>0</v>
      </c>
      <c r="Y25" s="782"/>
      <c r="Z25" s="152">
        <f>[1]Субсидия_факт!FI27</f>
        <v>0</v>
      </c>
      <c r="AA25" s="782"/>
      <c r="AB25" s="152">
        <f>[1]Субсидия_факт!GG27</f>
        <v>0</v>
      </c>
      <c r="AC25" s="782"/>
      <c r="AD25" s="152">
        <f>[1]Субсидия_факт!GM27</f>
        <v>0</v>
      </c>
      <c r="AE25" s="782"/>
      <c r="AF25" s="152"/>
      <c r="AG25" s="782"/>
      <c r="AH25" s="152">
        <f>[1]Субсидия_факт!GU27</f>
        <v>0</v>
      </c>
      <c r="AI25" s="782"/>
      <c r="AJ25" s="152">
        <f>[1]Субсидия_факт!HK27</f>
        <v>0</v>
      </c>
      <c r="AK25" s="782"/>
      <c r="AL25" s="152">
        <f>[1]Субсидия_факт!HQ27</f>
        <v>0</v>
      </c>
      <c r="AM25" s="782"/>
      <c r="AN25" s="152">
        <f>[1]Субсидия_факт!HW27</f>
        <v>0</v>
      </c>
      <c r="AO25" s="1052"/>
      <c r="AP25" s="152">
        <f>[1]Субсидия_факт!KO27</f>
        <v>161112.64000000001</v>
      </c>
      <c r="AQ25" s="1052">
        <f t="shared" si="3"/>
        <v>161112.64000000001</v>
      </c>
      <c r="AR25" s="152">
        <f>[1]Субсидия_факт!LC27</f>
        <v>0</v>
      </c>
      <c r="AS25" s="782"/>
      <c r="AT25" s="152">
        <f>[1]Субсидия_факт!LU27</f>
        <v>0</v>
      </c>
      <c r="AU25" s="782"/>
      <c r="AV25" s="152">
        <f>[1]Субсидия_факт!MA27</f>
        <v>0</v>
      </c>
      <c r="AW25" s="782"/>
      <c r="AX25" s="1233">
        <f>[1]Субсидия_факт!MC27</f>
        <v>0</v>
      </c>
      <c r="AY25" s="1234"/>
      <c r="AZ25" s="1233">
        <f>[1]Субсидия_факт!ME27</f>
        <v>3420000</v>
      </c>
      <c r="BA25" s="1237">
        <f t="shared" si="4"/>
        <v>3420000</v>
      </c>
      <c r="BB25" s="1233">
        <f>[1]Субсидия_факт!MK27</f>
        <v>0</v>
      </c>
      <c r="BC25" s="1234"/>
      <c r="BD25" s="152">
        <f>[1]Субсидия_факт!MQ27</f>
        <v>0</v>
      </c>
      <c r="BE25" s="782"/>
      <c r="BF25" s="152">
        <f>[1]Субсидия_факт!MW26</f>
        <v>0</v>
      </c>
      <c r="BG25" s="782"/>
      <c r="BH25" s="152">
        <f>[1]Субсидия_факт!NC27</f>
        <v>186960.41</v>
      </c>
      <c r="BI25" s="1052">
        <v>0</v>
      </c>
      <c r="BJ25" s="426"/>
      <c r="BK25" s="782"/>
      <c r="BL25" s="426">
        <f>[1]Субсидия_факт!OK27</f>
        <v>0</v>
      </c>
      <c r="BM25" s="782"/>
    </row>
    <row r="26" spans="1:65" s="436" customFormat="1" ht="21" customHeight="1">
      <c r="A26" s="440" t="s">
        <v>113</v>
      </c>
      <c r="B26" s="155">
        <f t="shared" ref="B26:P26" si="6">SUM(B8:B25)</f>
        <v>234020195.87999997</v>
      </c>
      <c r="C26" s="155">
        <f t="shared" si="6"/>
        <v>92750240.439999998</v>
      </c>
      <c r="D26" s="151">
        <f t="shared" si="6"/>
        <v>0</v>
      </c>
      <c r="E26" s="151">
        <f>SUM(E8:E25)</f>
        <v>0</v>
      </c>
      <c r="F26" s="151">
        <f t="shared" ref="F26:G26" si="7">SUM(F8:F25)</f>
        <v>0</v>
      </c>
      <c r="G26" s="151">
        <f t="shared" si="7"/>
        <v>0</v>
      </c>
      <c r="H26" s="151">
        <f t="shared" si="6"/>
        <v>0</v>
      </c>
      <c r="I26" s="151">
        <f t="shared" ref="I26:O26" si="8">SUM(I8:I25)</f>
        <v>0</v>
      </c>
      <c r="J26" s="151">
        <f t="shared" si="8"/>
        <v>0</v>
      </c>
      <c r="K26" s="151">
        <f t="shared" si="8"/>
        <v>0</v>
      </c>
      <c r="L26" s="151">
        <f t="shared" si="8"/>
        <v>5181627.2399999993</v>
      </c>
      <c r="M26" s="151">
        <f t="shared" si="8"/>
        <v>0</v>
      </c>
      <c r="N26" s="151">
        <f t="shared" si="8"/>
        <v>1285135.4700000002</v>
      </c>
      <c r="O26" s="151">
        <f t="shared" si="8"/>
        <v>1153456.57</v>
      </c>
      <c r="P26" s="151">
        <f t="shared" si="6"/>
        <v>166810.95000000001</v>
      </c>
      <c r="Q26" s="151">
        <f t="shared" ref="Q26:BI26" si="9">SUM(Q8:Q25)</f>
        <v>166810.95000000001</v>
      </c>
      <c r="R26" s="151">
        <f t="shared" si="9"/>
        <v>0</v>
      </c>
      <c r="S26" s="151">
        <f t="shared" si="9"/>
        <v>0</v>
      </c>
      <c r="T26" s="151">
        <f t="shared" si="9"/>
        <v>0</v>
      </c>
      <c r="U26" s="151">
        <f t="shared" si="9"/>
        <v>0</v>
      </c>
      <c r="V26" s="151">
        <f>SUM(V8:V25)</f>
        <v>0</v>
      </c>
      <c r="W26" s="151">
        <f>SUM(W8:W25)</f>
        <v>0</v>
      </c>
      <c r="X26" s="151">
        <f t="shared" si="9"/>
        <v>0</v>
      </c>
      <c r="Y26" s="151">
        <f t="shared" si="9"/>
        <v>0</v>
      </c>
      <c r="Z26" s="151">
        <f t="shared" si="9"/>
        <v>134147268.19999999</v>
      </c>
      <c r="AA26" s="151">
        <f t="shared" si="9"/>
        <v>0</v>
      </c>
      <c r="AB26" s="151">
        <f t="shared" ref="AB26:AC26" si="10">SUM(AB8:AB25)</f>
        <v>0</v>
      </c>
      <c r="AC26" s="151">
        <f t="shared" si="10"/>
        <v>0</v>
      </c>
      <c r="AD26" s="281">
        <f t="shared" si="9"/>
        <v>0</v>
      </c>
      <c r="AE26" s="151">
        <f t="shared" si="9"/>
        <v>0</v>
      </c>
      <c r="AF26" s="151">
        <f t="shared" si="9"/>
        <v>0</v>
      </c>
      <c r="AG26" s="151">
        <f t="shared" si="9"/>
        <v>0</v>
      </c>
      <c r="AH26" s="151">
        <f t="shared" ref="AH26:AI26" si="11">SUM(AH8:AH25)</f>
        <v>0</v>
      </c>
      <c r="AI26" s="151">
        <f t="shared" si="11"/>
        <v>0</v>
      </c>
      <c r="AJ26" s="281">
        <f t="shared" si="9"/>
        <v>0</v>
      </c>
      <c r="AK26" s="151">
        <f t="shared" si="9"/>
        <v>0</v>
      </c>
      <c r="AL26" s="281">
        <f t="shared" ref="AL26:AM26" si="12">SUM(AL8:AL25)</f>
        <v>0</v>
      </c>
      <c r="AM26" s="151">
        <f t="shared" si="12"/>
        <v>0</v>
      </c>
      <c r="AN26" s="151">
        <f t="shared" si="9"/>
        <v>1761500</v>
      </c>
      <c r="AO26" s="151">
        <f t="shared" si="9"/>
        <v>1761500</v>
      </c>
      <c r="AP26" s="151">
        <f t="shared" si="9"/>
        <v>3373737.43</v>
      </c>
      <c r="AQ26" s="151">
        <f t="shared" si="9"/>
        <v>3373737.43</v>
      </c>
      <c r="AR26" s="151">
        <f t="shared" ref="AR26:AS26" si="13">SUM(AR8:AR25)</f>
        <v>0</v>
      </c>
      <c r="AS26" s="151">
        <f t="shared" si="13"/>
        <v>0</v>
      </c>
      <c r="AT26" s="151">
        <f t="shared" si="9"/>
        <v>0</v>
      </c>
      <c r="AU26" s="151">
        <f t="shared" si="9"/>
        <v>0</v>
      </c>
      <c r="AV26" s="151">
        <f>SUM(AV8:AV25)</f>
        <v>0</v>
      </c>
      <c r="AW26" s="151">
        <f>SUM(AW8:AW25)</f>
        <v>0</v>
      </c>
      <c r="AX26" s="1235">
        <f t="shared" ref="AX26:AY26" si="14">SUM(AX8:AX25)</f>
        <v>0</v>
      </c>
      <c r="AY26" s="1235">
        <f t="shared" si="14"/>
        <v>0</v>
      </c>
      <c r="AZ26" s="1235">
        <f t="shared" ref="AZ26:BA26" si="15">SUM(AZ8:AZ25)</f>
        <v>83745000</v>
      </c>
      <c r="BA26" s="1235">
        <f t="shared" si="15"/>
        <v>83745000</v>
      </c>
      <c r="BB26" s="1235">
        <f t="shared" ref="BB26:BC26" si="16">SUM(BB8:BB25)</f>
        <v>0</v>
      </c>
      <c r="BC26" s="1235">
        <f t="shared" si="16"/>
        <v>0</v>
      </c>
      <c r="BD26" s="151">
        <f t="shared" si="9"/>
        <v>0</v>
      </c>
      <c r="BE26" s="151">
        <f t="shared" si="9"/>
        <v>0</v>
      </c>
      <c r="BF26" s="151">
        <f t="shared" ref="BF26:BG26" si="17">SUM(BF8:BF25)</f>
        <v>0</v>
      </c>
      <c r="BG26" s="151">
        <f t="shared" si="17"/>
        <v>0</v>
      </c>
      <c r="BH26" s="151">
        <f t="shared" si="9"/>
        <v>4359116.59</v>
      </c>
      <c r="BI26" s="151">
        <f t="shared" si="9"/>
        <v>2549735.4899999998</v>
      </c>
      <c r="BJ26" s="281">
        <f>SUM(BJ8:BJ25)</f>
        <v>0</v>
      </c>
      <c r="BK26" s="151">
        <f>SUM(BK8:BK25)</f>
        <v>0</v>
      </c>
      <c r="BL26" s="281">
        <f>SUM(BL8:BL25)</f>
        <v>0</v>
      </c>
      <c r="BM26" s="151">
        <f>SUM(BM8:BM25)</f>
        <v>0</v>
      </c>
    </row>
    <row r="27" spans="1:65" s="436" customFormat="1" ht="21" customHeight="1">
      <c r="A27" s="440"/>
      <c r="B27" s="157"/>
      <c r="C27" s="157"/>
      <c r="D27" s="150"/>
      <c r="E27" s="783"/>
      <c r="F27" s="783"/>
      <c r="G27" s="783"/>
      <c r="H27" s="783"/>
      <c r="I27" s="783"/>
      <c r="J27" s="783"/>
      <c r="K27" s="783"/>
      <c r="L27" s="783"/>
      <c r="M27" s="783"/>
      <c r="N27" s="783"/>
      <c r="O27" s="783"/>
      <c r="P27" s="150"/>
      <c r="Q27" s="783"/>
      <c r="R27" s="783"/>
      <c r="S27" s="783"/>
      <c r="T27" s="783"/>
      <c r="U27" s="783"/>
      <c r="V27" s="783"/>
      <c r="W27" s="783"/>
      <c r="X27" s="150"/>
      <c r="Y27" s="783"/>
      <c r="Z27" s="150"/>
      <c r="AA27" s="783"/>
      <c r="AB27" s="150"/>
      <c r="AC27" s="783"/>
      <c r="AD27" s="281"/>
      <c r="AE27" s="783"/>
      <c r="AF27" s="151"/>
      <c r="AG27" s="783"/>
      <c r="AH27" s="151"/>
      <c r="AI27" s="783"/>
      <c r="AJ27" s="281"/>
      <c r="AK27" s="783"/>
      <c r="AL27" s="281"/>
      <c r="AM27" s="783"/>
      <c r="AN27" s="152"/>
      <c r="AO27" s="783"/>
      <c r="AP27" s="150"/>
      <c r="AQ27" s="783"/>
      <c r="AR27" s="150"/>
      <c r="AS27" s="783"/>
      <c r="AT27" s="150"/>
      <c r="AU27" s="783"/>
      <c r="AV27" s="150"/>
      <c r="AW27" s="783"/>
      <c r="AX27" s="1233"/>
      <c r="AY27" s="1236"/>
      <c r="AZ27" s="1233"/>
      <c r="BA27" s="1236"/>
      <c r="BB27" s="1233"/>
      <c r="BC27" s="1236"/>
      <c r="BD27" s="150"/>
      <c r="BE27" s="783"/>
      <c r="BF27" s="150"/>
      <c r="BG27" s="783"/>
      <c r="BH27" s="150"/>
      <c r="BI27" s="783"/>
      <c r="BJ27" s="281"/>
      <c r="BK27" s="783"/>
      <c r="BL27" s="281"/>
      <c r="BM27" s="783"/>
    </row>
    <row r="28" spans="1:65" s="436" customFormat="1" ht="21" customHeight="1">
      <c r="A28" s="440" t="s">
        <v>5</v>
      </c>
      <c r="B28" s="149">
        <f t="shared" ref="B28:B29" si="18">D28+H28+N28+P28+R28+T28+X28+Z28+BJ28+AF28+AN28+AP28+AT28+BD28+BH28+AD28+AJ28+AV28+J28+V28+L28+AL28+AX28+AH28+BF28+AZ28+AR28+BL28+BB28+AB28+F28</f>
        <v>137343400.78999999</v>
      </c>
      <c r="C28" s="149">
        <f t="shared" ref="C28:C29" si="19">E28+I28+O28+Q28+S28+U28+Y28+AA28+BK28+AG28+AO28+AQ28+AU28+BE28+BI28+AE28+AK28+AW28+K28+W28+M28+AM28+AY28+AI28+BG28+BA28+AS28+BM28+BC28+AC28+G28</f>
        <v>134515851.48999998</v>
      </c>
      <c r="D28" s="152">
        <f>[1]Субсидия_факт!AE30</f>
        <v>0</v>
      </c>
      <c r="E28" s="1052"/>
      <c r="F28" s="152">
        <f>[1]Субсидия_факт!AG30</f>
        <v>0</v>
      </c>
      <c r="G28" s="782"/>
      <c r="H28" s="152">
        <f>[1]Субсидия_факт!AI30</f>
        <v>0</v>
      </c>
      <c r="I28" s="782"/>
      <c r="J28" s="152">
        <f>[1]Субсидия_факт!AK30</f>
        <v>0</v>
      </c>
      <c r="K28" s="782"/>
      <c r="L28" s="152">
        <f>[1]Субсидия_факт!AM30</f>
        <v>2330829.81</v>
      </c>
      <c r="M28" s="782"/>
      <c r="N28" s="152">
        <f>[1]Субсидия_факт!AS30</f>
        <v>177260.07</v>
      </c>
      <c r="O28" s="1052">
        <f t="shared" ref="O28:Q29" si="20">N28</f>
        <v>177260.07</v>
      </c>
      <c r="P28" s="152">
        <f>[1]Субсидия_факт!CE30</f>
        <v>38591.5</v>
      </c>
      <c r="Q28" s="1052">
        <f t="shared" si="20"/>
        <v>38591.5</v>
      </c>
      <c r="R28" s="152">
        <f>[1]Субсидия_факт!EQ30</f>
        <v>0</v>
      </c>
      <c r="S28" s="782"/>
      <c r="T28" s="152">
        <f>[1]Субсидия_факт!ES30</f>
        <v>0</v>
      </c>
      <c r="U28" s="782"/>
      <c r="V28" s="152">
        <f>[1]Субсидия_факт!EU30</f>
        <v>0</v>
      </c>
      <c r="W28" s="782"/>
      <c r="X28" s="152">
        <f>[1]Субсидия_факт!FA30</f>
        <v>0</v>
      </c>
      <c r="Y28" s="782"/>
      <c r="Z28" s="152">
        <f>[1]Субсидия_факт!FI30</f>
        <v>0</v>
      </c>
      <c r="AA28" s="782"/>
      <c r="AB28" s="152">
        <f>[1]Субсидия_факт!GG30</f>
        <v>0</v>
      </c>
      <c r="AC28" s="782"/>
      <c r="AD28" s="152">
        <f>[1]Субсидия_факт!GM30</f>
        <v>0</v>
      </c>
      <c r="AE28" s="782"/>
      <c r="AF28" s="152">
        <f>[1]Субсидия_факт!GO30</f>
        <v>0</v>
      </c>
      <c r="AG28" s="782"/>
      <c r="AH28" s="152">
        <f>[1]Субсидия_факт!GU30</f>
        <v>0</v>
      </c>
      <c r="AI28" s="782"/>
      <c r="AJ28" s="152">
        <f>[1]Субсидия_факт!HK30</f>
        <v>0</v>
      </c>
      <c r="AK28" s="782"/>
      <c r="AL28" s="152">
        <f>[1]Субсидия_факт!HQ30</f>
        <v>0</v>
      </c>
      <c r="AM28" s="782"/>
      <c r="AN28" s="152">
        <f>[1]Субсидия_факт!HW30</f>
        <v>0</v>
      </c>
      <c r="AO28" s="1052"/>
      <c r="AP28" s="152">
        <f>[1]Субсидия_факт!KO30</f>
        <v>0</v>
      </c>
      <c r="AQ28" s="1052"/>
      <c r="AR28" s="152">
        <f>[1]Субсидия_факт!LC30</f>
        <v>0</v>
      </c>
      <c r="AS28" s="782"/>
      <c r="AT28" s="152">
        <f>[1]Субсидия_факт!LU30</f>
        <v>0</v>
      </c>
      <c r="AU28" s="782"/>
      <c r="AV28" s="152">
        <f>[1]Субсидия_факт!MA30</f>
        <v>0</v>
      </c>
      <c r="AW28" s="782"/>
      <c r="AX28" s="1233">
        <f>[1]Субсидия_факт!MC30</f>
        <v>0</v>
      </c>
      <c r="AY28" s="1234"/>
      <c r="AZ28" s="1233">
        <f>[1]Субсидия_факт!ME30</f>
        <v>134299999.91999999</v>
      </c>
      <c r="BA28" s="1237">
        <f>AZ28</f>
        <v>134299999.91999999</v>
      </c>
      <c r="BB28" s="1233">
        <f>[1]Субсидия_факт!MK30</f>
        <v>0</v>
      </c>
      <c r="BC28" s="1234"/>
      <c r="BD28" s="152">
        <f>[1]Субсидия_факт!MQ30</f>
        <v>0</v>
      </c>
      <c r="BE28" s="782"/>
      <c r="BF28" s="152">
        <f>[1]Субсидия_факт!MW29</f>
        <v>0</v>
      </c>
      <c r="BG28" s="782"/>
      <c r="BH28" s="152">
        <f>[1]Субсидия_факт!NC30</f>
        <v>496719.49</v>
      </c>
      <c r="BI28" s="1052"/>
      <c r="BJ28" s="152">
        <f>[1]Субсидия_факт!OG30</f>
        <v>0</v>
      </c>
      <c r="BK28" s="782"/>
      <c r="BL28" s="426">
        <f>[1]Субсидия_факт!OK30</f>
        <v>0</v>
      </c>
      <c r="BM28" s="782"/>
    </row>
    <row r="29" spans="1:65" s="436" customFormat="1" ht="21" customHeight="1">
      <c r="A29" s="440" t="s">
        <v>6</v>
      </c>
      <c r="B29" s="149">
        <f t="shared" si="18"/>
        <v>491158455.88999999</v>
      </c>
      <c r="C29" s="149">
        <f t="shared" si="19"/>
        <v>485255985.64999998</v>
      </c>
      <c r="D29" s="152">
        <f>[1]Субсидия_факт!AE31</f>
        <v>0</v>
      </c>
      <c r="E29" s="1052"/>
      <c r="F29" s="152">
        <f>[1]Субсидия_факт!AG31</f>
        <v>0</v>
      </c>
      <c r="G29" s="782"/>
      <c r="H29" s="152">
        <f>[1]Субсидия_факт!AI31</f>
        <v>0</v>
      </c>
      <c r="I29" s="782"/>
      <c r="J29" s="152">
        <f>[1]Субсидия_факт!AK31</f>
        <v>0</v>
      </c>
      <c r="K29" s="782"/>
      <c r="L29" s="152">
        <f>[1]Субсидия_факт!AM31</f>
        <v>4487542.95</v>
      </c>
      <c r="M29" s="782"/>
      <c r="N29" s="152">
        <f>[1]Субсидия_факт!AS31</f>
        <v>1037604.46</v>
      </c>
      <c r="O29" s="1052">
        <f t="shared" si="20"/>
        <v>1037604.46</v>
      </c>
      <c r="P29" s="152">
        <f>[1]Субсидия_факт!CE31</f>
        <v>38591.5</v>
      </c>
      <c r="Q29" s="1052">
        <f t="shared" si="20"/>
        <v>38591.5</v>
      </c>
      <c r="R29" s="152">
        <f>[1]Субсидия_факт!EQ31</f>
        <v>0</v>
      </c>
      <c r="S29" s="782"/>
      <c r="T29" s="152">
        <f>[1]Субсидия_факт!ES31</f>
        <v>0</v>
      </c>
      <c r="U29" s="782"/>
      <c r="V29" s="152">
        <f>[1]Субсидия_факт!EU31</f>
        <v>0</v>
      </c>
      <c r="W29" s="782"/>
      <c r="X29" s="152">
        <f>[1]Субсидия_факт!FA31</f>
        <v>0</v>
      </c>
      <c r="Y29" s="782"/>
      <c r="Z29" s="152">
        <f>[1]Субсидия_факт!FI31</f>
        <v>0</v>
      </c>
      <c r="AA29" s="782"/>
      <c r="AB29" s="152">
        <f>[1]Субсидия_факт!GG31</f>
        <v>0</v>
      </c>
      <c r="AC29" s="782"/>
      <c r="AD29" s="152">
        <f>[1]Субсидия_факт!GM31</f>
        <v>0</v>
      </c>
      <c r="AE29" s="782"/>
      <c r="AF29" s="152">
        <f>[1]Субсидия_факт!GO31</f>
        <v>0</v>
      </c>
      <c r="AG29" s="782"/>
      <c r="AH29" s="152">
        <f>[1]Субсидия_факт!GU31</f>
        <v>0</v>
      </c>
      <c r="AI29" s="782"/>
      <c r="AJ29" s="152">
        <f>[1]Субсидия_факт!HK31</f>
        <v>0</v>
      </c>
      <c r="AK29" s="782"/>
      <c r="AL29" s="152">
        <f>[1]Субсидия_факт!HQ31</f>
        <v>0</v>
      </c>
      <c r="AM29" s="782"/>
      <c r="AN29" s="152">
        <f>[1]Субсидия_факт!HW31</f>
        <v>0</v>
      </c>
      <c r="AO29" s="1052"/>
      <c r="AP29" s="152">
        <f>[1]Субсидия_факт!KO31</f>
        <v>0</v>
      </c>
      <c r="AQ29" s="1052"/>
      <c r="AR29" s="152">
        <f>[1]Субсидия_факт!LC31</f>
        <v>75254789.590000004</v>
      </c>
      <c r="AS29" s="1052">
        <f>AR29</f>
        <v>75254789.590000004</v>
      </c>
      <c r="AT29" s="152">
        <f>[1]Субсидия_факт!LU31</f>
        <v>0</v>
      </c>
      <c r="AU29" s="782"/>
      <c r="AV29" s="152">
        <f>[1]Субсидия_факт!MA31</f>
        <v>0</v>
      </c>
      <c r="AW29" s="782"/>
      <c r="AX29" s="1233">
        <f>[1]Субсидия_факт!MC31</f>
        <v>40425000</v>
      </c>
      <c r="AY29" s="1237">
        <f>AX29</f>
        <v>40425000</v>
      </c>
      <c r="AZ29" s="1233">
        <f>[1]Субсидия_факт!ME31</f>
        <v>368500000.10000002</v>
      </c>
      <c r="BA29" s="1237">
        <f>AZ29</f>
        <v>368500000.10000002</v>
      </c>
      <c r="BB29" s="1233">
        <f>[1]Субсидия_факт!MK31</f>
        <v>0</v>
      </c>
      <c r="BC29" s="1237"/>
      <c r="BD29" s="152">
        <f>[1]Субсидия_факт!MQ31</f>
        <v>0</v>
      </c>
      <c r="BE29" s="782"/>
      <c r="BF29" s="152">
        <f>[1]Субсидия_факт!MW30</f>
        <v>0</v>
      </c>
      <c r="BG29" s="782"/>
      <c r="BH29" s="152">
        <f>[1]Субсидия_факт!NC31</f>
        <v>1414927.29</v>
      </c>
      <c r="BI29" s="1052"/>
      <c r="BJ29" s="152">
        <f>[1]Субсидия_факт!OG31</f>
        <v>0</v>
      </c>
      <c r="BK29" s="782"/>
      <c r="BL29" s="426">
        <f>[1]Субсидия_факт!OK31</f>
        <v>0</v>
      </c>
      <c r="BM29" s="782"/>
    </row>
    <row r="30" spans="1:65" s="436" customFormat="1" ht="21" customHeight="1">
      <c r="A30" s="440" t="s">
        <v>7</v>
      </c>
      <c r="B30" s="155">
        <f t="shared" ref="B30:P30" si="21">SUM(B28:B29)</f>
        <v>628501856.67999995</v>
      </c>
      <c r="C30" s="155">
        <f t="shared" si="21"/>
        <v>619771837.13999999</v>
      </c>
      <c r="D30" s="155">
        <f t="shared" si="21"/>
        <v>0</v>
      </c>
      <c r="E30" s="155">
        <f>SUM(E28:E29)</f>
        <v>0</v>
      </c>
      <c r="F30" s="155">
        <f t="shared" ref="F30" si="22">SUM(F28:F29)</f>
        <v>0</v>
      </c>
      <c r="G30" s="155">
        <f t="shared" ref="G30" si="23">SUM(G28:G29)</f>
        <v>0</v>
      </c>
      <c r="H30" s="155">
        <f t="shared" si="21"/>
        <v>0</v>
      </c>
      <c r="I30" s="155">
        <f t="shared" ref="I30:O30" si="24">SUM(I28:I29)</f>
        <v>0</v>
      </c>
      <c r="J30" s="155">
        <f t="shared" si="24"/>
        <v>0</v>
      </c>
      <c r="K30" s="155">
        <f t="shared" si="24"/>
        <v>0</v>
      </c>
      <c r="L30" s="155">
        <f t="shared" si="24"/>
        <v>6818372.7599999998</v>
      </c>
      <c r="M30" s="155">
        <f t="shared" si="24"/>
        <v>0</v>
      </c>
      <c r="N30" s="155">
        <f t="shared" si="24"/>
        <v>1214864.53</v>
      </c>
      <c r="O30" s="155">
        <f t="shared" si="24"/>
        <v>1214864.53</v>
      </c>
      <c r="P30" s="155">
        <f t="shared" si="21"/>
        <v>77183</v>
      </c>
      <c r="Q30" s="155">
        <f t="shared" ref="Q30:BI30" si="25">SUM(Q28:Q29)</f>
        <v>77183</v>
      </c>
      <c r="R30" s="155">
        <f t="shared" si="25"/>
        <v>0</v>
      </c>
      <c r="S30" s="155">
        <f t="shared" si="25"/>
        <v>0</v>
      </c>
      <c r="T30" s="155">
        <f t="shared" si="25"/>
        <v>0</v>
      </c>
      <c r="U30" s="155">
        <f t="shared" si="25"/>
        <v>0</v>
      </c>
      <c r="V30" s="155">
        <f>SUM(V28:V29)</f>
        <v>0</v>
      </c>
      <c r="W30" s="155">
        <f>SUM(W28:W29)</f>
        <v>0</v>
      </c>
      <c r="X30" s="155">
        <f t="shared" si="25"/>
        <v>0</v>
      </c>
      <c r="Y30" s="155">
        <f t="shared" si="25"/>
        <v>0</v>
      </c>
      <c r="Z30" s="155">
        <f t="shared" si="25"/>
        <v>0</v>
      </c>
      <c r="AA30" s="155">
        <f t="shared" si="25"/>
        <v>0</v>
      </c>
      <c r="AB30" s="155">
        <f t="shared" ref="AB30:AC30" si="26">SUM(AB28:AB29)</f>
        <v>0</v>
      </c>
      <c r="AC30" s="155">
        <f t="shared" si="26"/>
        <v>0</v>
      </c>
      <c r="AD30" s="156">
        <f t="shared" si="25"/>
        <v>0</v>
      </c>
      <c r="AE30" s="155">
        <f t="shared" si="25"/>
        <v>0</v>
      </c>
      <c r="AF30" s="156">
        <f t="shared" si="25"/>
        <v>0</v>
      </c>
      <c r="AG30" s="155">
        <f t="shared" si="25"/>
        <v>0</v>
      </c>
      <c r="AH30" s="156">
        <f t="shared" ref="AH30:AI30" si="27">SUM(AH28:AH29)</f>
        <v>0</v>
      </c>
      <c r="AI30" s="155">
        <f t="shared" si="27"/>
        <v>0</v>
      </c>
      <c r="AJ30" s="156">
        <f t="shared" si="25"/>
        <v>0</v>
      </c>
      <c r="AK30" s="155">
        <f t="shared" si="25"/>
        <v>0</v>
      </c>
      <c r="AL30" s="156">
        <f t="shared" ref="AL30:AM30" si="28">SUM(AL28:AL29)</f>
        <v>0</v>
      </c>
      <c r="AM30" s="155">
        <f t="shared" si="28"/>
        <v>0</v>
      </c>
      <c r="AN30" s="155">
        <f t="shared" si="25"/>
        <v>0</v>
      </c>
      <c r="AO30" s="155">
        <f t="shared" si="25"/>
        <v>0</v>
      </c>
      <c r="AP30" s="155">
        <f t="shared" si="25"/>
        <v>0</v>
      </c>
      <c r="AQ30" s="155">
        <f t="shared" si="25"/>
        <v>0</v>
      </c>
      <c r="AR30" s="155">
        <f t="shared" ref="AR30:AS30" si="29">SUM(AR28:AR29)</f>
        <v>75254789.590000004</v>
      </c>
      <c r="AS30" s="155">
        <f t="shared" si="29"/>
        <v>75254789.590000004</v>
      </c>
      <c r="AT30" s="155">
        <f t="shared" si="25"/>
        <v>0</v>
      </c>
      <c r="AU30" s="155">
        <f t="shared" si="25"/>
        <v>0</v>
      </c>
      <c r="AV30" s="155">
        <f t="shared" ref="AV30:BA30" si="30">SUM(AV28:AV29)</f>
        <v>0</v>
      </c>
      <c r="AW30" s="155">
        <f t="shared" si="30"/>
        <v>0</v>
      </c>
      <c r="AX30" s="1238">
        <f t="shared" si="30"/>
        <v>40425000</v>
      </c>
      <c r="AY30" s="1238">
        <f t="shared" si="30"/>
        <v>40425000</v>
      </c>
      <c r="AZ30" s="1238">
        <f t="shared" si="30"/>
        <v>502800000.01999998</v>
      </c>
      <c r="BA30" s="1238">
        <f t="shared" si="30"/>
        <v>502800000.01999998</v>
      </c>
      <c r="BB30" s="1238">
        <f t="shared" ref="BB30:BC30" si="31">SUM(BB28:BB29)</f>
        <v>0</v>
      </c>
      <c r="BC30" s="1238">
        <f t="shared" si="31"/>
        <v>0</v>
      </c>
      <c r="BD30" s="155">
        <f t="shared" si="25"/>
        <v>0</v>
      </c>
      <c r="BE30" s="155">
        <f t="shared" si="25"/>
        <v>0</v>
      </c>
      <c r="BF30" s="155">
        <f t="shared" ref="BF30:BG30" si="32">SUM(BF28:BF29)</f>
        <v>0</v>
      </c>
      <c r="BG30" s="155">
        <f t="shared" si="32"/>
        <v>0</v>
      </c>
      <c r="BH30" s="156">
        <f t="shared" si="25"/>
        <v>1911646.78</v>
      </c>
      <c r="BI30" s="156">
        <f t="shared" si="25"/>
        <v>0</v>
      </c>
      <c r="BJ30" s="156">
        <f>SUM(BJ28:BJ29)</f>
        <v>0</v>
      </c>
      <c r="BK30" s="155">
        <f>SUM(BK28:BK29)</f>
        <v>0</v>
      </c>
      <c r="BL30" s="156">
        <f>SUM(BL28:BL29)</f>
        <v>0</v>
      </c>
      <c r="BM30" s="155">
        <f>SUM(BM28:BM29)</f>
        <v>0</v>
      </c>
    </row>
    <row r="31" spans="1:65" s="436" customFormat="1" ht="21" customHeight="1">
      <c r="A31" s="440"/>
      <c r="B31" s="157"/>
      <c r="C31" s="157"/>
      <c r="D31" s="151"/>
      <c r="E31" s="151"/>
      <c r="F31" s="151"/>
      <c r="G31" s="151"/>
      <c r="H31" s="151"/>
      <c r="I31" s="151"/>
      <c r="J31" s="151"/>
      <c r="K31" s="151"/>
      <c r="L31" s="151"/>
      <c r="M31" s="151"/>
      <c r="N31" s="151"/>
      <c r="O31" s="151"/>
      <c r="P31" s="784"/>
      <c r="Q31" s="151"/>
      <c r="R31" s="151"/>
      <c r="S31" s="151"/>
      <c r="T31" s="151"/>
      <c r="U31" s="151"/>
      <c r="V31" s="151"/>
      <c r="W31" s="151"/>
      <c r="X31" s="784"/>
      <c r="Y31" s="151"/>
      <c r="Z31" s="784"/>
      <c r="AA31" s="151"/>
      <c r="AB31" s="784"/>
      <c r="AC31" s="151"/>
      <c r="AD31" s="151"/>
      <c r="AE31" s="151"/>
      <c r="AF31" s="151"/>
      <c r="AG31" s="151"/>
      <c r="AH31" s="151"/>
      <c r="AI31" s="151"/>
      <c r="AJ31" s="151"/>
      <c r="AK31" s="151"/>
      <c r="AL31" s="151"/>
      <c r="AM31" s="151"/>
      <c r="AN31" s="151"/>
      <c r="AO31" s="151"/>
      <c r="AP31" s="784"/>
      <c r="AQ31" s="151"/>
      <c r="AR31" s="151"/>
      <c r="AS31" s="151"/>
      <c r="AT31" s="151"/>
      <c r="AU31" s="151"/>
      <c r="AV31" s="784"/>
      <c r="AW31" s="151"/>
      <c r="AX31" s="1239"/>
      <c r="AY31" s="1235"/>
      <c r="AZ31" s="1239"/>
      <c r="BA31" s="1235"/>
      <c r="BB31" s="1239"/>
      <c r="BC31" s="1235"/>
      <c r="BD31" s="151"/>
      <c r="BE31" s="151"/>
      <c r="BF31" s="151"/>
      <c r="BG31" s="151"/>
      <c r="BH31" s="151"/>
      <c r="BI31" s="151"/>
      <c r="BJ31" s="151"/>
      <c r="BK31" s="151"/>
      <c r="BL31" s="151"/>
      <c r="BM31" s="151"/>
    </row>
    <row r="32" spans="1:65" s="436" customFormat="1" ht="21" customHeight="1">
      <c r="A32" s="440"/>
      <c r="B32" s="157"/>
      <c r="C32" s="157"/>
      <c r="D32" s="151"/>
      <c r="E32" s="151"/>
      <c r="F32" s="151"/>
      <c r="G32" s="151"/>
      <c r="H32" s="151"/>
      <c r="I32" s="151"/>
      <c r="J32" s="151"/>
      <c r="K32" s="151"/>
      <c r="L32" s="151"/>
      <c r="M32" s="151"/>
      <c r="N32" s="151"/>
      <c r="O32" s="151"/>
      <c r="P32" s="784"/>
      <c r="Q32" s="151"/>
      <c r="R32" s="151"/>
      <c r="S32" s="151"/>
      <c r="T32" s="151"/>
      <c r="U32" s="151"/>
      <c r="V32" s="151"/>
      <c r="W32" s="151"/>
      <c r="X32" s="784"/>
      <c r="Y32" s="151"/>
      <c r="Z32" s="784"/>
      <c r="AA32" s="151"/>
      <c r="AB32" s="784"/>
      <c r="AC32" s="151"/>
      <c r="AD32" s="151"/>
      <c r="AE32" s="151"/>
      <c r="AF32" s="151"/>
      <c r="AG32" s="151"/>
      <c r="AH32" s="151"/>
      <c r="AI32" s="151"/>
      <c r="AJ32" s="151"/>
      <c r="AK32" s="151"/>
      <c r="AL32" s="151"/>
      <c r="AM32" s="151"/>
      <c r="AN32" s="151"/>
      <c r="AO32" s="151"/>
      <c r="AP32" s="784"/>
      <c r="AQ32" s="151"/>
      <c r="AR32" s="151"/>
      <c r="AS32" s="151"/>
      <c r="AT32" s="151"/>
      <c r="AU32" s="151"/>
      <c r="AV32" s="784"/>
      <c r="AW32" s="151"/>
      <c r="AX32" s="1239"/>
      <c r="AY32" s="1235"/>
      <c r="AZ32" s="1239"/>
      <c r="BA32" s="1235"/>
      <c r="BB32" s="1239"/>
      <c r="BC32" s="1235"/>
      <c r="BD32" s="151"/>
      <c r="BE32" s="151"/>
      <c r="BF32" s="151"/>
      <c r="BG32" s="151"/>
      <c r="BH32" s="151"/>
      <c r="BI32" s="151"/>
      <c r="BJ32" s="151"/>
      <c r="BK32" s="151"/>
      <c r="BL32" s="151"/>
      <c r="BM32" s="151"/>
    </row>
    <row r="33" spans="1:65" s="443" customFormat="1" ht="21" customHeight="1">
      <c r="A33" s="442" t="s">
        <v>43</v>
      </c>
      <c r="B33" s="155">
        <f t="shared" ref="B33:AT33" si="33">B26+B30</f>
        <v>862522052.55999994</v>
      </c>
      <c r="C33" s="155">
        <f t="shared" si="33"/>
        <v>712522077.57999992</v>
      </c>
      <c r="D33" s="155">
        <f t="shared" si="33"/>
        <v>0</v>
      </c>
      <c r="E33" s="155">
        <f t="shared" si="33"/>
        <v>0</v>
      </c>
      <c r="F33" s="155">
        <f t="shared" ref="F33:G33" si="34">F26+F30</f>
        <v>0</v>
      </c>
      <c r="G33" s="155">
        <f t="shared" si="34"/>
        <v>0</v>
      </c>
      <c r="H33" s="155">
        <f t="shared" si="33"/>
        <v>0</v>
      </c>
      <c r="I33" s="155">
        <f t="shared" si="33"/>
        <v>0</v>
      </c>
      <c r="J33" s="155">
        <f t="shared" si="33"/>
        <v>0</v>
      </c>
      <c r="K33" s="155">
        <f t="shared" si="33"/>
        <v>0</v>
      </c>
      <c r="L33" s="155">
        <f t="shared" si="33"/>
        <v>12000000</v>
      </c>
      <c r="M33" s="155">
        <f t="shared" si="33"/>
        <v>0</v>
      </c>
      <c r="N33" s="155">
        <f>N26+N30</f>
        <v>2500000</v>
      </c>
      <c r="O33" s="155">
        <f>O26+O30</f>
        <v>2368321.1</v>
      </c>
      <c r="P33" s="155">
        <f t="shared" si="33"/>
        <v>243993.95</v>
      </c>
      <c r="Q33" s="155">
        <f t="shared" si="33"/>
        <v>243993.95</v>
      </c>
      <c r="R33" s="155">
        <f t="shared" si="33"/>
        <v>0</v>
      </c>
      <c r="S33" s="155">
        <f t="shared" si="33"/>
        <v>0</v>
      </c>
      <c r="T33" s="155">
        <f t="shared" si="33"/>
        <v>0</v>
      </c>
      <c r="U33" s="155">
        <f t="shared" si="33"/>
        <v>0</v>
      </c>
      <c r="V33" s="155">
        <f t="shared" si="33"/>
        <v>0</v>
      </c>
      <c r="W33" s="155">
        <f t="shared" si="33"/>
        <v>0</v>
      </c>
      <c r="X33" s="155">
        <f t="shared" si="33"/>
        <v>0</v>
      </c>
      <c r="Y33" s="155">
        <f t="shared" si="33"/>
        <v>0</v>
      </c>
      <c r="Z33" s="155">
        <f t="shared" si="33"/>
        <v>134147268.19999999</v>
      </c>
      <c r="AA33" s="155">
        <f t="shared" si="33"/>
        <v>0</v>
      </c>
      <c r="AB33" s="155">
        <f t="shared" ref="AB33:AC33" si="35">AB26+AB30</f>
        <v>0</v>
      </c>
      <c r="AC33" s="155">
        <f t="shared" si="35"/>
        <v>0</v>
      </c>
      <c r="AD33" s="156">
        <f t="shared" si="33"/>
        <v>0</v>
      </c>
      <c r="AE33" s="155">
        <f t="shared" si="33"/>
        <v>0</v>
      </c>
      <c r="AF33" s="156">
        <f t="shared" si="33"/>
        <v>0</v>
      </c>
      <c r="AG33" s="155">
        <f t="shared" si="33"/>
        <v>0</v>
      </c>
      <c r="AH33" s="156">
        <f t="shared" ref="AH33:AI33" si="36">AH26+AH30</f>
        <v>0</v>
      </c>
      <c r="AI33" s="155">
        <f t="shared" si="36"/>
        <v>0</v>
      </c>
      <c r="AJ33" s="156">
        <f t="shared" si="33"/>
        <v>0</v>
      </c>
      <c r="AK33" s="155">
        <f t="shared" si="33"/>
        <v>0</v>
      </c>
      <c r="AL33" s="156">
        <f t="shared" ref="AL33:AM33" si="37">AL26+AL30</f>
        <v>0</v>
      </c>
      <c r="AM33" s="155">
        <f t="shared" si="37"/>
        <v>0</v>
      </c>
      <c r="AN33" s="155">
        <f t="shared" si="33"/>
        <v>1761500</v>
      </c>
      <c r="AO33" s="155">
        <f t="shared" si="33"/>
        <v>1761500</v>
      </c>
      <c r="AP33" s="155">
        <f t="shared" si="33"/>
        <v>3373737.43</v>
      </c>
      <c r="AQ33" s="155">
        <f t="shared" si="33"/>
        <v>3373737.43</v>
      </c>
      <c r="AR33" s="155">
        <f t="shared" ref="AR33:AS33" si="38">AR26+AR30</f>
        <v>75254789.590000004</v>
      </c>
      <c r="AS33" s="155">
        <f t="shared" si="38"/>
        <v>75254789.590000004</v>
      </c>
      <c r="AT33" s="155">
        <f t="shared" si="33"/>
        <v>0</v>
      </c>
      <c r="AU33" s="155">
        <f t="shared" ref="AU33:BI33" si="39">AU26+AU30</f>
        <v>0</v>
      </c>
      <c r="AV33" s="155">
        <f t="shared" si="39"/>
        <v>0</v>
      </c>
      <c r="AW33" s="155">
        <f t="shared" si="39"/>
        <v>0</v>
      </c>
      <c r="AX33" s="1238">
        <f t="shared" si="39"/>
        <v>40425000</v>
      </c>
      <c r="AY33" s="1238">
        <f t="shared" si="39"/>
        <v>40425000</v>
      </c>
      <c r="AZ33" s="1238">
        <f t="shared" ref="AZ33:BA33" si="40">AZ26+AZ30</f>
        <v>586545000.01999998</v>
      </c>
      <c r="BA33" s="1238">
        <f t="shared" si="40"/>
        <v>586545000.01999998</v>
      </c>
      <c r="BB33" s="1238">
        <f t="shared" ref="BB33:BC33" si="41">BB26+BB30</f>
        <v>0</v>
      </c>
      <c r="BC33" s="1238">
        <f t="shared" si="41"/>
        <v>0</v>
      </c>
      <c r="BD33" s="155">
        <f t="shared" si="39"/>
        <v>0</v>
      </c>
      <c r="BE33" s="155">
        <f t="shared" si="39"/>
        <v>0</v>
      </c>
      <c r="BF33" s="155">
        <f t="shared" ref="BF33:BG33" si="42">BF26+BF30</f>
        <v>0</v>
      </c>
      <c r="BG33" s="155">
        <f t="shared" si="42"/>
        <v>0</v>
      </c>
      <c r="BH33" s="156">
        <f t="shared" si="39"/>
        <v>6270763.3700000001</v>
      </c>
      <c r="BI33" s="156">
        <f t="shared" si="39"/>
        <v>2549735.4899999998</v>
      </c>
      <c r="BJ33" s="156">
        <f>BJ26+BJ30</f>
        <v>0</v>
      </c>
      <c r="BK33" s="155">
        <f>BK26+BK30</f>
        <v>0</v>
      </c>
      <c r="BL33" s="156">
        <f>BL26+BL30</f>
        <v>0</v>
      </c>
      <c r="BM33" s="155">
        <f>BM26+BM30</f>
        <v>0</v>
      </c>
    </row>
    <row r="34" spans="1:65" s="444" customFormat="1" ht="15.75">
      <c r="B34" s="430"/>
      <c r="C34" s="430"/>
      <c r="D34" s="430"/>
      <c r="E34" s="430"/>
      <c r="F34" s="430"/>
      <c r="G34" s="430"/>
      <c r="H34" s="430"/>
      <c r="I34" s="430"/>
      <c r="J34" s="430"/>
      <c r="K34" s="430"/>
      <c r="L34" s="430"/>
      <c r="M34" s="430"/>
      <c r="N34" s="430"/>
      <c r="O34" s="430"/>
      <c r="P34" s="785"/>
      <c r="Q34" s="785"/>
      <c r="R34" s="430"/>
      <c r="S34" s="430"/>
      <c r="T34" s="430"/>
      <c r="U34" s="430"/>
      <c r="V34" s="430"/>
      <c r="W34" s="430"/>
      <c r="X34" s="785"/>
      <c r="Y34" s="785"/>
      <c r="Z34" s="785"/>
      <c r="AA34" s="785"/>
      <c r="AB34" s="785"/>
      <c r="AC34" s="785"/>
      <c r="AD34" s="430"/>
      <c r="AE34" s="430"/>
      <c r="AF34" s="430"/>
      <c r="AG34" s="430"/>
      <c r="AH34" s="430"/>
      <c r="AI34" s="430"/>
      <c r="AJ34" s="430"/>
      <c r="AK34" s="430"/>
      <c r="AL34" s="430"/>
      <c r="AM34" s="430"/>
      <c r="AN34" s="430"/>
      <c r="AO34" s="430"/>
      <c r="AP34" s="785"/>
      <c r="AQ34" s="785"/>
      <c r="AR34" s="430"/>
      <c r="AS34" s="430"/>
      <c r="AT34" s="430"/>
      <c r="AU34" s="430"/>
      <c r="AV34" s="785"/>
      <c r="AW34" s="785"/>
      <c r="AX34" s="785"/>
      <c r="AY34" s="785"/>
      <c r="AZ34" s="785"/>
      <c r="BA34" s="785"/>
      <c r="BB34" s="785"/>
      <c r="BC34" s="785"/>
      <c r="BD34" s="430"/>
      <c r="BE34" s="430"/>
      <c r="BF34" s="430"/>
      <c r="BG34" s="430"/>
      <c r="BH34" s="430"/>
      <c r="BI34" s="430"/>
      <c r="BJ34" s="430"/>
      <c r="BK34" s="430"/>
      <c r="BL34" s="430"/>
      <c r="BM34" s="430"/>
    </row>
    <row r="35" spans="1:65" s="436" customFormat="1" ht="15.75">
      <c r="B35" s="431"/>
      <c r="C35" s="431"/>
      <c r="D35" s="431"/>
      <c r="E35" s="431"/>
      <c r="F35" s="431"/>
      <c r="G35" s="431"/>
      <c r="H35" s="431"/>
      <c r="I35" s="431"/>
      <c r="J35" s="431"/>
      <c r="K35" s="431"/>
      <c r="L35" s="431"/>
      <c r="M35" s="431"/>
      <c r="N35" s="431"/>
      <c r="O35" s="431"/>
      <c r="P35" s="786"/>
      <c r="Q35" s="786"/>
      <c r="R35" s="431"/>
      <c r="S35" s="431"/>
      <c r="T35" s="431"/>
      <c r="U35" s="431"/>
      <c r="V35" s="431"/>
      <c r="W35" s="431"/>
      <c r="X35" s="786"/>
      <c r="Y35" s="786"/>
      <c r="Z35" s="786"/>
      <c r="AA35" s="786"/>
      <c r="AB35" s="786"/>
      <c r="AC35" s="786"/>
      <c r="AD35" s="431"/>
      <c r="AE35" s="431"/>
      <c r="AF35" s="431"/>
      <c r="AG35" s="431"/>
      <c r="AH35" s="431"/>
      <c r="AI35" s="431"/>
      <c r="AJ35" s="431"/>
      <c r="AK35" s="431"/>
      <c r="AL35" s="431"/>
      <c r="AM35" s="431"/>
      <c r="AN35" s="431"/>
      <c r="AO35" s="431"/>
      <c r="AP35" s="786"/>
      <c r="AQ35" s="786"/>
      <c r="AR35" s="431"/>
      <c r="AS35" s="431"/>
      <c r="AT35" s="431"/>
      <c r="AU35" s="431"/>
      <c r="AV35" s="786"/>
      <c r="AW35" s="786"/>
      <c r="AX35" s="786"/>
      <c r="AY35" s="786"/>
      <c r="AZ35" s="786"/>
      <c r="BA35" s="786"/>
      <c r="BB35" s="786"/>
      <c r="BC35" s="786"/>
      <c r="BD35" s="431"/>
      <c r="BE35" s="431"/>
      <c r="BF35" s="431"/>
      <c r="BG35" s="431"/>
      <c r="BH35" s="431"/>
      <c r="BI35" s="431"/>
      <c r="BJ35" s="431"/>
      <c r="BK35" s="431"/>
      <c r="BL35" s="431"/>
      <c r="BM35" s="431"/>
    </row>
    <row r="36" spans="1:65" s="436" customFormat="1" ht="47.25">
      <c r="A36" s="445" t="s">
        <v>62</v>
      </c>
      <c r="B36" s="149">
        <f t="shared" ref="B36" si="43">D36+H36+N36+P36+R36+T36+X36+Z36+BJ36+AF36+AN36+AP36+AT36+BD36+BH36+AD36+AJ36+AV36+J36+V36+L36+AL36+AX36+AH36+BF36+AZ36+AR36+BL36+BB36+AB36+F36</f>
        <v>162371320.68000001</v>
      </c>
      <c r="C36" s="149">
        <f t="shared" ref="C36" si="44">E36+I36+O36+Q36+S36+U36+Y36+AA36+BK36+AG36+AO36+AQ36+AU36+BE36+BI36+AE36+AK36+AW36+K36+W36+M36+AM36+AY36+AI36+BG36+BA36+AS36+BM36+BC36+AC36+G36</f>
        <v>55741002.219999999</v>
      </c>
      <c r="D36" s="432"/>
      <c r="E36" s="432"/>
      <c r="F36" s="432"/>
      <c r="G36" s="432"/>
      <c r="H36" s="432"/>
      <c r="I36" s="432"/>
      <c r="J36" s="432"/>
      <c r="K36" s="432"/>
      <c r="L36" s="432"/>
      <c r="M36" s="432"/>
      <c r="N36" s="432"/>
      <c r="O36" s="432"/>
      <c r="P36" s="432">
        <f>'Прочая  субсидия_БП'!H26</f>
        <v>56006.05</v>
      </c>
      <c r="Q36" s="432">
        <f>'Прочая  субсидия_БП'!I26</f>
        <v>56006.05</v>
      </c>
      <c r="R36" s="432"/>
      <c r="S36" s="432"/>
      <c r="T36" s="432"/>
      <c r="U36" s="432"/>
      <c r="V36" s="432"/>
      <c r="W36" s="432"/>
      <c r="X36" s="432">
        <f>'Прочая  субсидия_БП'!N26</f>
        <v>0</v>
      </c>
      <c r="Y36" s="432">
        <f>'Прочая  субсидия_БП'!O26</f>
        <v>0</v>
      </c>
      <c r="Z36" s="432">
        <f>'Прочая  субсидия_БП'!T26</f>
        <v>102181871</v>
      </c>
      <c r="AA36" s="432">
        <f>'Прочая  субсидия_БП'!U26</f>
        <v>0</v>
      </c>
      <c r="AB36" s="432">
        <f>'Прочая  субсидия_БП'!Z26</f>
        <v>0</v>
      </c>
      <c r="AC36" s="432">
        <f>'Прочая  субсидия_БП'!AA26</f>
        <v>0</v>
      </c>
      <c r="AD36" s="432"/>
      <c r="AE36" s="432"/>
      <c r="AF36" s="432">
        <f>'Прочая  субсидия_БП'!AF26</f>
        <v>0</v>
      </c>
      <c r="AG36" s="432">
        <f>'Прочая  субсидия_БП'!AG26</f>
        <v>0</v>
      </c>
      <c r="AH36" s="432"/>
      <c r="AI36" s="432"/>
      <c r="AJ36" s="432">
        <f>'Прочая  субсидия_БП'!AL26</f>
        <v>0</v>
      </c>
      <c r="AK36" s="432">
        <f>'Прочая  субсидия_БП'!AM26</f>
        <v>0</v>
      </c>
      <c r="AL36" s="432">
        <f>'Прочая  субсидия_БП'!AR26</f>
        <v>0</v>
      </c>
      <c r="AM36" s="432">
        <f>'Прочая  субсидия_БП'!AS26</f>
        <v>0</v>
      </c>
      <c r="AN36" s="432"/>
      <c r="AO36" s="432"/>
      <c r="AP36" s="432"/>
      <c r="AQ36" s="432"/>
      <c r="AR36" s="432">
        <f>'Прочая  субсидия_БП'!AX26</f>
        <v>26596207</v>
      </c>
      <c r="AS36" s="432">
        <f>'Прочая  субсидия_БП'!AY26</f>
        <v>26394320.079999998</v>
      </c>
      <c r="AT36" s="432">
        <f>'Прочая  субсидия_БП'!BD26</f>
        <v>0</v>
      </c>
      <c r="AU36" s="432">
        <f>'Прочая  субсидия_БП'!BE26</f>
        <v>0</v>
      </c>
      <c r="AV36" s="432"/>
      <c r="AW36" s="432"/>
      <c r="AX36" s="432"/>
      <c r="AY36" s="432"/>
      <c r="AZ36" s="432">
        <f>'Прочая  субсидия_БП'!BJ26</f>
        <v>24444000</v>
      </c>
      <c r="BA36" s="432">
        <f>'Прочая  субсидия_БП'!BK26</f>
        <v>24444000</v>
      </c>
      <c r="BB36" s="432"/>
      <c r="BC36" s="432"/>
      <c r="BD36" s="432">
        <f>'Прочая  субсидия_БП'!BV26</f>
        <v>0</v>
      </c>
      <c r="BE36" s="432">
        <f>'Прочая  субсидия_БП'!BW26</f>
        <v>0</v>
      </c>
      <c r="BF36" s="432">
        <f>'Прочая  субсидия_БП'!CB26</f>
        <v>0</v>
      </c>
      <c r="BG36" s="432">
        <f>'Прочая  субсидия_БП'!CC26</f>
        <v>0</v>
      </c>
      <c r="BH36" s="432">
        <f>'Прочая  субсидия_БП'!CH26</f>
        <v>9093236.6300000008</v>
      </c>
      <c r="BI36" s="432">
        <f>'Прочая  субсидия_БП'!CI26</f>
        <v>4846676.09</v>
      </c>
      <c r="BJ36" s="432">
        <f>'Прочая  субсидия_БП'!CN26</f>
        <v>0</v>
      </c>
      <c r="BK36" s="432">
        <f>'Прочая  субсидия_БП'!CO26</f>
        <v>0</v>
      </c>
      <c r="BL36" s="432">
        <f>'Прочая  субсидия_БП'!CT26</f>
        <v>0</v>
      </c>
      <c r="BM36" s="432">
        <f>'Прочая  субсидия_БП'!CU26</f>
        <v>0</v>
      </c>
    </row>
    <row r="37" spans="1:65" s="436" customFormat="1" ht="15.75">
      <c r="A37" s="445"/>
      <c r="B37" s="433"/>
      <c r="C37" s="433"/>
      <c r="D37" s="433"/>
      <c r="E37" s="433"/>
      <c r="F37" s="433"/>
      <c r="G37" s="433"/>
      <c r="H37" s="433"/>
      <c r="I37" s="433"/>
      <c r="J37" s="433"/>
      <c r="K37" s="433"/>
      <c r="L37" s="433"/>
      <c r="M37" s="433"/>
      <c r="N37" s="433"/>
      <c r="O37" s="433"/>
      <c r="P37" s="433"/>
      <c r="Q37" s="433"/>
      <c r="R37" s="433"/>
      <c r="S37" s="433"/>
      <c r="T37" s="433"/>
      <c r="U37" s="433"/>
      <c r="V37" s="433"/>
      <c r="W37" s="433"/>
      <c r="X37" s="433"/>
      <c r="Y37" s="433"/>
      <c r="Z37" s="433"/>
      <c r="AA37" s="433"/>
      <c r="AB37" s="433"/>
      <c r="AC37" s="433"/>
      <c r="AD37" s="433"/>
      <c r="AE37" s="433"/>
      <c r="AF37" s="433"/>
      <c r="AG37" s="433"/>
      <c r="AH37" s="433"/>
      <c r="AI37" s="433"/>
      <c r="AJ37" s="433"/>
      <c r="AK37" s="433"/>
      <c r="AL37" s="433"/>
      <c r="AM37" s="433"/>
      <c r="AN37" s="433"/>
      <c r="AO37" s="433"/>
      <c r="AP37" s="433"/>
      <c r="AQ37" s="433"/>
      <c r="AR37" s="433"/>
      <c r="AS37" s="433"/>
      <c r="AT37" s="433"/>
      <c r="AU37" s="433"/>
      <c r="AV37" s="433"/>
      <c r="AW37" s="433"/>
      <c r="AX37" s="433"/>
      <c r="AY37" s="433"/>
      <c r="AZ37" s="433"/>
      <c r="BA37" s="433"/>
      <c r="BB37" s="433"/>
      <c r="BC37" s="433"/>
      <c r="BD37" s="433"/>
      <c r="BE37" s="433"/>
      <c r="BF37" s="433"/>
      <c r="BG37" s="433"/>
      <c r="BH37" s="433"/>
      <c r="BI37" s="433"/>
      <c r="BJ37" s="433"/>
      <c r="BK37" s="433"/>
      <c r="BL37" s="433"/>
      <c r="BM37" s="433"/>
    </row>
    <row r="38" spans="1:65" s="444" customFormat="1" ht="47.25">
      <c r="A38" s="446" t="s">
        <v>63</v>
      </c>
      <c r="B38" s="156">
        <f t="shared" ref="B38:Q38" si="45">B33+B36</f>
        <v>1024893373.24</v>
      </c>
      <c r="C38" s="156">
        <f t="shared" si="45"/>
        <v>768263079.79999995</v>
      </c>
      <c r="D38" s="156">
        <f t="shared" si="45"/>
        <v>0</v>
      </c>
      <c r="E38" s="156">
        <f t="shared" si="45"/>
        <v>0</v>
      </c>
      <c r="F38" s="156">
        <f t="shared" ref="F38:G38" si="46">F33+F36</f>
        <v>0</v>
      </c>
      <c r="G38" s="156">
        <f t="shared" si="46"/>
        <v>0</v>
      </c>
      <c r="H38" s="156">
        <f t="shared" si="45"/>
        <v>0</v>
      </c>
      <c r="I38" s="156">
        <f t="shared" si="45"/>
        <v>0</v>
      </c>
      <c r="J38" s="156">
        <f t="shared" ref="J38:O38" si="47">J33+J36</f>
        <v>0</v>
      </c>
      <c r="K38" s="156">
        <f t="shared" si="47"/>
        <v>0</v>
      </c>
      <c r="L38" s="156">
        <f t="shared" si="47"/>
        <v>12000000</v>
      </c>
      <c r="M38" s="156">
        <f t="shared" si="47"/>
        <v>0</v>
      </c>
      <c r="N38" s="156">
        <f t="shared" si="47"/>
        <v>2500000</v>
      </c>
      <c r="O38" s="156">
        <f t="shared" si="47"/>
        <v>2368321.1</v>
      </c>
      <c r="P38" s="156">
        <f t="shared" si="45"/>
        <v>300000</v>
      </c>
      <c r="Q38" s="156">
        <f t="shared" si="45"/>
        <v>300000</v>
      </c>
      <c r="R38" s="156">
        <f t="shared" ref="R38:AU38" si="48">R33+R36</f>
        <v>0</v>
      </c>
      <c r="S38" s="156">
        <f t="shared" si="48"/>
        <v>0</v>
      </c>
      <c r="T38" s="156">
        <f>T33+T36</f>
        <v>0</v>
      </c>
      <c r="U38" s="156">
        <f>U33+U36</f>
        <v>0</v>
      </c>
      <c r="V38" s="156">
        <f>V33+V36</f>
        <v>0</v>
      </c>
      <c r="W38" s="156">
        <f>W33+W36</f>
        <v>0</v>
      </c>
      <c r="X38" s="156">
        <f t="shared" si="48"/>
        <v>0</v>
      </c>
      <c r="Y38" s="156">
        <f t="shared" si="48"/>
        <v>0</v>
      </c>
      <c r="Z38" s="156">
        <f t="shared" si="48"/>
        <v>236329139.19999999</v>
      </c>
      <c r="AA38" s="156">
        <f t="shared" si="48"/>
        <v>0</v>
      </c>
      <c r="AB38" s="156">
        <f t="shared" ref="AB38:AC38" si="49">AB33+AB36</f>
        <v>0</v>
      </c>
      <c r="AC38" s="156">
        <f t="shared" si="49"/>
        <v>0</v>
      </c>
      <c r="AD38" s="156">
        <f t="shared" ref="AD38:AK38" si="50">AD33+AD36</f>
        <v>0</v>
      </c>
      <c r="AE38" s="156">
        <f t="shared" si="50"/>
        <v>0</v>
      </c>
      <c r="AF38" s="156">
        <f t="shared" si="50"/>
        <v>0</v>
      </c>
      <c r="AG38" s="156">
        <f t="shared" si="50"/>
        <v>0</v>
      </c>
      <c r="AH38" s="156">
        <f t="shared" ref="AH38:AI38" si="51">AH33+AH36</f>
        <v>0</v>
      </c>
      <c r="AI38" s="156">
        <f t="shared" si="51"/>
        <v>0</v>
      </c>
      <c r="AJ38" s="156">
        <f t="shared" si="50"/>
        <v>0</v>
      </c>
      <c r="AK38" s="156">
        <f t="shared" si="50"/>
        <v>0</v>
      </c>
      <c r="AL38" s="156">
        <f t="shared" ref="AL38:AM38" si="52">AL33+AL36</f>
        <v>0</v>
      </c>
      <c r="AM38" s="156">
        <f t="shared" si="52"/>
        <v>0</v>
      </c>
      <c r="AN38" s="156">
        <f t="shared" si="48"/>
        <v>1761500</v>
      </c>
      <c r="AO38" s="156">
        <f t="shared" si="48"/>
        <v>1761500</v>
      </c>
      <c r="AP38" s="156">
        <f t="shared" si="48"/>
        <v>3373737.43</v>
      </c>
      <c r="AQ38" s="156">
        <f t="shared" si="48"/>
        <v>3373737.43</v>
      </c>
      <c r="AR38" s="156">
        <f t="shared" ref="AR38:AS38" si="53">AR33+AR36</f>
        <v>101850996.59</v>
      </c>
      <c r="AS38" s="156">
        <f t="shared" si="53"/>
        <v>101649109.67</v>
      </c>
      <c r="AT38" s="156">
        <f t="shared" si="48"/>
        <v>0</v>
      </c>
      <c r="AU38" s="156">
        <f t="shared" si="48"/>
        <v>0</v>
      </c>
      <c r="AV38" s="156">
        <f t="shared" ref="AV38:BI38" si="54">AV33+AV36</f>
        <v>0</v>
      </c>
      <c r="AW38" s="156">
        <f t="shared" si="54"/>
        <v>0</v>
      </c>
      <c r="AX38" s="156">
        <f t="shared" si="54"/>
        <v>40425000</v>
      </c>
      <c r="AY38" s="156">
        <f t="shared" si="54"/>
        <v>40425000</v>
      </c>
      <c r="AZ38" s="156">
        <f t="shared" ref="AZ38:BA38" si="55">AZ33+AZ36</f>
        <v>610989000.01999998</v>
      </c>
      <c r="BA38" s="156">
        <f t="shared" si="55"/>
        <v>610989000.01999998</v>
      </c>
      <c r="BB38" s="156">
        <f t="shared" ref="BB38:BC38" si="56">BB33+BB36</f>
        <v>0</v>
      </c>
      <c r="BC38" s="156">
        <f t="shared" si="56"/>
        <v>0</v>
      </c>
      <c r="BD38" s="156">
        <f t="shared" si="54"/>
        <v>0</v>
      </c>
      <c r="BE38" s="156">
        <f t="shared" si="54"/>
        <v>0</v>
      </c>
      <c r="BF38" s="156">
        <f t="shared" ref="BF38:BG38" si="57">BF33+BF36</f>
        <v>0</v>
      </c>
      <c r="BG38" s="156">
        <f t="shared" si="57"/>
        <v>0</v>
      </c>
      <c r="BH38" s="156">
        <f t="shared" si="54"/>
        <v>15364000</v>
      </c>
      <c r="BI38" s="156">
        <f t="shared" si="54"/>
        <v>7396411.5800000001</v>
      </c>
      <c r="BJ38" s="156">
        <f>BJ33+BJ36</f>
        <v>0</v>
      </c>
      <c r="BK38" s="156">
        <f>BK33+BK36</f>
        <v>0</v>
      </c>
      <c r="BL38" s="156">
        <f>BL33+BL36</f>
        <v>0</v>
      </c>
      <c r="BM38" s="156">
        <f>BM33+BM36</f>
        <v>0</v>
      </c>
    </row>
    <row r="39" spans="1:65" s="436" customFormat="1" ht="16.5">
      <c r="A39" s="447"/>
      <c r="B39" s="434"/>
      <c r="C39" s="434"/>
      <c r="D39" s="434"/>
      <c r="E39" s="1097"/>
      <c r="F39" s="449"/>
      <c r="G39" s="781"/>
      <c r="H39" s="449"/>
      <c r="I39" s="781"/>
      <c r="J39" s="449"/>
      <c r="K39" s="781"/>
      <c r="L39" s="449"/>
      <c r="M39" s="781"/>
      <c r="N39" s="449"/>
      <c r="O39" s="1097">
        <v>2368321.1</v>
      </c>
      <c r="P39" s="434"/>
      <c r="Q39" s="1097">
        <v>300000</v>
      </c>
      <c r="R39" s="449"/>
      <c r="S39" s="781"/>
      <c r="T39" s="449"/>
      <c r="U39" s="448"/>
      <c r="V39" s="449"/>
      <c r="W39" s="448"/>
      <c r="X39" s="434"/>
      <c r="Y39" s="781"/>
      <c r="Z39" s="434"/>
      <c r="AA39" s="434"/>
      <c r="AB39" s="434"/>
      <c r="AC39" s="781"/>
      <c r="AD39" s="434"/>
      <c r="AE39" s="526"/>
      <c r="AF39" s="434"/>
      <c r="AG39" s="781"/>
      <c r="AH39" s="434"/>
      <c r="AI39" s="781"/>
      <c r="AJ39" s="434"/>
      <c r="AK39" s="1097"/>
      <c r="AL39" s="434"/>
      <c r="AM39" s="1097"/>
      <c r="AN39" s="434"/>
      <c r="AO39" s="1097">
        <v>1761500</v>
      </c>
      <c r="AP39" s="434"/>
      <c r="AQ39" s="1097">
        <v>3373737.43</v>
      </c>
      <c r="AR39" s="434"/>
      <c r="AS39" s="1097">
        <v>101649109.67</v>
      </c>
      <c r="AT39" s="434"/>
      <c r="AU39" s="506"/>
      <c r="AV39" s="434"/>
      <c r="AW39" s="781"/>
      <c r="AX39" s="434"/>
      <c r="AY39" s="1097">
        <v>40425000</v>
      </c>
      <c r="AZ39" s="434"/>
      <c r="BA39" s="1097">
        <v>610989000.01999998</v>
      </c>
      <c r="BB39" s="434"/>
      <c r="BC39" s="1240"/>
      <c r="BD39" s="434"/>
      <c r="BE39" s="781"/>
      <c r="BF39" s="434"/>
      <c r="BG39" s="781"/>
      <c r="BH39" s="434"/>
      <c r="BI39" s="1097">
        <v>7396411.5800000001</v>
      </c>
      <c r="BJ39" s="434"/>
      <c r="BK39" s="781"/>
      <c r="BL39" s="434"/>
      <c r="BM39" s="781"/>
    </row>
    <row r="40" spans="1:65" s="437" customFormat="1" ht="15.75">
      <c r="E40" s="449">
        <f>E39-E38</f>
        <v>0</v>
      </c>
      <c r="F40" s="449"/>
      <c r="G40" s="449">
        <f>G39-G38</f>
        <v>0</v>
      </c>
      <c r="H40" s="449"/>
      <c r="I40" s="449">
        <f>I39-I38</f>
        <v>0</v>
      </c>
      <c r="J40" s="449"/>
      <c r="K40" s="449">
        <f>K39-K38</f>
        <v>0</v>
      </c>
      <c r="L40" s="449"/>
      <c r="M40" s="449">
        <f>M39-M38</f>
        <v>0</v>
      </c>
      <c r="N40" s="449"/>
      <c r="O40" s="449">
        <f>O39-O38</f>
        <v>0</v>
      </c>
      <c r="Q40" s="449">
        <f>Q39-Q38</f>
        <v>0</v>
      </c>
      <c r="R40" s="449"/>
      <c r="S40" s="449">
        <f>S39-S38</f>
        <v>0</v>
      </c>
      <c r="T40" s="449"/>
      <c r="U40" s="449">
        <f>U39-U38</f>
        <v>0</v>
      </c>
      <c r="V40" s="449"/>
      <c r="W40" s="449">
        <f>W39-W38</f>
        <v>0</v>
      </c>
      <c r="Y40" s="449">
        <f>Y39-Y38</f>
        <v>0</v>
      </c>
      <c r="AC40" s="449">
        <f>AC39-AC38</f>
        <v>0</v>
      </c>
      <c r="AE40" s="449">
        <f>AE39-AE38</f>
        <v>0</v>
      </c>
      <c r="AG40" s="449">
        <f>AG39-AG38</f>
        <v>0</v>
      </c>
      <c r="AI40" s="449">
        <f>AI39-AI38</f>
        <v>0</v>
      </c>
      <c r="AK40" s="449">
        <f>AK39-AK38</f>
        <v>0</v>
      </c>
      <c r="AM40" s="449">
        <f>AM39-AM38</f>
        <v>0</v>
      </c>
      <c r="AO40" s="449">
        <f>AO39-AO38</f>
        <v>0</v>
      </c>
      <c r="AQ40" s="449">
        <f>AQ39-AQ38</f>
        <v>0</v>
      </c>
      <c r="AS40" s="449">
        <f>AS39-AS38</f>
        <v>0</v>
      </c>
      <c r="AU40" s="449">
        <f>AU39-AU38</f>
        <v>0</v>
      </c>
      <c r="AW40" s="449">
        <f>AW39-AW38</f>
        <v>0</v>
      </c>
      <c r="AY40" s="449">
        <f>AY39-AY38</f>
        <v>0</v>
      </c>
      <c r="AZ40" s="449"/>
      <c r="BA40" s="449">
        <f>BA39-BA38</f>
        <v>0</v>
      </c>
      <c r="BB40" s="449"/>
      <c r="BC40" s="449">
        <f>BC39-BC38</f>
        <v>0</v>
      </c>
      <c r="BE40" s="449">
        <f>BE39-BE38</f>
        <v>0</v>
      </c>
      <c r="BG40" s="449">
        <f>BG39-BG38</f>
        <v>0</v>
      </c>
      <c r="BI40" s="449">
        <f>BI39-BI38</f>
        <v>0</v>
      </c>
      <c r="BK40" s="449">
        <f>BK39-BK38</f>
        <v>0</v>
      </c>
      <c r="BM40" s="449">
        <f>BM39-BM38</f>
        <v>0</v>
      </c>
    </row>
    <row r="41" spans="1:65" s="437" customFormat="1" ht="15.75">
      <c r="D41" s="430"/>
      <c r="E41" s="430"/>
      <c r="F41" s="430"/>
      <c r="G41" s="430"/>
      <c r="H41" s="430"/>
      <c r="I41" s="430"/>
      <c r="J41" s="430"/>
      <c r="K41" s="430"/>
      <c r="L41" s="430"/>
      <c r="M41" s="430"/>
      <c r="N41" s="430"/>
      <c r="O41" s="430"/>
      <c r="P41" s="430"/>
      <c r="Q41" s="430"/>
      <c r="R41" s="430"/>
      <c r="S41" s="430"/>
      <c r="T41" s="430"/>
      <c r="U41" s="430"/>
      <c r="V41" s="430"/>
      <c r="W41" s="430"/>
      <c r="X41" s="430"/>
      <c r="Y41" s="430"/>
      <c r="Z41" s="430"/>
      <c r="AA41" s="430"/>
      <c r="AB41" s="430"/>
      <c r="AC41" s="430"/>
      <c r="AD41" s="430"/>
      <c r="AE41" s="430"/>
      <c r="AF41" s="430"/>
      <c r="AG41" s="430"/>
      <c r="AH41" s="430"/>
      <c r="AI41" s="430"/>
      <c r="AJ41" s="430"/>
      <c r="AK41" s="430"/>
      <c r="AL41" s="430"/>
      <c r="AM41" s="430"/>
      <c r="AN41" s="430"/>
      <c r="AO41" s="430"/>
      <c r="AP41" s="430"/>
      <c r="AQ41" s="430"/>
      <c r="AR41" s="430"/>
      <c r="AS41" s="430"/>
      <c r="AT41" s="430"/>
      <c r="AU41" s="430"/>
      <c r="AV41" s="430"/>
      <c r="AW41" s="430"/>
      <c r="AX41" s="430"/>
      <c r="AY41" s="430"/>
      <c r="AZ41" s="430"/>
      <c r="BA41" s="430"/>
      <c r="BB41" s="430"/>
      <c r="BC41" s="430"/>
      <c r="BD41" s="430"/>
      <c r="BE41" s="430"/>
      <c r="BF41" s="430"/>
      <c r="BG41" s="430"/>
      <c r="BH41" s="430"/>
      <c r="BI41" s="430"/>
      <c r="BJ41" s="430"/>
      <c r="BK41" s="430"/>
    </row>
    <row r="42" spans="1:65" s="436" customFormat="1" ht="15.75">
      <c r="A42" s="440" t="s">
        <v>139</v>
      </c>
      <c r="B42" s="149">
        <f>SUM(B43:B45)</f>
        <v>753264996.61000001</v>
      </c>
      <c r="C42" s="149">
        <f>SUM(C43:C45)</f>
        <v>753063109.69000006</v>
      </c>
      <c r="J42" s="435"/>
      <c r="K42" s="435"/>
      <c r="L42" s="435"/>
      <c r="M42" s="435"/>
      <c r="N42" s="435"/>
      <c r="O42" s="435"/>
      <c r="R42" s="435"/>
      <c r="S42" s="435"/>
      <c r="T42" s="435"/>
      <c r="U42" s="435"/>
      <c r="V42" s="435"/>
      <c r="W42" s="435"/>
    </row>
    <row r="43" spans="1:65" s="436" customFormat="1" ht="15.75">
      <c r="A43" s="450" t="s">
        <v>145</v>
      </c>
      <c r="B43" s="149">
        <f t="shared" ref="B43:B44" si="58">D43+H43+N43+P43+R43+T43+X43+Z43+BJ43+AF43+AN43+AP43+AT43+BD43+BH43+AD43+AJ43+AV43+J43+V43+L43+AL43+AX43+AH43+BF43+AZ43+AR43+BL43+BB43+AB43+F43</f>
        <v>83745000</v>
      </c>
      <c r="C43" s="149">
        <f t="shared" ref="C43:C44" si="59">E43+I43+O43+Q43+S43+U43+Y43+AA43+BK43+AG43+AO43+AQ43+AU43+BE43+BI43+AE43+AK43+AW43+K43+W43+M43+AM43+AY43+AI43+BG43+BA43+AS43+BM43+BC43+AC43+G43</f>
        <v>83745000</v>
      </c>
      <c r="H43" s="435">
        <f>H26</f>
        <v>0</v>
      </c>
      <c r="I43" s="435">
        <f>I26</f>
        <v>0</v>
      </c>
      <c r="J43" s="435">
        <f>J26</f>
        <v>0</v>
      </c>
      <c r="K43" s="435">
        <f>K26</f>
        <v>0</v>
      </c>
      <c r="L43" s="435"/>
      <c r="M43" s="435"/>
      <c r="N43" s="435"/>
      <c r="O43" s="435"/>
      <c r="R43" s="435"/>
      <c r="S43" s="435"/>
      <c r="T43" s="435"/>
      <c r="U43" s="435"/>
      <c r="V43" s="435"/>
      <c r="W43" s="435"/>
      <c r="Z43" s="435"/>
      <c r="AA43" s="435"/>
      <c r="AR43" s="435">
        <f t="shared" ref="AR43:AS43" si="60">AR26</f>
        <v>0</v>
      </c>
      <c r="AS43" s="435">
        <f t="shared" si="60"/>
        <v>0</v>
      </c>
      <c r="AV43" s="435">
        <f t="shared" ref="AV43:BA43" si="61">AV26</f>
        <v>0</v>
      </c>
      <c r="AW43" s="435">
        <f t="shared" si="61"/>
        <v>0</v>
      </c>
      <c r="AX43" s="435">
        <f t="shared" si="61"/>
        <v>0</v>
      </c>
      <c r="AY43" s="435">
        <f t="shared" si="61"/>
        <v>0</v>
      </c>
      <c r="AZ43" s="435">
        <f t="shared" si="61"/>
        <v>83745000</v>
      </c>
      <c r="BA43" s="435">
        <f t="shared" si="61"/>
        <v>83745000</v>
      </c>
      <c r="BB43" s="435"/>
      <c r="BC43" s="435"/>
    </row>
    <row r="44" spans="1:65" s="436" customFormat="1" ht="15.75">
      <c r="A44" s="450" t="s">
        <v>146</v>
      </c>
      <c r="B44" s="149">
        <f t="shared" si="58"/>
        <v>618479789.61000001</v>
      </c>
      <c r="C44" s="149">
        <f t="shared" si="59"/>
        <v>618479789.61000001</v>
      </c>
      <c r="H44" s="435">
        <f>H30</f>
        <v>0</v>
      </c>
      <c r="I44" s="435">
        <f>I30</f>
        <v>0</v>
      </c>
      <c r="J44" s="435">
        <f>J30</f>
        <v>0</v>
      </c>
      <c r="K44" s="435">
        <f>K30</f>
        <v>0</v>
      </c>
      <c r="L44" s="435"/>
      <c r="M44" s="435"/>
      <c r="N44" s="435"/>
      <c r="O44" s="435"/>
      <c r="R44" s="435"/>
      <c r="S44" s="435"/>
      <c r="T44" s="435"/>
      <c r="U44" s="435"/>
      <c r="V44" s="435"/>
      <c r="W44" s="435"/>
      <c r="Z44" s="435"/>
      <c r="AA44" s="435"/>
      <c r="AR44" s="435">
        <f t="shared" ref="AR44:AS44" si="62">AR30</f>
        <v>75254789.590000004</v>
      </c>
      <c r="AS44" s="435">
        <f t="shared" si="62"/>
        <v>75254789.590000004</v>
      </c>
      <c r="AV44" s="435">
        <f t="shared" ref="AV44:BA44" si="63">AV30</f>
        <v>0</v>
      </c>
      <c r="AW44" s="435">
        <f t="shared" si="63"/>
        <v>0</v>
      </c>
      <c r="AX44" s="435">
        <f t="shared" si="63"/>
        <v>40425000</v>
      </c>
      <c r="AY44" s="435">
        <f t="shared" si="63"/>
        <v>40425000</v>
      </c>
      <c r="AZ44" s="435">
        <f t="shared" si="63"/>
        <v>502800000.01999998</v>
      </c>
      <c r="BA44" s="435">
        <f t="shared" si="63"/>
        <v>502800000.01999998</v>
      </c>
      <c r="BB44" s="435"/>
      <c r="BC44" s="435"/>
    </row>
    <row r="45" spans="1:65" s="436" customFormat="1" ht="15.75">
      <c r="A45" s="450" t="s">
        <v>147</v>
      </c>
      <c r="B45" s="149">
        <f>'Прочая  субсидия_БП'!B29</f>
        <v>51040207</v>
      </c>
      <c r="C45" s="149">
        <f>'Прочая  субсидия_БП'!C29</f>
        <v>50838320.079999998</v>
      </c>
      <c r="J45" s="435"/>
      <c r="K45" s="435"/>
      <c r="L45" s="435"/>
      <c r="M45" s="435"/>
      <c r="N45" s="435"/>
      <c r="O45" s="435"/>
      <c r="R45" s="435"/>
      <c r="S45" s="435"/>
      <c r="T45" s="435"/>
      <c r="U45" s="435"/>
      <c r="V45" s="435"/>
      <c r="W45" s="435"/>
    </row>
    <row r="47" spans="1:65">
      <c r="Z47" s="437"/>
      <c r="AA47" s="437"/>
    </row>
  </sheetData>
  <mergeCells count="64">
    <mergeCell ref="AX5:AY5"/>
    <mergeCell ref="AX6:AY6"/>
    <mergeCell ref="BF5:BG5"/>
    <mergeCell ref="BL5:BM5"/>
    <mergeCell ref="BL6:BM6"/>
    <mergeCell ref="BB5:BC5"/>
    <mergeCell ref="BB6:BC6"/>
    <mergeCell ref="AZ5:BA5"/>
    <mergeCell ref="AZ6:BA6"/>
    <mergeCell ref="BH5:BI5"/>
    <mergeCell ref="BJ6:BK6"/>
    <mergeCell ref="BJ5:BK5"/>
    <mergeCell ref="BH6:BI6"/>
    <mergeCell ref="AP6:AQ6"/>
    <mergeCell ref="Z6:AA6"/>
    <mergeCell ref="BF6:BG6"/>
    <mergeCell ref="AN5:AO5"/>
    <mergeCell ref="AP5:AQ5"/>
    <mergeCell ref="AN6:AO6"/>
    <mergeCell ref="AR5:AS5"/>
    <mergeCell ref="AR6:AS6"/>
    <mergeCell ref="Z5:AA5"/>
    <mergeCell ref="AD5:AE5"/>
    <mergeCell ref="AT5:AU5"/>
    <mergeCell ref="AT6:AU6"/>
    <mergeCell ref="BD5:BE5"/>
    <mergeCell ref="BD6:BE6"/>
    <mergeCell ref="AV5:AW5"/>
    <mergeCell ref="AV6:AW6"/>
    <mergeCell ref="X5:Y5"/>
    <mergeCell ref="AD6:AE6"/>
    <mergeCell ref="AL5:AM5"/>
    <mergeCell ref="AL6:AM6"/>
    <mergeCell ref="AH5:AI5"/>
    <mergeCell ref="AH6:AI6"/>
    <mergeCell ref="X6:Y6"/>
    <mergeCell ref="AJ6:AK6"/>
    <mergeCell ref="AF5:AG5"/>
    <mergeCell ref="AF6:AG6"/>
    <mergeCell ref="AJ5:AK5"/>
    <mergeCell ref="AB5:AC5"/>
    <mergeCell ref="AB6:AC6"/>
    <mergeCell ref="A5:A7"/>
    <mergeCell ref="P6:Q6"/>
    <mergeCell ref="H6:I6"/>
    <mergeCell ref="H5:I5"/>
    <mergeCell ref="D5:E5"/>
    <mergeCell ref="J6:K6"/>
    <mergeCell ref="P5:Q5"/>
    <mergeCell ref="N5:O5"/>
    <mergeCell ref="J5:K5"/>
    <mergeCell ref="D6:E6"/>
    <mergeCell ref="N6:O6"/>
    <mergeCell ref="B5:C6"/>
    <mergeCell ref="F5:G5"/>
    <mergeCell ref="F6:G6"/>
    <mergeCell ref="R5:S5"/>
    <mergeCell ref="L5:M5"/>
    <mergeCell ref="L6:M6"/>
    <mergeCell ref="R6:S6"/>
    <mergeCell ref="V5:W5"/>
    <mergeCell ref="V6:W6"/>
    <mergeCell ref="T5:U5"/>
    <mergeCell ref="T6:U6"/>
  </mergeCells>
  <phoneticPr fontId="0" type="noConversion"/>
  <pageMargins left="0.78740157480314965" right="0.39370078740157483" top="0.78740157480314965" bottom="0.59055118110236227" header="0.51181102362204722" footer="0.51181102362204722"/>
  <pageSetup paperSize="9" scale="42" fitToWidth="20" orientation="landscape" r:id="rId1"/>
  <headerFooter alignWithMargins="0">
    <oddFooter>&amp;L&amp;P&amp;R&amp;Z&amp;F&amp;A</oddFooter>
  </headerFooter>
  <colBreaks count="5" manualBreakCount="5">
    <brk id="13" max="37" man="1"/>
    <brk id="25" max="37" man="1"/>
    <brk id="37" max="37" man="1"/>
    <brk id="49" max="37" man="1"/>
    <brk id="61" max="37" man="1"/>
  </colBreaks>
</worksheet>
</file>

<file path=xl/worksheets/sheet3.xml><?xml version="1.0" encoding="utf-8"?>
<worksheet xmlns="http://schemas.openxmlformats.org/spreadsheetml/2006/main" xmlns:r="http://schemas.openxmlformats.org/officeDocument/2006/relationships">
  <sheetPr codeName="Лист72"/>
  <dimension ref="A2:CY45"/>
  <sheetViews>
    <sheetView topLeftCell="A2" zoomScale="75" zoomScaleNormal="75" workbookViewId="0">
      <pane xSplit="1" ySplit="6" topLeftCell="B8" activePane="bottomRight" state="frozen"/>
      <selection activeCell="A2" sqref="A2"/>
      <selection pane="topRight" activeCell="B2" sqref="B2"/>
      <selection pane="bottomLeft" activeCell="A8" sqref="A8"/>
      <selection pane="bottomRight" activeCell="CM26" sqref="CM26"/>
    </sheetView>
  </sheetViews>
  <sheetFormatPr defaultRowHeight="15"/>
  <cols>
    <col min="1" max="1" width="22.28515625" customWidth="1"/>
    <col min="2" max="2" width="21.5703125" customWidth="1"/>
    <col min="3" max="3" width="23.28515625" customWidth="1"/>
    <col min="4" max="4" width="22.7109375" customWidth="1"/>
    <col min="5" max="5" width="22" customWidth="1"/>
    <col min="6" max="6" width="20.7109375" customWidth="1"/>
    <col min="7" max="7" width="19.7109375" customWidth="1"/>
    <col min="8" max="9" width="20.28515625" customWidth="1"/>
    <col min="10" max="13" width="17.7109375" customWidth="1"/>
    <col min="14" max="14" width="21" customWidth="1"/>
    <col min="15" max="15" width="24.28515625" customWidth="1"/>
    <col min="16" max="16" width="20.28515625" customWidth="1"/>
    <col min="17" max="19" width="18" customWidth="1"/>
    <col min="20" max="21" width="21.28515625" customWidth="1"/>
    <col min="22" max="22" width="20.5703125" customWidth="1"/>
    <col min="23" max="23" width="21.28515625" customWidth="1"/>
    <col min="24" max="24" width="19.5703125" customWidth="1"/>
    <col min="25" max="25" width="17.5703125" customWidth="1"/>
    <col min="26" max="27" width="28.5703125" customWidth="1"/>
    <col min="28" max="31" width="17.5703125" customWidth="1"/>
    <col min="32" max="33" width="22.28515625" customWidth="1"/>
    <col min="34" max="37" width="18.42578125" customWidth="1"/>
    <col min="38" max="38" width="21.7109375" customWidth="1"/>
    <col min="39" max="39" width="20" customWidth="1"/>
    <col min="40" max="40" width="19.42578125" customWidth="1"/>
    <col min="41" max="42" width="20.5703125" customWidth="1"/>
    <col min="43" max="55" width="20.28515625" customWidth="1"/>
    <col min="56" max="57" width="21.28515625" customWidth="1"/>
    <col min="58" max="67" width="19.42578125" customWidth="1"/>
    <col min="68" max="69" width="22.7109375" style="429" customWidth="1"/>
    <col min="70" max="73" width="21.42578125" style="429" customWidth="1"/>
    <col min="74" max="75" width="24.28515625" style="429" customWidth="1"/>
    <col min="76" max="85" width="21.42578125" style="429" customWidth="1"/>
    <col min="86" max="86" width="20.7109375" customWidth="1"/>
    <col min="87" max="87" width="19" customWidth="1"/>
    <col min="88" max="88" width="18.28515625" bestFit="1" customWidth="1"/>
    <col min="89" max="89" width="18.7109375" customWidth="1"/>
    <col min="90" max="91" width="17.5703125" customWidth="1"/>
    <col min="92" max="93" width="21" customWidth="1"/>
    <col min="94" max="97" width="20.28515625" customWidth="1"/>
    <col min="98" max="103" width="25.28515625" customWidth="1"/>
  </cols>
  <sheetData>
    <row r="2" spans="1:103" ht="18">
      <c r="D2" s="266" t="s">
        <v>25</v>
      </c>
      <c r="G2" s="1159" t="str">
        <f>'Район  и  поселения'!E3</f>
        <v>ПО  СОСТОЯНИЮ  НА  1  АПРЕЛЯ  2019  ГОДА</v>
      </c>
      <c r="O2" s="143"/>
      <c r="P2" s="143"/>
      <c r="Q2" s="143"/>
      <c r="R2" s="143"/>
      <c r="S2" s="143"/>
      <c r="T2" s="143"/>
      <c r="U2" s="143"/>
      <c r="V2" s="143"/>
      <c r="W2" s="143"/>
      <c r="X2" s="143"/>
      <c r="Y2" s="143"/>
      <c r="Z2" s="143"/>
      <c r="AA2" s="143"/>
      <c r="AB2" s="143"/>
      <c r="AC2" s="143"/>
      <c r="AD2" s="143"/>
      <c r="AE2" s="143"/>
      <c r="BD2" s="143"/>
      <c r="BE2" s="143"/>
      <c r="BF2" s="143"/>
      <c r="BG2" s="143"/>
      <c r="BH2" s="143"/>
      <c r="BI2" s="143"/>
      <c r="BJ2" s="143"/>
      <c r="BK2" s="143"/>
      <c r="BL2" s="143"/>
      <c r="BM2" s="143"/>
      <c r="BN2" s="143"/>
      <c r="BO2" s="143"/>
    </row>
    <row r="3" spans="1:103" ht="15.75">
      <c r="B3" s="143"/>
      <c r="C3" s="143"/>
      <c r="D3" s="143"/>
      <c r="E3" s="143"/>
      <c r="F3" s="143"/>
      <c r="G3" s="143"/>
      <c r="N3" s="143"/>
      <c r="O3" s="143"/>
      <c r="P3" s="143"/>
      <c r="Q3" s="143"/>
      <c r="R3" s="143"/>
      <c r="S3" s="143"/>
      <c r="T3" s="143"/>
      <c r="U3" s="143"/>
      <c r="V3" s="143"/>
      <c r="W3" s="143"/>
      <c r="X3" s="143"/>
      <c r="Y3" s="143"/>
      <c r="Z3" s="143"/>
      <c r="AA3" s="143"/>
      <c r="AB3" s="143"/>
      <c r="AC3" s="143"/>
      <c r="AD3" s="143"/>
      <c r="AE3" s="143"/>
      <c r="BD3" s="143"/>
      <c r="BE3" s="143"/>
      <c r="BF3" s="143"/>
      <c r="BG3" s="143"/>
      <c r="BH3" s="143"/>
      <c r="BI3" s="143"/>
      <c r="BJ3" s="143"/>
      <c r="BK3" s="143"/>
      <c r="BL3" s="143"/>
      <c r="BM3" s="143"/>
      <c r="BN3" s="143"/>
      <c r="BO3" s="143"/>
    </row>
    <row r="4" spans="1:103" ht="15.75">
      <c r="CX4" s="5" t="s">
        <v>0</v>
      </c>
    </row>
    <row r="5" spans="1:103" s="144" customFormat="1" ht="259.89999999999998" customHeight="1">
      <c r="A5" s="1553" t="s">
        <v>13</v>
      </c>
      <c r="B5" s="1554" t="s">
        <v>1</v>
      </c>
      <c r="C5" s="1555"/>
      <c r="D5" s="1558" t="s">
        <v>129</v>
      </c>
      <c r="E5" s="1559"/>
      <c r="F5" s="1562" t="s">
        <v>128</v>
      </c>
      <c r="G5" s="1562"/>
      <c r="H5" s="1564" t="s">
        <v>605</v>
      </c>
      <c r="I5" s="1564"/>
      <c r="J5" s="1558" t="s">
        <v>129</v>
      </c>
      <c r="K5" s="1563"/>
      <c r="L5" s="1558" t="s">
        <v>128</v>
      </c>
      <c r="M5" s="1563"/>
      <c r="N5" s="1569" t="s">
        <v>706</v>
      </c>
      <c r="O5" s="1569"/>
      <c r="P5" s="1558" t="s">
        <v>129</v>
      </c>
      <c r="Q5" s="1563"/>
      <c r="R5" s="1558" t="s">
        <v>128</v>
      </c>
      <c r="S5" s="1563"/>
      <c r="T5" s="1567" t="s">
        <v>251</v>
      </c>
      <c r="U5" s="1568"/>
      <c r="V5" s="1558" t="s">
        <v>129</v>
      </c>
      <c r="W5" s="1563"/>
      <c r="X5" s="1558" t="s">
        <v>128</v>
      </c>
      <c r="Y5" s="1563"/>
      <c r="Z5" s="1567" t="s">
        <v>668</v>
      </c>
      <c r="AA5" s="1568"/>
      <c r="AB5" s="1558" t="s">
        <v>129</v>
      </c>
      <c r="AC5" s="1563"/>
      <c r="AD5" s="1558" t="s">
        <v>128</v>
      </c>
      <c r="AE5" s="1563"/>
      <c r="AF5" s="1553" t="s">
        <v>252</v>
      </c>
      <c r="AG5" s="1553"/>
      <c r="AH5" s="1558" t="s">
        <v>129</v>
      </c>
      <c r="AI5" s="1563"/>
      <c r="AJ5" s="1558" t="s">
        <v>128</v>
      </c>
      <c r="AK5" s="1563"/>
      <c r="AL5" s="1553" t="s">
        <v>293</v>
      </c>
      <c r="AM5" s="1553"/>
      <c r="AN5" s="1558" t="s">
        <v>129</v>
      </c>
      <c r="AO5" s="1563"/>
      <c r="AP5" s="1558" t="s">
        <v>128</v>
      </c>
      <c r="AQ5" s="1563"/>
      <c r="AR5" s="1570" t="s">
        <v>416</v>
      </c>
      <c r="AS5" s="1571"/>
      <c r="AT5" s="1558" t="s">
        <v>129</v>
      </c>
      <c r="AU5" s="1563"/>
      <c r="AV5" s="1558" t="s">
        <v>128</v>
      </c>
      <c r="AW5" s="1563"/>
      <c r="AX5" s="1570" t="s">
        <v>442</v>
      </c>
      <c r="AY5" s="1571"/>
      <c r="AZ5" s="1558" t="s">
        <v>129</v>
      </c>
      <c r="BA5" s="1563"/>
      <c r="BB5" s="1558" t="s">
        <v>128</v>
      </c>
      <c r="BC5" s="1563"/>
      <c r="BD5" s="1570" t="s">
        <v>440</v>
      </c>
      <c r="BE5" s="1571"/>
      <c r="BF5" s="1558" t="s">
        <v>129</v>
      </c>
      <c r="BG5" s="1563"/>
      <c r="BH5" s="1558" t="s">
        <v>128</v>
      </c>
      <c r="BI5" s="1563"/>
      <c r="BJ5" s="1570" t="s">
        <v>655</v>
      </c>
      <c r="BK5" s="1571"/>
      <c r="BL5" s="1558" t="s">
        <v>129</v>
      </c>
      <c r="BM5" s="1563"/>
      <c r="BN5" s="1558" t="s">
        <v>128</v>
      </c>
      <c r="BO5" s="1563"/>
      <c r="BP5" s="1570" t="s">
        <v>307</v>
      </c>
      <c r="BQ5" s="1571"/>
      <c r="BR5" s="1558" t="s">
        <v>129</v>
      </c>
      <c r="BS5" s="1563"/>
      <c r="BT5" s="1558" t="s">
        <v>128</v>
      </c>
      <c r="BU5" s="1563"/>
      <c r="BV5" s="1570" t="s">
        <v>308</v>
      </c>
      <c r="BW5" s="1571"/>
      <c r="BX5" s="1558" t="s">
        <v>129</v>
      </c>
      <c r="BY5" s="1563"/>
      <c r="BZ5" s="1558" t="s">
        <v>128</v>
      </c>
      <c r="CA5" s="1563"/>
      <c r="CB5" s="1564" t="s">
        <v>422</v>
      </c>
      <c r="CC5" s="1554"/>
      <c r="CD5" s="1558" t="s">
        <v>129</v>
      </c>
      <c r="CE5" s="1563"/>
      <c r="CF5" s="1558" t="s">
        <v>128</v>
      </c>
      <c r="CG5" s="1563"/>
      <c r="CH5" s="1564" t="s">
        <v>351</v>
      </c>
      <c r="CI5" s="1554"/>
      <c r="CJ5" s="1558" t="s">
        <v>129</v>
      </c>
      <c r="CK5" s="1563"/>
      <c r="CL5" s="1558" t="s">
        <v>128</v>
      </c>
      <c r="CM5" s="1563"/>
      <c r="CN5" s="1564" t="s">
        <v>353</v>
      </c>
      <c r="CO5" s="1564"/>
      <c r="CP5" s="1558" t="s">
        <v>129</v>
      </c>
      <c r="CQ5" s="1563"/>
      <c r="CR5" s="1558" t="s">
        <v>128</v>
      </c>
      <c r="CS5" s="1563"/>
      <c r="CT5" s="1564" t="s">
        <v>576</v>
      </c>
      <c r="CU5" s="1564"/>
      <c r="CV5" s="1558" t="s">
        <v>129</v>
      </c>
      <c r="CW5" s="1563"/>
      <c r="CX5" s="1558" t="s">
        <v>128</v>
      </c>
      <c r="CY5" s="1563"/>
    </row>
    <row r="6" spans="1:103" s="272" customFormat="1" ht="18" customHeight="1">
      <c r="A6" s="1553"/>
      <c r="B6" s="1556"/>
      <c r="C6" s="1557"/>
      <c r="D6" s="1560"/>
      <c r="E6" s="1561"/>
      <c r="F6" s="1562"/>
      <c r="G6" s="1562"/>
      <c r="H6" s="1565" t="s">
        <v>604</v>
      </c>
      <c r="I6" s="1566"/>
      <c r="J6" s="1566"/>
      <c r="K6" s="1566"/>
      <c r="L6" s="1566"/>
      <c r="M6" s="1566"/>
      <c r="N6" s="1565" t="s">
        <v>707</v>
      </c>
      <c r="O6" s="1566"/>
      <c r="P6" s="1566"/>
      <c r="Q6" s="1566"/>
      <c r="R6" s="1566"/>
      <c r="S6" s="1566"/>
      <c r="T6" s="1565" t="s">
        <v>226</v>
      </c>
      <c r="U6" s="1565"/>
      <c r="V6" s="1565"/>
      <c r="W6" s="1565"/>
      <c r="X6" s="1565"/>
      <c r="Y6" s="1565"/>
      <c r="Z6" s="1565" t="s">
        <v>667</v>
      </c>
      <c r="AA6" s="1565"/>
      <c r="AB6" s="1565"/>
      <c r="AC6" s="1565"/>
      <c r="AD6" s="1565"/>
      <c r="AE6" s="1565"/>
      <c r="AF6" s="1566" t="s">
        <v>245</v>
      </c>
      <c r="AG6" s="1566"/>
      <c r="AH6" s="1566"/>
      <c r="AI6" s="1566"/>
      <c r="AJ6" s="1566"/>
      <c r="AK6" s="1566"/>
      <c r="AL6" s="1565" t="s">
        <v>225</v>
      </c>
      <c r="AM6" s="1566"/>
      <c r="AN6" s="1566"/>
      <c r="AO6" s="1566"/>
      <c r="AP6" s="1566"/>
      <c r="AQ6" s="1566"/>
      <c r="AR6" s="1565" t="s">
        <v>415</v>
      </c>
      <c r="AS6" s="1566"/>
      <c r="AT6" s="1566"/>
      <c r="AU6" s="1566"/>
      <c r="AV6" s="1566"/>
      <c r="AW6" s="1566"/>
      <c r="AX6" s="1565" t="s">
        <v>441</v>
      </c>
      <c r="AY6" s="1566"/>
      <c r="AZ6" s="1566"/>
      <c r="BA6" s="1566"/>
      <c r="BB6" s="1566"/>
      <c r="BC6" s="1566"/>
      <c r="BD6" s="1566" t="s">
        <v>221</v>
      </c>
      <c r="BE6" s="1566"/>
      <c r="BF6" s="1566"/>
      <c r="BG6" s="1566"/>
      <c r="BH6" s="1566"/>
      <c r="BI6" s="1566"/>
      <c r="BJ6" s="1565" t="s">
        <v>439</v>
      </c>
      <c r="BK6" s="1566"/>
      <c r="BL6" s="1566"/>
      <c r="BM6" s="1566"/>
      <c r="BN6" s="1566"/>
      <c r="BO6" s="1566"/>
      <c r="BP6" s="1551" t="s">
        <v>233</v>
      </c>
      <c r="BQ6" s="1572"/>
      <c r="BR6" s="1572"/>
      <c r="BS6" s="1572"/>
      <c r="BT6" s="1572"/>
      <c r="BU6" s="1548"/>
      <c r="BV6" s="1551" t="s">
        <v>241</v>
      </c>
      <c r="BW6" s="1572"/>
      <c r="BX6" s="1572"/>
      <c r="BY6" s="1572"/>
      <c r="BZ6" s="1572"/>
      <c r="CA6" s="1548"/>
      <c r="CB6" s="1565" t="s">
        <v>421</v>
      </c>
      <c r="CC6" s="1566"/>
      <c r="CD6" s="1566"/>
      <c r="CE6" s="1566"/>
      <c r="CF6" s="1566"/>
      <c r="CG6" s="1566"/>
      <c r="CH6" s="1566" t="s">
        <v>350</v>
      </c>
      <c r="CI6" s="1566"/>
      <c r="CJ6" s="1566"/>
      <c r="CK6" s="1566"/>
      <c r="CL6" s="1566"/>
      <c r="CM6" s="1566"/>
      <c r="CN6" s="1566" t="s">
        <v>352</v>
      </c>
      <c r="CO6" s="1566"/>
      <c r="CP6" s="1566"/>
      <c r="CQ6" s="1566"/>
      <c r="CR6" s="1566"/>
      <c r="CS6" s="1566"/>
      <c r="CT6" s="1565" t="s">
        <v>575</v>
      </c>
      <c r="CU6" s="1566"/>
      <c r="CV6" s="1566"/>
      <c r="CW6" s="1566"/>
      <c r="CX6" s="1566"/>
      <c r="CY6" s="1566"/>
    </row>
    <row r="7" spans="1:103" s="147" customFormat="1" ht="18" customHeight="1">
      <c r="A7" s="145"/>
      <c r="B7" s="146" t="s">
        <v>171</v>
      </c>
      <c r="C7" s="146" t="s">
        <v>172</v>
      </c>
      <c r="D7" s="714" t="s">
        <v>171</v>
      </c>
      <c r="E7" s="714" t="s">
        <v>172</v>
      </c>
      <c r="F7" s="714" t="s">
        <v>171</v>
      </c>
      <c r="G7" s="714" t="s">
        <v>172</v>
      </c>
      <c r="H7" s="146" t="s">
        <v>171</v>
      </c>
      <c r="I7" s="146" t="s">
        <v>172</v>
      </c>
      <c r="J7" s="298" t="s">
        <v>171</v>
      </c>
      <c r="K7" s="298" t="s">
        <v>172</v>
      </c>
      <c r="L7" s="298" t="s">
        <v>171</v>
      </c>
      <c r="M7" s="298" t="s">
        <v>172</v>
      </c>
      <c r="N7" s="146" t="s">
        <v>171</v>
      </c>
      <c r="O7" s="146" t="s">
        <v>172</v>
      </c>
      <c r="P7" s="298" t="s">
        <v>171</v>
      </c>
      <c r="Q7" s="298" t="s">
        <v>172</v>
      </c>
      <c r="R7" s="298" t="s">
        <v>171</v>
      </c>
      <c r="S7" s="298" t="s">
        <v>172</v>
      </c>
      <c r="T7" s="146" t="s">
        <v>171</v>
      </c>
      <c r="U7" s="146" t="s">
        <v>172</v>
      </c>
      <c r="V7" s="298" t="s">
        <v>171</v>
      </c>
      <c r="W7" s="298" t="s">
        <v>172</v>
      </c>
      <c r="X7" s="298" t="s">
        <v>171</v>
      </c>
      <c r="Y7" s="298" t="s">
        <v>172</v>
      </c>
      <c r="Z7" s="146" t="s">
        <v>171</v>
      </c>
      <c r="AA7" s="146" t="s">
        <v>172</v>
      </c>
      <c r="AB7" s="298" t="s">
        <v>171</v>
      </c>
      <c r="AC7" s="298" t="s">
        <v>172</v>
      </c>
      <c r="AD7" s="298" t="s">
        <v>171</v>
      </c>
      <c r="AE7" s="298" t="s">
        <v>172</v>
      </c>
      <c r="AF7" s="146" t="s">
        <v>171</v>
      </c>
      <c r="AG7" s="146" t="s">
        <v>172</v>
      </c>
      <c r="AH7" s="298" t="s">
        <v>171</v>
      </c>
      <c r="AI7" s="298" t="s">
        <v>172</v>
      </c>
      <c r="AJ7" s="298" t="s">
        <v>171</v>
      </c>
      <c r="AK7" s="298" t="s">
        <v>172</v>
      </c>
      <c r="AL7" s="146" t="s">
        <v>171</v>
      </c>
      <c r="AM7" s="146" t="s">
        <v>172</v>
      </c>
      <c r="AN7" s="298" t="s">
        <v>171</v>
      </c>
      <c r="AO7" s="298" t="s">
        <v>172</v>
      </c>
      <c r="AP7" s="298" t="s">
        <v>171</v>
      </c>
      <c r="AQ7" s="298" t="s">
        <v>172</v>
      </c>
      <c r="AR7" s="146" t="s">
        <v>171</v>
      </c>
      <c r="AS7" s="146" t="s">
        <v>172</v>
      </c>
      <c r="AT7" s="298" t="s">
        <v>171</v>
      </c>
      <c r="AU7" s="298" t="s">
        <v>172</v>
      </c>
      <c r="AV7" s="298" t="s">
        <v>171</v>
      </c>
      <c r="AW7" s="298" t="s">
        <v>172</v>
      </c>
      <c r="AX7" s="146" t="s">
        <v>171</v>
      </c>
      <c r="AY7" s="146" t="s">
        <v>172</v>
      </c>
      <c r="AZ7" s="298" t="s">
        <v>171</v>
      </c>
      <c r="BA7" s="298" t="s">
        <v>172</v>
      </c>
      <c r="BB7" s="298" t="s">
        <v>171</v>
      </c>
      <c r="BC7" s="298" t="s">
        <v>172</v>
      </c>
      <c r="BD7" s="146" t="s">
        <v>171</v>
      </c>
      <c r="BE7" s="146" t="s">
        <v>172</v>
      </c>
      <c r="BF7" s="298" t="s">
        <v>171</v>
      </c>
      <c r="BG7" s="298" t="s">
        <v>172</v>
      </c>
      <c r="BH7" s="298" t="s">
        <v>171</v>
      </c>
      <c r="BI7" s="298" t="s">
        <v>172</v>
      </c>
      <c r="BJ7" s="146" t="s">
        <v>171</v>
      </c>
      <c r="BK7" s="146" t="s">
        <v>172</v>
      </c>
      <c r="BL7" s="298" t="s">
        <v>171</v>
      </c>
      <c r="BM7" s="298" t="s">
        <v>172</v>
      </c>
      <c r="BN7" s="298" t="s">
        <v>171</v>
      </c>
      <c r="BO7" s="298" t="s">
        <v>172</v>
      </c>
      <c r="BP7" s="1200" t="s">
        <v>171</v>
      </c>
      <c r="BQ7" s="1200" t="s">
        <v>172</v>
      </c>
      <c r="BR7" s="298" t="s">
        <v>171</v>
      </c>
      <c r="BS7" s="298" t="s">
        <v>172</v>
      </c>
      <c r="BT7" s="298" t="s">
        <v>171</v>
      </c>
      <c r="BU7" s="298" t="s">
        <v>172</v>
      </c>
      <c r="BV7" s="1200" t="s">
        <v>171</v>
      </c>
      <c r="BW7" s="1200" t="s">
        <v>172</v>
      </c>
      <c r="BX7" s="298" t="s">
        <v>171</v>
      </c>
      <c r="BY7" s="298" t="s">
        <v>172</v>
      </c>
      <c r="BZ7" s="298" t="s">
        <v>171</v>
      </c>
      <c r="CA7" s="298" t="s">
        <v>172</v>
      </c>
      <c r="CB7" s="146" t="s">
        <v>171</v>
      </c>
      <c r="CC7" s="146" t="s">
        <v>172</v>
      </c>
      <c r="CD7" s="298" t="s">
        <v>171</v>
      </c>
      <c r="CE7" s="298" t="s">
        <v>172</v>
      </c>
      <c r="CF7" s="298" t="s">
        <v>171</v>
      </c>
      <c r="CG7" s="298" t="s">
        <v>172</v>
      </c>
      <c r="CH7" s="146" t="s">
        <v>171</v>
      </c>
      <c r="CI7" s="146" t="s">
        <v>172</v>
      </c>
      <c r="CJ7" s="298" t="s">
        <v>171</v>
      </c>
      <c r="CK7" s="298" t="s">
        <v>172</v>
      </c>
      <c r="CL7" s="298" t="s">
        <v>171</v>
      </c>
      <c r="CM7" s="298" t="s">
        <v>172</v>
      </c>
      <c r="CN7" s="146" t="s">
        <v>171</v>
      </c>
      <c r="CO7" s="146" t="s">
        <v>172</v>
      </c>
      <c r="CP7" s="298" t="s">
        <v>171</v>
      </c>
      <c r="CQ7" s="298" t="s">
        <v>172</v>
      </c>
      <c r="CR7" s="298" t="s">
        <v>171</v>
      </c>
      <c r="CS7" s="298" t="s">
        <v>172</v>
      </c>
      <c r="CT7" s="146" t="s">
        <v>171</v>
      </c>
      <c r="CU7" s="146" t="s">
        <v>172</v>
      </c>
      <c r="CV7" s="298" t="s">
        <v>171</v>
      </c>
      <c r="CW7" s="298" t="s">
        <v>172</v>
      </c>
      <c r="CX7" s="298" t="s">
        <v>171</v>
      </c>
      <c r="CY7" s="298" t="s">
        <v>172</v>
      </c>
    </row>
    <row r="8" spans="1:103" s="153" customFormat="1" ht="21" customHeight="1">
      <c r="A8" s="148" t="s">
        <v>88</v>
      </c>
      <c r="B8" s="149">
        <f>BD8+N8+H8+CH8+CN8+T8+AF8+BP8+BV8+AL8+AR8+CB8+CT8+Z8+AX8+BJ8</f>
        <v>7343303.4800000004</v>
      </c>
      <c r="C8" s="149">
        <f t="shared" ref="C8:G8" si="0">BE8+O8+I8+CI8+CO8+U8+AG8+BQ8+BW8+AM8+AS8+CC8+CU8+AA8+AY8+BK8</f>
        <v>302468.47999999998</v>
      </c>
      <c r="D8" s="515">
        <f t="shared" si="0"/>
        <v>7343303.4800000004</v>
      </c>
      <c r="E8" s="515">
        <f t="shared" si="0"/>
        <v>302468.47999999998</v>
      </c>
      <c r="F8" s="515">
        <f t="shared" si="0"/>
        <v>0</v>
      </c>
      <c r="G8" s="515">
        <f t="shared" si="0"/>
        <v>0</v>
      </c>
      <c r="H8" s="152">
        <f>[1]Субсидия_факт!CG10</f>
        <v>27785.85</v>
      </c>
      <c r="I8" s="1052">
        <f t="shared" ref="I8:I25" si="1">H8</f>
        <v>27785.85</v>
      </c>
      <c r="J8" s="299">
        <f>H8-L8</f>
        <v>27785.85</v>
      </c>
      <c r="K8" s="299">
        <f>I8-M8</f>
        <v>27785.85</v>
      </c>
      <c r="L8" s="944">
        <f>[1]Субсидия_факт!CI10</f>
        <v>0</v>
      </c>
      <c r="M8" s="1425">
        <f>L8</f>
        <v>0</v>
      </c>
      <c r="N8" s="152">
        <f>[1]Субсидия_факт!FC10</f>
        <v>0</v>
      </c>
      <c r="O8" s="782"/>
      <c r="P8" s="299">
        <f>N8-R8</f>
        <v>0</v>
      </c>
      <c r="Q8" s="299">
        <f>O8-S8</f>
        <v>0</v>
      </c>
      <c r="R8" s="944">
        <f>[1]Субсидия_факт!FE10</f>
        <v>0</v>
      </c>
      <c r="S8" s="301"/>
      <c r="T8" s="152">
        <f>[1]Субсидия_факт!FO10</f>
        <v>7040835</v>
      </c>
      <c r="U8" s="782"/>
      <c r="V8" s="299">
        <f>T8-X8</f>
        <v>7040835</v>
      </c>
      <c r="W8" s="299">
        <f>U8-Y8</f>
        <v>0</v>
      </c>
      <c r="X8" s="944">
        <f>[1]Субсидия_факт!FQ10</f>
        <v>0</v>
      </c>
      <c r="Y8" s="301"/>
      <c r="Z8" s="152">
        <f>[1]Субсидия_факт!GI10</f>
        <v>0</v>
      </c>
      <c r="AA8" s="782"/>
      <c r="AB8" s="299">
        <f>Z8-AD8</f>
        <v>0</v>
      </c>
      <c r="AC8" s="299">
        <f>AA8-AE8</f>
        <v>0</v>
      </c>
      <c r="AD8" s="944">
        <f>[1]Субсидия_факт!GK10</f>
        <v>0</v>
      </c>
      <c r="AE8" s="301"/>
      <c r="AF8" s="152">
        <f>[1]Субсидия_факт!GQ10</f>
        <v>0</v>
      </c>
      <c r="AG8" s="782"/>
      <c r="AH8" s="299">
        <f>AF8-AJ8</f>
        <v>0</v>
      </c>
      <c r="AI8" s="299">
        <f>AG8-AK8</f>
        <v>0</v>
      </c>
      <c r="AJ8" s="944">
        <f>[1]Субсидия_факт!GS10</f>
        <v>0</v>
      </c>
      <c r="AK8" s="301"/>
      <c r="AL8" s="152">
        <f>[1]Субсидия_факт!HM10</f>
        <v>0</v>
      </c>
      <c r="AM8" s="782"/>
      <c r="AN8" s="299">
        <f>AL8-AP8</f>
        <v>0</v>
      </c>
      <c r="AO8" s="299">
        <f>AM8-AQ8</f>
        <v>0</v>
      </c>
      <c r="AP8" s="944">
        <f>[1]Субсидия_факт!HO10</f>
        <v>0</v>
      </c>
      <c r="AQ8" s="301"/>
      <c r="AR8" s="152">
        <f>[1]Субсидия_факт!HS10</f>
        <v>0</v>
      </c>
      <c r="AS8" s="782"/>
      <c r="AT8" s="299">
        <f>AR8-AV8</f>
        <v>0</v>
      </c>
      <c r="AU8" s="299">
        <f>AS8-AW8</f>
        <v>0</v>
      </c>
      <c r="AV8" s="944">
        <f>[1]Субсидия_факт!HU10</f>
        <v>0</v>
      </c>
      <c r="AW8" s="301"/>
      <c r="AX8" s="152">
        <f>[1]Субсидия_факт!LE10</f>
        <v>0</v>
      </c>
      <c r="AY8" s="782"/>
      <c r="AZ8" s="299">
        <f>AX8-BB8</f>
        <v>0</v>
      </c>
      <c r="BA8" s="299"/>
      <c r="BB8" s="944">
        <f>[1]Субсидия_факт!LG10</f>
        <v>0</v>
      </c>
      <c r="BC8" s="301"/>
      <c r="BD8" s="152">
        <f>[1]Субсидия_факт!LW10</f>
        <v>0</v>
      </c>
      <c r="BE8" s="782"/>
      <c r="BF8" s="299">
        <f>BD8-BH8</f>
        <v>0</v>
      </c>
      <c r="BG8" s="299"/>
      <c r="BH8" s="944">
        <f>[1]Субсидия_факт!LY10</f>
        <v>0</v>
      </c>
      <c r="BI8" s="301"/>
      <c r="BJ8" s="152">
        <f>[1]Субсидия_факт!MG10</f>
        <v>0</v>
      </c>
      <c r="BK8" s="1052">
        <f>BJ8</f>
        <v>0</v>
      </c>
      <c r="BL8" s="299">
        <f>BJ8-BN8</f>
        <v>0</v>
      </c>
      <c r="BM8" s="299"/>
      <c r="BN8" s="944">
        <f>[1]Субсидия_факт!MI10</f>
        <v>0</v>
      </c>
      <c r="BO8" s="1425">
        <f>BN8</f>
        <v>0</v>
      </c>
      <c r="BP8" s="152">
        <f>[1]Субсидия_факт!MM10</f>
        <v>0</v>
      </c>
      <c r="BQ8" s="782"/>
      <c r="BR8" s="299">
        <f>BP8-BT8</f>
        <v>0</v>
      </c>
      <c r="BS8" s="299">
        <f>BQ8-BU8</f>
        <v>0</v>
      </c>
      <c r="BT8" s="944">
        <f>[1]Субсидия_факт!MO10</f>
        <v>0</v>
      </c>
      <c r="BU8" s="301"/>
      <c r="BV8" s="152">
        <f>[1]Субсидия_факт!MS10</f>
        <v>0</v>
      </c>
      <c r="BW8" s="782"/>
      <c r="BX8" s="299">
        <f>BV8-BZ8</f>
        <v>0</v>
      </c>
      <c r="BY8" s="299">
        <f>BW8-CA8</f>
        <v>0</v>
      </c>
      <c r="BZ8" s="944">
        <f>[1]Субсидия_факт!MU10</f>
        <v>0</v>
      </c>
      <c r="CA8" s="301"/>
      <c r="CB8" s="152">
        <f>[1]Субсидия_факт!MY10</f>
        <v>0</v>
      </c>
      <c r="CC8" s="1052"/>
      <c r="CD8" s="299">
        <f>CB8-CF8</f>
        <v>0</v>
      </c>
      <c r="CE8" s="299">
        <f>CC8-CG8</f>
        <v>0</v>
      </c>
      <c r="CF8" s="944">
        <f>[1]Субсидия_факт!NA10</f>
        <v>0</v>
      </c>
      <c r="CG8" s="301"/>
      <c r="CH8" s="152">
        <f>[1]Субсидия_факт!NE10</f>
        <v>274682.63</v>
      </c>
      <c r="CI8" s="1052">
        <f>CH8</f>
        <v>274682.63</v>
      </c>
      <c r="CJ8" s="299">
        <f>CH8-CL8</f>
        <v>274682.63</v>
      </c>
      <c r="CK8" s="299">
        <f>CI8-CM8</f>
        <v>274682.63</v>
      </c>
      <c r="CL8" s="944">
        <f>[1]Субсидия_факт!NG10</f>
        <v>0</v>
      </c>
      <c r="CM8" s="1425">
        <f>CL8</f>
        <v>0</v>
      </c>
      <c r="CN8" s="152">
        <f>[1]Субсидия_факт!OG10</f>
        <v>0</v>
      </c>
      <c r="CO8" s="782"/>
      <c r="CP8" s="299">
        <f>CN8-CR8</f>
        <v>0</v>
      </c>
      <c r="CQ8" s="299">
        <f>CO8-CS8</f>
        <v>0</v>
      </c>
      <c r="CR8" s="944">
        <f>[1]Субсидия_факт!OI10</f>
        <v>0</v>
      </c>
      <c r="CS8" s="301"/>
      <c r="CT8" s="152">
        <f>[1]Субсидия_факт!OM10</f>
        <v>0</v>
      </c>
      <c r="CU8" s="782"/>
      <c r="CV8" s="299">
        <f>CT8-CX8</f>
        <v>0</v>
      </c>
      <c r="CW8" s="299">
        <f>CU8-CY8</f>
        <v>0</v>
      </c>
      <c r="CX8" s="944">
        <f>[1]Субсидия_факт!OO10</f>
        <v>0</v>
      </c>
      <c r="CY8" s="301"/>
    </row>
    <row r="9" spans="1:103" s="153" customFormat="1" ht="21" customHeight="1">
      <c r="A9" s="148" t="s">
        <v>89</v>
      </c>
      <c r="B9" s="149">
        <f t="shared" ref="B9:B25" si="2">BD9+N9+H9+CH9+CN9+T9+AF9+BP9+BV9+AL9+AR9+CB9+CT9+Z9+AX9+BJ9</f>
        <v>14969620.810000001</v>
      </c>
      <c r="C9" s="149">
        <f t="shared" ref="C9:C25" si="3">BE9+O9+I9+CI9+CO9+U9+AG9+BQ9+BW9+AM9+AS9+CC9+CU9+AA9+AY9+BK9</f>
        <v>14969620.810000001</v>
      </c>
      <c r="D9" s="515">
        <f t="shared" ref="D9:D25" si="4">BF9+P9+J9+CJ9+CP9+V9+AH9+BR9+BX9+AN9+AT9+CD9+CV9+AB9+AZ9+BL9</f>
        <v>635351.49</v>
      </c>
      <c r="E9" s="515">
        <f t="shared" ref="E9:E25" si="5">BG9+Q9+K9+CK9+CQ9+W9+AI9+BS9+BY9+AO9+AU9+CE9+CW9+AC9+BA9+BM9</f>
        <v>635351.49</v>
      </c>
      <c r="F9" s="515">
        <f t="shared" ref="F9:F25" si="6">BH9+R9+L9+CL9+CR9+X9+AJ9+BT9+BZ9+AP9+AV9+CF9+CX9+AD9+BB9+BN9</f>
        <v>14334269.32</v>
      </c>
      <c r="G9" s="515">
        <f t="shared" ref="G9:G25" si="7">BI9+S9+M9+CM9+CS9+Y9+AK9+BU9+CA9+AQ9+AW9+CG9+CY9+AE9+BC9+BO9</f>
        <v>14334269.32</v>
      </c>
      <c r="H9" s="152">
        <f>[1]Субсидия_факт!CG11</f>
        <v>0</v>
      </c>
      <c r="I9" s="1052">
        <f t="shared" si="1"/>
        <v>0</v>
      </c>
      <c r="J9" s="299">
        <f t="shared" ref="J9:J25" si="8">H9-L9</f>
        <v>0</v>
      </c>
      <c r="K9" s="299">
        <f t="shared" ref="K9:K25" si="9">I9-M9</f>
        <v>0</v>
      </c>
      <c r="L9" s="944">
        <f>[1]Субсидия_факт!CI11</f>
        <v>0</v>
      </c>
      <c r="M9" s="1425">
        <f t="shared" ref="M9:M25" si="10">L9</f>
        <v>0</v>
      </c>
      <c r="N9" s="152">
        <f>[1]Субсидия_факт!FC11</f>
        <v>0</v>
      </c>
      <c r="O9" s="782"/>
      <c r="P9" s="299">
        <f t="shared" ref="P9:P25" si="11">N9-R9</f>
        <v>0</v>
      </c>
      <c r="Q9" s="299">
        <f t="shared" ref="Q9:Q25" si="12">O9-S9</f>
        <v>0</v>
      </c>
      <c r="R9" s="944">
        <f>[1]Субсидия_факт!FE11</f>
        <v>0</v>
      </c>
      <c r="S9" s="301"/>
      <c r="T9" s="152">
        <f>[1]Субсидия_факт!FO11</f>
        <v>0</v>
      </c>
      <c r="U9" s="782"/>
      <c r="V9" s="299">
        <f t="shared" ref="V9:V25" si="13">T9-X9</f>
        <v>0</v>
      </c>
      <c r="W9" s="299">
        <f t="shared" ref="W9:W25" si="14">U9-Y9</f>
        <v>0</v>
      </c>
      <c r="X9" s="944">
        <f>[1]Субсидия_факт!FQ11</f>
        <v>0</v>
      </c>
      <c r="Y9" s="301"/>
      <c r="Z9" s="152">
        <f>[1]Субсидия_факт!GI11</f>
        <v>0</v>
      </c>
      <c r="AA9" s="782"/>
      <c r="AB9" s="299">
        <f t="shared" ref="AB9:AB25" si="15">Z9-AD9</f>
        <v>0</v>
      </c>
      <c r="AC9" s="299">
        <f t="shared" ref="AC9:AC25" si="16">AA9-AE9</f>
        <v>0</v>
      </c>
      <c r="AD9" s="944">
        <f>[1]Субсидия_факт!GK11</f>
        <v>0</v>
      </c>
      <c r="AE9" s="301"/>
      <c r="AF9" s="152">
        <f>[1]Субсидия_факт!GQ11</f>
        <v>0</v>
      </c>
      <c r="AG9" s="782"/>
      <c r="AH9" s="299">
        <f t="shared" ref="AH9:AH25" si="17">AF9-AJ9</f>
        <v>0</v>
      </c>
      <c r="AI9" s="299">
        <f t="shared" ref="AI9:AI25" si="18">AG9-AK9</f>
        <v>0</v>
      </c>
      <c r="AJ9" s="944">
        <f>[1]Субсидия_факт!GS11</f>
        <v>0</v>
      </c>
      <c r="AK9" s="301"/>
      <c r="AL9" s="152">
        <f>[1]Субсидия_факт!HM11</f>
        <v>0</v>
      </c>
      <c r="AM9" s="782"/>
      <c r="AN9" s="299">
        <f t="shared" ref="AN9:AN25" si="19">AL9-AP9</f>
        <v>0</v>
      </c>
      <c r="AO9" s="299">
        <f t="shared" ref="AO9:AO25" si="20">AM9-AQ9</f>
        <v>0</v>
      </c>
      <c r="AP9" s="944">
        <f>[1]Субсидия_факт!HO11</f>
        <v>0</v>
      </c>
      <c r="AQ9" s="301"/>
      <c r="AR9" s="152">
        <f>[1]Субсидия_факт!HS11</f>
        <v>0</v>
      </c>
      <c r="AS9" s="782"/>
      <c r="AT9" s="299">
        <f t="shared" ref="AT9:AT25" si="21">AR9-AV9</f>
        <v>0</v>
      </c>
      <c r="AU9" s="299">
        <f t="shared" ref="AU9:AU25" si="22">AS9-AW9</f>
        <v>0</v>
      </c>
      <c r="AV9" s="944">
        <f>[1]Субсидия_факт!HU11</f>
        <v>0</v>
      </c>
      <c r="AW9" s="301"/>
      <c r="AX9" s="152">
        <f>[1]Субсидия_факт!LE11</f>
        <v>0</v>
      </c>
      <c r="AY9" s="782"/>
      <c r="AZ9" s="299">
        <f t="shared" ref="AZ9:AZ25" si="23">AX9-BB9</f>
        <v>0</v>
      </c>
      <c r="BA9" s="299"/>
      <c r="BB9" s="944">
        <f>[1]Субсидия_факт!LG11</f>
        <v>0</v>
      </c>
      <c r="BC9" s="301"/>
      <c r="BD9" s="152">
        <f>[1]Субсидия_факт!LW11</f>
        <v>0</v>
      </c>
      <c r="BE9" s="782"/>
      <c r="BF9" s="299">
        <f t="shared" ref="BF9:BF25" si="24">BD9-BH9</f>
        <v>0</v>
      </c>
      <c r="BG9" s="299"/>
      <c r="BH9" s="944">
        <f>[1]Субсидия_факт!LY11</f>
        <v>0</v>
      </c>
      <c r="BI9" s="301"/>
      <c r="BJ9" s="152">
        <f>[1]Субсидия_факт!MG11</f>
        <v>14184000</v>
      </c>
      <c r="BK9" s="1052">
        <f t="shared" ref="BK9:BK25" si="25">BJ9</f>
        <v>14184000</v>
      </c>
      <c r="BL9" s="299">
        <f t="shared" ref="BL9:BL25" si="26">BJ9-BN9</f>
        <v>0</v>
      </c>
      <c r="BM9" s="299"/>
      <c r="BN9" s="944">
        <f>[1]Субсидия_факт!MI11</f>
        <v>14184000</v>
      </c>
      <c r="BO9" s="1425">
        <f t="shared" ref="BO9:BO25" si="27">BN9</f>
        <v>14184000</v>
      </c>
      <c r="BP9" s="152">
        <f>[1]Субсидия_факт!MM11</f>
        <v>0</v>
      </c>
      <c r="BQ9" s="782"/>
      <c r="BR9" s="299">
        <f t="shared" ref="BR9:BR25" si="28">BP9-BT9</f>
        <v>0</v>
      </c>
      <c r="BS9" s="299">
        <f t="shared" ref="BS9:BS25" si="29">BQ9-BU9</f>
        <v>0</v>
      </c>
      <c r="BT9" s="944">
        <f>[1]Субсидия_факт!MO11</f>
        <v>0</v>
      </c>
      <c r="BU9" s="301"/>
      <c r="BV9" s="152">
        <f>[1]Субсидия_факт!MS11</f>
        <v>0</v>
      </c>
      <c r="BW9" s="782"/>
      <c r="BX9" s="299">
        <f t="shared" ref="BX9:BX25" si="30">BV9-BZ9</f>
        <v>0</v>
      </c>
      <c r="BY9" s="299">
        <f t="shared" ref="BY9:BY25" si="31">BW9-CA9</f>
        <v>0</v>
      </c>
      <c r="BZ9" s="944">
        <f>[1]Субсидия_факт!MU11</f>
        <v>0</v>
      </c>
      <c r="CA9" s="301"/>
      <c r="CB9" s="152">
        <f>[1]Субсидия_факт!MY11</f>
        <v>0</v>
      </c>
      <c r="CC9" s="1052"/>
      <c r="CD9" s="299">
        <f t="shared" ref="CD9:CD25" si="32">CB9-CF9</f>
        <v>0</v>
      </c>
      <c r="CE9" s="299">
        <f t="shared" ref="CE9:CE25" si="33">CC9-CG9</f>
        <v>0</v>
      </c>
      <c r="CF9" s="944">
        <f>[1]Субсидия_факт!NA11</f>
        <v>0</v>
      </c>
      <c r="CG9" s="301"/>
      <c r="CH9" s="152">
        <f>[1]Субсидия_факт!NE11</f>
        <v>785620.80999999994</v>
      </c>
      <c r="CI9" s="1052">
        <f t="shared" ref="CI9:CI20" si="34">CH9</f>
        <v>785620.80999999994</v>
      </c>
      <c r="CJ9" s="299">
        <f t="shared" ref="CJ9:CJ25" si="35">CH9-CL9</f>
        <v>635351.49</v>
      </c>
      <c r="CK9" s="299">
        <f t="shared" ref="CK9:CK25" si="36">CI9-CM9</f>
        <v>635351.49</v>
      </c>
      <c r="CL9" s="944">
        <f>[1]Субсидия_факт!NG11</f>
        <v>150269.32</v>
      </c>
      <c r="CM9" s="1425">
        <f t="shared" ref="CM9:CM24" si="37">CL9</f>
        <v>150269.32</v>
      </c>
      <c r="CN9" s="152">
        <f>[1]Субсидия_факт!OG11</f>
        <v>0</v>
      </c>
      <c r="CO9" s="782"/>
      <c r="CP9" s="299">
        <f t="shared" ref="CP9:CP25" si="38">CN9-CR9</f>
        <v>0</v>
      </c>
      <c r="CQ9" s="299">
        <f t="shared" ref="CQ9:CQ25" si="39">CO9-CS9</f>
        <v>0</v>
      </c>
      <c r="CR9" s="944">
        <f>[1]Субсидия_факт!OI11</f>
        <v>0</v>
      </c>
      <c r="CS9" s="301"/>
      <c r="CT9" s="152">
        <f>[1]Субсидия_факт!OM11</f>
        <v>0</v>
      </c>
      <c r="CU9" s="782"/>
      <c r="CV9" s="299">
        <f t="shared" ref="CV9:CV25" si="40">CT9-CX9</f>
        <v>0</v>
      </c>
      <c r="CW9" s="299">
        <f t="shared" ref="CW9:CW25" si="41">CU9-CY9</f>
        <v>0</v>
      </c>
      <c r="CX9" s="944">
        <f>[1]Субсидия_факт!OO11</f>
        <v>0</v>
      </c>
      <c r="CY9" s="301"/>
    </row>
    <row r="10" spans="1:103" s="153" customFormat="1" ht="21" customHeight="1">
      <c r="A10" s="148" t="s">
        <v>90</v>
      </c>
      <c r="B10" s="149">
        <f t="shared" si="2"/>
        <v>3801203.79</v>
      </c>
      <c r="C10" s="149">
        <f t="shared" si="3"/>
        <v>3801203.79</v>
      </c>
      <c r="D10" s="515">
        <f t="shared" si="4"/>
        <v>238548.24999999994</v>
      </c>
      <c r="E10" s="515">
        <f t="shared" si="5"/>
        <v>238548.24999999994</v>
      </c>
      <c r="F10" s="515">
        <f t="shared" si="6"/>
        <v>3562655.54</v>
      </c>
      <c r="G10" s="515">
        <f t="shared" si="7"/>
        <v>3562655.54</v>
      </c>
      <c r="H10" s="152">
        <f>[1]Субсидия_факт!CG12</f>
        <v>8924.35</v>
      </c>
      <c r="I10" s="1052">
        <f t="shared" si="1"/>
        <v>8924.35</v>
      </c>
      <c r="J10" s="299">
        <f t="shared" si="8"/>
        <v>5065.2000000000007</v>
      </c>
      <c r="K10" s="299">
        <f t="shared" si="9"/>
        <v>5065.2000000000007</v>
      </c>
      <c r="L10" s="944">
        <f>[1]Субсидия_факт!CI12</f>
        <v>3859.15</v>
      </c>
      <c r="M10" s="1425">
        <f t="shared" si="10"/>
        <v>3859.15</v>
      </c>
      <c r="N10" s="152">
        <f>[1]Субсидия_факт!FC12</f>
        <v>0</v>
      </c>
      <c r="O10" s="782"/>
      <c r="P10" s="299">
        <f t="shared" si="11"/>
        <v>0</v>
      </c>
      <c r="Q10" s="299">
        <f t="shared" si="12"/>
        <v>0</v>
      </c>
      <c r="R10" s="944">
        <f>[1]Субсидия_факт!FE12</f>
        <v>0</v>
      </c>
      <c r="S10" s="301"/>
      <c r="T10" s="152">
        <f>[1]Субсидия_факт!FO12</f>
        <v>0</v>
      </c>
      <c r="U10" s="782"/>
      <c r="V10" s="299">
        <f t="shared" si="13"/>
        <v>0</v>
      </c>
      <c r="W10" s="299">
        <f t="shared" si="14"/>
        <v>0</v>
      </c>
      <c r="X10" s="944">
        <f>[1]Субсидия_факт!FQ12</f>
        <v>0</v>
      </c>
      <c r="Y10" s="301"/>
      <c r="Z10" s="152">
        <f>[1]Субсидия_факт!GI12</f>
        <v>0</v>
      </c>
      <c r="AA10" s="782"/>
      <c r="AB10" s="299">
        <f t="shared" si="15"/>
        <v>0</v>
      </c>
      <c r="AC10" s="299">
        <f t="shared" si="16"/>
        <v>0</v>
      </c>
      <c r="AD10" s="944">
        <f>[1]Субсидия_факт!GK12</f>
        <v>0</v>
      </c>
      <c r="AE10" s="301"/>
      <c r="AF10" s="152">
        <f>[1]Субсидия_факт!GQ12</f>
        <v>0</v>
      </c>
      <c r="AG10" s="782"/>
      <c r="AH10" s="299">
        <f t="shared" si="17"/>
        <v>0</v>
      </c>
      <c r="AI10" s="299">
        <f t="shared" si="18"/>
        <v>0</v>
      </c>
      <c r="AJ10" s="944">
        <f>[1]Субсидия_факт!GS12</f>
        <v>0</v>
      </c>
      <c r="AK10" s="301"/>
      <c r="AL10" s="152">
        <f>[1]Субсидия_факт!HM12</f>
        <v>0</v>
      </c>
      <c r="AM10" s="782"/>
      <c r="AN10" s="299">
        <f t="shared" si="19"/>
        <v>0</v>
      </c>
      <c r="AO10" s="299">
        <f t="shared" si="20"/>
        <v>0</v>
      </c>
      <c r="AP10" s="944">
        <f>[1]Субсидия_факт!HO12</f>
        <v>0</v>
      </c>
      <c r="AQ10" s="301"/>
      <c r="AR10" s="152">
        <f>[1]Субсидия_факт!HS12</f>
        <v>0</v>
      </c>
      <c r="AS10" s="782"/>
      <c r="AT10" s="299">
        <f t="shared" si="21"/>
        <v>0</v>
      </c>
      <c r="AU10" s="299">
        <f t="shared" si="22"/>
        <v>0</v>
      </c>
      <c r="AV10" s="944">
        <f>[1]Субсидия_факт!HU12</f>
        <v>0</v>
      </c>
      <c r="AW10" s="301"/>
      <c r="AX10" s="152">
        <f>[1]Субсидия_факт!LE12</f>
        <v>0</v>
      </c>
      <c r="AY10" s="782"/>
      <c r="AZ10" s="299">
        <f t="shared" si="23"/>
        <v>0</v>
      </c>
      <c r="BA10" s="299"/>
      <c r="BB10" s="944">
        <f>[1]Субсидия_факт!LG12</f>
        <v>0</v>
      </c>
      <c r="BC10" s="301"/>
      <c r="BD10" s="152">
        <f>[1]Субсидия_факт!LW12</f>
        <v>0</v>
      </c>
      <c r="BE10" s="782"/>
      <c r="BF10" s="299">
        <f t="shared" si="24"/>
        <v>0</v>
      </c>
      <c r="BG10" s="299"/>
      <c r="BH10" s="944">
        <f>[1]Субсидия_факт!LY12</f>
        <v>0</v>
      </c>
      <c r="BI10" s="301"/>
      <c r="BJ10" s="152">
        <f>[1]Субсидия_факт!MG12</f>
        <v>3420000</v>
      </c>
      <c r="BK10" s="1052">
        <f t="shared" si="25"/>
        <v>3420000</v>
      </c>
      <c r="BL10" s="299">
        <f t="shared" si="26"/>
        <v>0</v>
      </c>
      <c r="BM10" s="299"/>
      <c r="BN10" s="944">
        <f>[1]Субсидия_факт!MI12</f>
        <v>3420000</v>
      </c>
      <c r="BO10" s="1425">
        <f t="shared" si="27"/>
        <v>3420000</v>
      </c>
      <c r="BP10" s="152">
        <f>[1]Субсидия_факт!MM12</f>
        <v>0</v>
      </c>
      <c r="BQ10" s="782"/>
      <c r="BR10" s="299">
        <f t="shared" si="28"/>
        <v>0</v>
      </c>
      <c r="BS10" s="299">
        <f t="shared" si="29"/>
        <v>0</v>
      </c>
      <c r="BT10" s="944">
        <f>[1]Субсидия_факт!MO12</f>
        <v>0</v>
      </c>
      <c r="BU10" s="301"/>
      <c r="BV10" s="152">
        <f>[1]Субсидия_факт!MS12</f>
        <v>0</v>
      </c>
      <c r="BW10" s="782"/>
      <c r="BX10" s="299">
        <f t="shared" si="30"/>
        <v>0</v>
      </c>
      <c r="BY10" s="299">
        <f t="shared" si="31"/>
        <v>0</v>
      </c>
      <c r="BZ10" s="944">
        <f>[1]Субсидия_факт!MU12</f>
        <v>0</v>
      </c>
      <c r="CA10" s="301"/>
      <c r="CB10" s="152">
        <f>[1]Субсидия_факт!MY12</f>
        <v>0</v>
      </c>
      <c r="CC10" s="1052"/>
      <c r="CD10" s="299">
        <f t="shared" si="32"/>
        <v>0</v>
      </c>
      <c r="CE10" s="299">
        <f t="shared" si="33"/>
        <v>0</v>
      </c>
      <c r="CF10" s="944">
        <f>[1]Субсидия_факт!NA12</f>
        <v>0</v>
      </c>
      <c r="CG10" s="301"/>
      <c r="CH10" s="152">
        <f>[1]Субсидия_факт!NE12</f>
        <v>372279.43999999994</v>
      </c>
      <c r="CI10" s="1052">
        <f t="shared" si="34"/>
        <v>372279.43999999994</v>
      </c>
      <c r="CJ10" s="299">
        <f t="shared" si="35"/>
        <v>233483.04999999993</v>
      </c>
      <c r="CK10" s="299">
        <f t="shared" si="36"/>
        <v>233483.04999999993</v>
      </c>
      <c r="CL10" s="944">
        <f>[1]Субсидия_факт!NG12</f>
        <v>138796.39000000001</v>
      </c>
      <c r="CM10" s="1425">
        <f t="shared" si="37"/>
        <v>138796.39000000001</v>
      </c>
      <c r="CN10" s="152">
        <f>[1]Субсидия_факт!OG12</f>
        <v>0</v>
      </c>
      <c r="CO10" s="782"/>
      <c r="CP10" s="299">
        <f t="shared" si="38"/>
        <v>0</v>
      </c>
      <c r="CQ10" s="299">
        <f t="shared" si="39"/>
        <v>0</v>
      </c>
      <c r="CR10" s="944">
        <f>[1]Субсидия_факт!OI12</f>
        <v>0</v>
      </c>
      <c r="CS10" s="301"/>
      <c r="CT10" s="152">
        <f>[1]Субсидия_факт!OM12</f>
        <v>0</v>
      </c>
      <c r="CU10" s="782"/>
      <c r="CV10" s="299">
        <f t="shared" si="40"/>
        <v>0</v>
      </c>
      <c r="CW10" s="299">
        <f t="shared" si="41"/>
        <v>0</v>
      </c>
      <c r="CX10" s="944">
        <f>[1]Субсидия_факт!OO12</f>
        <v>0</v>
      </c>
      <c r="CY10" s="301"/>
    </row>
    <row r="11" spans="1:103" s="153" customFormat="1" ht="21" customHeight="1">
      <c r="A11" s="148" t="s">
        <v>91</v>
      </c>
      <c r="B11" s="149">
        <f t="shared" si="2"/>
        <v>2869730.37</v>
      </c>
      <c r="C11" s="149">
        <f t="shared" si="3"/>
        <v>288917.37000000005</v>
      </c>
      <c r="D11" s="515">
        <f t="shared" si="4"/>
        <v>2869730.37</v>
      </c>
      <c r="E11" s="515">
        <f t="shared" si="5"/>
        <v>288917.37000000005</v>
      </c>
      <c r="F11" s="515">
        <f t="shared" si="6"/>
        <v>0</v>
      </c>
      <c r="G11" s="515">
        <f t="shared" si="7"/>
        <v>0</v>
      </c>
      <c r="H11" s="152">
        <f>[1]Субсидия_факт!CG13</f>
        <v>0</v>
      </c>
      <c r="I11" s="1052">
        <f t="shared" si="1"/>
        <v>0</v>
      </c>
      <c r="J11" s="299">
        <f t="shared" si="8"/>
        <v>0</v>
      </c>
      <c r="K11" s="299">
        <f t="shared" si="9"/>
        <v>0</v>
      </c>
      <c r="L11" s="944">
        <f>[1]Субсидия_факт!CI13</f>
        <v>0</v>
      </c>
      <c r="M11" s="1425">
        <f t="shared" si="10"/>
        <v>0</v>
      </c>
      <c r="N11" s="152">
        <f>[1]Субсидия_факт!FC13</f>
        <v>0</v>
      </c>
      <c r="O11" s="782"/>
      <c r="P11" s="299">
        <f t="shared" si="11"/>
        <v>0</v>
      </c>
      <c r="Q11" s="299">
        <f t="shared" si="12"/>
        <v>0</v>
      </c>
      <c r="R11" s="944">
        <f>[1]Субсидия_факт!FE13</f>
        <v>0</v>
      </c>
      <c r="S11" s="301"/>
      <c r="T11" s="152">
        <f>[1]Субсидия_факт!FO13</f>
        <v>2580813</v>
      </c>
      <c r="U11" s="782"/>
      <c r="V11" s="299">
        <f t="shared" si="13"/>
        <v>2580813</v>
      </c>
      <c r="W11" s="299">
        <f t="shared" si="14"/>
        <v>0</v>
      </c>
      <c r="X11" s="944">
        <f>[1]Субсидия_факт!FQ13</f>
        <v>0</v>
      </c>
      <c r="Y11" s="301"/>
      <c r="Z11" s="152">
        <f>[1]Субсидия_факт!GI13</f>
        <v>0</v>
      </c>
      <c r="AA11" s="782"/>
      <c r="AB11" s="299">
        <f t="shared" si="15"/>
        <v>0</v>
      </c>
      <c r="AC11" s="299">
        <f t="shared" si="16"/>
        <v>0</v>
      </c>
      <c r="AD11" s="944">
        <f>[1]Субсидия_факт!GK13</f>
        <v>0</v>
      </c>
      <c r="AE11" s="301"/>
      <c r="AF11" s="152">
        <f>[1]Субсидия_факт!GQ13</f>
        <v>0</v>
      </c>
      <c r="AG11" s="782"/>
      <c r="AH11" s="299">
        <f t="shared" si="17"/>
        <v>0</v>
      </c>
      <c r="AI11" s="299">
        <f t="shared" si="18"/>
        <v>0</v>
      </c>
      <c r="AJ11" s="944">
        <f>[1]Субсидия_факт!GS13</f>
        <v>0</v>
      </c>
      <c r="AK11" s="301"/>
      <c r="AL11" s="152">
        <f>[1]Субсидия_факт!HM13</f>
        <v>0</v>
      </c>
      <c r="AM11" s="782"/>
      <c r="AN11" s="299">
        <f t="shared" si="19"/>
        <v>0</v>
      </c>
      <c r="AO11" s="299">
        <f t="shared" si="20"/>
        <v>0</v>
      </c>
      <c r="AP11" s="944">
        <f>[1]Субсидия_факт!HO13</f>
        <v>0</v>
      </c>
      <c r="AQ11" s="301"/>
      <c r="AR11" s="152">
        <f>[1]Субсидия_факт!HS13</f>
        <v>0</v>
      </c>
      <c r="AS11" s="782"/>
      <c r="AT11" s="299">
        <f t="shared" si="21"/>
        <v>0</v>
      </c>
      <c r="AU11" s="299">
        <f t="shared" si="22"/>
        <v>0</v>
      </c>
      <c r="AV11" s="944">
        <f>[1]Субсидия_факт!HU13</f>
        <v>0</v>
      </c>
      <c r="AW11" s="301"/>
      <c r="AX11" s="152">
        <f>[1]Субсидия_факт!LE13</f>
        <v>0</v>
      </c>
      <c r="AY11" s="782"/>
      <c r="AZ11" s="299">
        <f t="shared" si="23"/>
        <v>0</v>
      </c>
      <c r="BA11" s="299"/>
      <c r="BB11" s="944">
        <f>[1]Субсидия_факт!LG13</f>
        <v>0</v>
      </c>
      <c r="BC11" s="301"/>
      <c r="BD11" s="152">
        <f>[1]Субсидия_факт!LW13</f>
        <v>0</v>
      </c>
      <c r="BE11" s="782"/>
      <c r="BF11" s="299">
        <f t="shared" si="24"/>
        <v>0</v>
      </c>
      <c r="BG11" s="299"/>
      <c r="BH11" s="944">
        <f>[1]Субсидия_факт!LY13</f>
        <v>0</v>
      </c>
      <c r="BI11" s="301"/>
      <c r="BJ11" s="152">
        <f>[1]Субсидия_факт!MG13</f>
        <v>0</v>
      </c>
      <c r="BK11" s="1052">
        <f t="shared" si="25"/>
        <v>0</v>
      </c>
      <c r="BL11" s="299">
        <f t="shared" si="26"/>
        <v>0</v>
      </c>
      <c r="BM11" s="299"/>
      <c r="BN11" s="944">
        <f>[1]Субсидия_факт!MI13</f>
        <v>0</v>
      </c>
      <c r="BO11" s="1425">
        <f t="shared" si="27"/>
        <v>0</v>
      </c>
      <c r="BP11" s="152">
        <f>[1]Субсидия_факт!MM13</f>
        <v>0</v>
      </c>
      <c r="BQ11" s="782"/>
      <c r="BR11" s="299">
        <f t="shared" si="28"/>
        <v>0</v>
      </c>
      <c r="BS11" s="299">
        <f t="shared" si="29"/>
        <v>0</v>
      </c>
      <c r="BT11" s="944">
        <f>[1]Субсидия_факт!MO13</f>
        <v>0</v>
      </c>
      <c r="BU11" s="301"/>
      <c r="BV11" s="152">
        <f>[1]Субсидия_факт!MS13</f>
        <v>0</v>
      </c>
      <c r="BW11" s="782"/>
      <c r="BX11" s="299">
        <f t="shared" si="30"/>
        <v>0</v>
      </c>
      <c r="BY11" s="299">
        <f t="shared" si="31"/>
        <v>0</v>
      </c>
      <c r="BZ11" s="944">
        <f>[1]Субсидия_факт!MU13</f>
        <v>0</v>
      </c>
      <c r="CA11" s="301"/>
      <c r="CB11" s="152">
        <f>[1]Субсидия_факт!MY13</f>
        <v>0</v>
      </c>
      <c r="CC11" s="1052"/>
      <c r="CD11" s="299">
        <f t="shared" si="32"/>
        <v>0</v>
      </c>
      <c r="CE11" s="299">
        <f t="shared" si="33"/>
        <v>0</v>
      </c>
      <c r="CF11" s="944">
        <f>[1]Субсидия_факт!NA13</f>
        <v>0</v>
      </c>
      <c r="CG11" s="301"/>
      <c r="CH11" s="152">
        <f>[1]Субсидия_факт!NE13</f>
        <v>288917.37000000005</v>
      </c>
      <c r="CI11" s="1052">
        <f t="shared" si="34"/>
        <v>288917.37000000005</v>
      </c>
      <c r="CJ11" s="299">
        <f t="shared" si="35"/>
        <v>288917.37000000005</v>
      </c>
      <c r="CK11" s="299">
        <f t="shared" si="36"/>
        <v>288917.37000000005</v>
      </c>
      <c r="CL11" s="944">
        <f>[1]Субсидия_факт!NG13</f>
        <v>0</v>
      </c>
      <c r="CM11" s="1425">
        <f t="shared" si="37"/>
        <v>0</v>
      </c>
      <c r="CN11" s="152">
        <f>[1]Субсидия_факт!OG13</f>
        <v>0</v>
      </c>
      <c r="CO11" s="782"/>
      <c r="CP11" s="299">
        <f t="shared" si="38"/>
        <v>0</v>
      </c>
      <c r="CQ11" s="299">
        <f t="shared" si="39"/>
        <v>0</v>
      </c>
      <c r="CR11" s="944">
        <f>[1]Субсидия_факт!OI13</f>
        <v>0</v>
      </c>
      <c r="CS11" s="301"/>
      <c r="CT11" s="152">
        <f>[1]Субсидия_факт!OM13</f>
        <v>0</v>
      </c>
      <c r="CU11" s="782"/>
      <c r="CV11" s="299">
        <f t="shared" si="40"/>
        <v>0</v>
      </c>
      <c r="CW11" s="299">
        <f t="shared" si="41"/>
        <v>0</v>
      </c>
      <c r="CX11" s="944">
        <f>[1]Субсидия_факт!OO13</f>
        <v>0</v>
      </c>
      <c r="CY11" s="301"/>
    </row>
    <row r="12" spans="1:103" s="153" customFormat="1" ht="21" customHeight="1">
      <c r="A12" s="148" t="s">
        <v>92</v>
      </c>
      <c r="B12" s="149">
        <f t="shared" si="2"/>
        <v>516497.4</v>
      </c>
      <c r="C12" s="149">
        <f t="shared" si="3"/>
        <v>516497.4</v>
      </c>
      <c r="D12" s="515">
        <f t="shared" si="4"/>
        <v>516497.4</v>
      </c>
      <c r="E12" s="515">
        <f t="shared" si="5"/>
        <v>516497.4</v>
      </c>
      <c r="F12" s="515">
        <f t="shared" si="6"/>
        <v>0</v>
      </c>
      <c r="G12" s="515">
        <f t="shared" si="7"/>
        <v>0</v>
      </c>
      <c r="H12" s="152">
        <f>[1]Субсидия_факт!CG14</f>
        <v>0</v>
      </c>
      <c r="I12" s="1052">
        <f t="shared" si="1"/>
        <v>0</v>
      </c>
      <c r="J12" s="299">
        <f t="shared" si="8"/>
        <v>0</v>
      </c>
      <c r="K12" s="299">
        <f t="shared" si="9"/>
        <v>0</v>
      </c>
      <c r="L12" s="944">
        <f>[1]Субсидия_факт!CI14</f>
        <v>0</v>
      </c>
      <c r="M12" s="1425">
        <f t="shared" si="10"/>
        <v>0</v>
      </c>
      <c r="N12" s="152">
        <f>[1]Субсидия_факт!FC14</f>
        <v>0</v>
      </c>
      <c r="O12" s="782"/>
      <c r="P12" s="299">
        <f t="shared" si="11"/>
        <v>0</v>
      </c>
      <c r="Q12" s="299">
        <f t="shared" si="12"/>
        <v>0</v>
      </c>
      <c r="R12" s="944">
        <f>[1]Субсидия_факт!FE14</f>
        <v>0</v>
      </c>
      <c r="S12" s="301"/>
      <c r="T12" s="152">
        <f>[1]Субсидия_факт!FO14</f>
        <v>0</v>
      </c>
      <c r="U12" s="782"/>
      <c r="V12" s="299">
        <f t="shared" si="13"/>
        <v>0</v>
      </c>
      <c r="W12" s="299">
        <f t="shared" si="14"/>
        <v>0</v>
      </c>
      <c r="X12" s="944">
        <f>[1]Субсидия_факт!FQ14</f>
        <v>0</v>
      </c>
      <c r="Y12" s="301"/>
      <c r="Z12" s="152">
        <f>[1]Субсидия_факт!GI14</f>
        <v>0</v>
      </c>
      <c r="AA12" s="782"/>
      <c r="AB12" s="299">
        <f t="shared" si="15"/>
        <v>0</v>
      </c>
      <c r="AC12" s="299">
        <f t="shared" si="16"/>
        <v>0</v>
      </c>
      <c r="AD12" s="944">
        <f>[1]Субсидия_факт!GK14</f>
        <v>0</v>
      </c>
      <c r="AE12" s="301"/>
      <c r="AF12" s="152">
        <f>[1]Субсидия_факт!GQ14</f>
        <v>0</v>
      </c>
      <c r="AG12" s="782"/>
      <c r="AH12" s="299">
        <f t="shared" si="17"/>
        <v>0</v>
      </c>
      <c r="AI12" s="299">
        <f t="shared" si="18"/>
        <v>0</v>
      </c>
      <c r="AJ12" s="944">
        <f>[1]Субсидия_факт!GS14</f>
        <v>0</v>
      </c>
      <c r="AK12" s="301"/>
      <c r="AL12" s="152">
        <f>[1]Субсидия_факт!HM14</f>
        <v>0</v>
      </c>
      <c r="AM12" s="782"/>
      <c r="AN12" s="299">
        <f t="shared" si="19"/>
        <v>0</v>
      </c>
      <c r="AO12" s="299">
        <f t="shared" si="20"/>
        <v>0</v>
      </c>
      <c r="AP12" s="944">
        <f>[1]Субсидия_факт!HO14</f>
        <v>0</v>
      </c>
      <c r="AQ12" s="301"/>
      <c r="AR12" s="152">
        <f>[1]Субсидия_факт!HS14</f>
        <v>0</v>
      </c>
      <c r="AS12" s="782"/>
      <c r="AT12" s="299">
        <f t="shared" si="21"/>
        <v>0</v>
      </c>
      <c r="AU12" s="299">
        <f t="shared" si="22"/>
        <v>0</v>
      </c>
      <c r="AV12" s="944">
        <f>[1]Субсидия_факт!HU14</f>
        <v>0</v>
      </c>
      <c r="AW12" s="301"/>
      <c r="AX12" s="152">
        <f>[1]Субсидия_факт!LE14</f>
        <v>0</v>
      </c>
      <c r="AY12" s="782"/>
      <c r="AZ12" s="299">
        <f t="shared" si="23"/>
        <v>0</v>
      </c>
      <c r="BA12" s="299"/>
      <c r="BB12" s="944">
        <f>[1]Субсидия_факт!LG14</f>
        <v>0</v>
      </c>
      <c r="BC12" s="301"/>
      <c r="BD12" s="152">
        <f>[1]Субсидия_факт!LW14</f>
        <v>0</v>
      </c>
      <c r="BE12" s="782"/>
      <c r="BF12" s="299">
        <f t="shared" si="24"/>
        <v>0</v>
      </c>
      <c r="BG12" s="299"/>
      <c r="BH12" s="944">
        <f>[1]Субсидия_факт!LY14</f>
        <v>0</v>
      </c>
      <c r="BI12" s="301"/>
      <c r="BJ12" s="152">
        <f>[1]Субсидия_факт!MG14</f>
        <v>0</v>
      </c>
      <c r="BK12" s="1052">
        <f t="shared" si="25"/>
        <v>0</v>
      </c>
      <c r="BL12" s="299">
        <f t="shared" si="26"/>
        <v>0</v>
      </c>
      <c r="BM12" s="299"/>
      <c r="BN12" s="944">
        <f>[1]Субсидия_факт!MI14</f>
        <v>0</v>
      </c>
      <c r="BO12" s="1425">
        <f t="shared" si="27"/>
        <v>0</v>
      </c>
      <c r="BP12" s="152">
        <f>[1]Субсидия_факт!MM14</f>
        <v>0</v>
      </c>
      <c r="BQ12" s="782"/>
      <c r="BR12" s="299">
        <f t="shared" si="28"/>
        <v>0</v>
      </c>
      <c r="BS12" s="299">
        <f t="shared" si="29"/>
        <v>0</v>
      </c>
      <c r="BT12" s="944">
        <f>[1]Субсидия_факт!MO14</f>
        <v>0</v>
      </c>
      <c r="BU12" s="301"/>
      <c r="BV12" s="152">
        <f>[1]Субсидия_факт!MS14</f>
        <v>0</v>
      </c>
      <c r="BW12" s="782"/>
      <c r="BX12" s="299">
        <f t="shared" si="30"/>
        <v>0</v>
      </c>
      <c r="BY12" s="299">
        <f t="shared" si="31"/>
        <v>0</v>
      </c>
      <c r="BZ12" s="944">
        <f>[1]Субсидия_факт!MU14</f>
        <v>0</v>
      </c>
      <c r="CA12" s="301"/>
      <c r="CB12" s="152">
        <f>[1]Субсидия_факт!MY14</f>
        <v>0</v>
      </c>
      <c r="CC12" s="1052"/>
      <c r="CD12" s="299">
        <f t="shared" si="32"/>
        <v>0</v>
      </c>
      <c r="CE12" s="299">
        <f t="shared" si="33"/>
        <v>0</v>
      </c>
      <c r="CF12" s="944">
        <f>[1]Субсидия_факт!NA14</f>
        <v>0</v>
      </c>
      <c r="CG12" s="301"/>
      <c r="CH12" s="152">
        <f>[1]Субсидия_факт!NE14</f>
        <v>516497.4</v>
      </c>
      <c r="CI12" s="1052">
        <f t="shared" si="34"/>
        <v>516497.4</v>
      </c>
      <c r="CJ12" s="299">
        <f t="shared" si="35"/>
        <v>516497.4</v>
      </c>
      <c r="CK12" s="299">
        <f t="shared" si="36"/>
        <v>516497.4</v>
      </c>
      <c r="CL12" s="944">
        <f>[1]Субсидия_факт!NG14</f>
        <v>0</v>
      </c>
      <c r="CM12" s="1425">
        <f t="shared" si="37"/>
        <v>0</v>
      </c>
      <c r="CN12" s="152">
        <f>[1]Субсидия_факт!OG14</f>
        <v>0</v>
      </c>
      <c r="CO12" s="782"/>
      <c r="CP12" s="299">
        <f t="shared" si="38"/>
        <v>0</v>
      </c>
      <c r="CQ12" s="299">
        <f t="shared" si="39"/>
        <v>0</v>
      </c>
      <c r="CR12" s="944">
        <f>[1]Субсидия_факт!OI14</f>
        <v>0</v>
      </c>
      <c r="CS12" s="301"/>
      <c r="CT12" s="152">
        <f>[1]Субсидия_факт!OM14</f>
        <v>0</v>
      </c>
      <c r="CU12" s="782"/>
      <c r="CV12" s="299">
        <f t="shared" si="40"/>
        <v>0</v>
      </c>
      <c r="CW12" s="299">
        <f t="shared" si="41"/>
        <v>0</v>
      </c>
      <c r="CX12" s="944">
        <f>[1]Субсидия_факт!OO14</f>
        <v>0</v>
      </c>
      <c r="CY12" s="301"/>
    </row>
    <row r="13" spans="1:103" s="153" customFormat="1" ht="21" customHeight="1">
      <c r="A13" s="148" t="s">
        <v>93</v>
      </c>
      <c r="B13" s="149">
        <f t="shared" si="2"/>
        <v>450820.89</v>
      </c>
      <c r="C13" s="149">
        <f t="shared" si="3"/>
        <v>0</v>
      </c>
      <c r="D13" s="515">
        <f t="shared" si="4"/>
        <v>450820.89</v>
      </c>
      <c r="E13" s="515">
        <f t="shared" si="5"/>
        <v>0</v>
      </c>
      <c r="F13" s="515">
        <f t="shared" si="6"/>
        <v>0</v>
      </c>
      <c r="G13" s="515">
        <f t="shared" si="7"/>
        <v>0</v>
      </c>
      <c r="H13" s="152">
        <f>[1]Субсидия_факт!CG15</f>
        <v>0</v>
      </c>
      <c r="I13" s="1052">
        <f t="shared" si="1"/>
        <v>0</v>
      </c>
      <c r="J13" s="299">
        <f t="shared" si="8"/>
        <v>0</v>
      </c>
      <c r="K13" s="299">
        <f t="shared" si="9"/>
        <v>0</v>
      </c>
      <c r="L13" s="944">
        <f>[1]Субсидия_факт!CI15</f>
        <v>0</v>
      </c>
      <c r="M13" s="1425">
        <f t="shared" si="10"/>
        <v>0</v>
      </c>
      <c r="N13" s="152">
        <f>[1]Субсидия_факт!FC15</f>
        <v>0</v>
      </c>
      <c r="O13" s="782"/>
      <c r="P13" s="299">
        <f t="shared" si="11"/>
        <v>0</v>
      </c>
      <c r="Q13" s="299">
        <f t="shared" si="12"/>
        <v>0</v>
      </c>
      <c r="R13" s="944">
        <f>[1]Субсидия_факт!FE15</f>
        <v>0</v>
      </c>
      <c r="S13" s="301"/>
      <c r="T13" s="152">
        <f>[1]Субсидия_факт!FO15</f>
        <v>0</v>
      </c>
      <c r="U13" s="782"/>
      <c r="V13" s="299">
        <f t="shared" si="13"/>
        <v>0</v>
      </c>
      <c r="W13" s="299">
        <f t="shared" si="14"/>
        <v>0</v>
      </c>
      <c r="X13" s="944">
        <f>[1]Субсидия_факт!FQ15</f>
        <v>0</v>
      </c>
      <c r="Y13" s="301"/>
      <c r="Z13" s="152">
        <f>[1]Субсидия_факт!GI15</f>
        <v>0</v>
      </c>
      <c r="AA13" s="782"/>
      <c r="AB13" s="299">
        <f t="shared" si="15"/>
        <v>0</v>
      </c>
      <c r="AC13" s="299">
        <f t="shared" si="16"/>
        <v>0</v>
      </c>
      <c r="AD13" s="944">
        <f>[1]Субсидия_факт!GK15</f>
        <v>0</v>
      </c>
      <c r="AE13" s="301"/>
      <c r="AF13" s="152">
        <f>[1]Субсидия_факт!GQ15</f>
        <v>0</v>
      </c>
      <c r="AG13" s="782"/>
      <c r="AH13" s="299">
        <f t="shared" si="17"/>
        <v>0</v>
      </c>
      <c r="AI13" s="299">
        <f t="shared" si="18"/>
        <v>0</v>
      </c>
      <c r="AJ13" s="944">
        <f>[1]Субсидия_факт!GS15</f>
        <v>0</v>
      </c>
      <c r="AK13" s="301"/>
      <c r="AL13" s="152">
        <f>[1]Субсидия_факт!HM15</f>
        <v>0</v>
      </c>
      <c r="AM13" s="782"/>
      <c r="AN13" s="299">
        <f t="shared" si="19"/>
        <v>0</v>
      </c>
      <c r="AO13" s="299">
        <f t="shared" si="20"/>
        <v>0</v>
      </c>
      <c r="AP13" s="944">
        <f>[1]Субсидия_факт!HO15</f>
        <v>0</v>
      </c>
      <c r="AQ13" s="301"/>
      <c r="AR13" s="152">
        <f>[1]Субсидия_факт!HS15</f>
        <v>0</v>
      </c>
      <c r="AS13" s="782"/>
      <c r="AT13" s="299">
        <f t="shared" si="21"/>
        <v>0</v>
      </c>
      <c r="AU13" s="299">
        <f t="shared" si="22"/>
        <v>0</v>
      </c>
      <c r="AV13" s="944">
        <f>[1]Субсидия_факт!HU15</f>
        <v>0</v>
      </c>
      <c r="AW13" s="301"/>
      <c r="AX13" s="152">
        <f>[1]Субсидия_факт!LE15</f>
        <v>0</v>
      </c>
      <c r="AY13" s="782"/>
      <c r="AZ13" s="299">
        <f t="shared" si="23"/>
        <v>0</v>
      </c>
      <c r="BA13" s="299"/>
      <c r="BB13" s="944">
        <f>[1]Субсидия_факт!LG15</f>
        <v>0</v>
      </c>
      <c r="BC13" s="301"/>
      <c r="BD13" s="152">
        <f>[1]Субсидия_факт!LW15</f>
        <v>0</v>
      </c>
      <c r="BE13" s="782"/>
      <c r="BF13" s="299">
        <f t="shared" si="24"/>
        <v>0</v>
      </c>
      <c r="BG13" s="299"/>
      <c r="BH13" s="944">
        <f>[1]Субсидия_факт!LY15</f>
        <v>0</v>
      </c>
      <c r="BI13" s="301"/>
      <c r="BJ13" s="152">
        <f>[1]Субсидия_факт!MG15</f>
        <v>0</v>
      </c>
      <c r="BK13" s="1052">
        <f t="shared" si="25"/>
        <v>0</v>
      </c>
      <c r="BL13" s="299">
        <f t="shared" si="26"/>
        <v>0</v>
      </c>
      <c r="BM13" s="299"/>
      <c r="BN13" s="944">
        <f>[1]Субсидия_факт!MI15</f>
        <v>0</v>
      </c>
      <c r="BO13" s="1425">
        <f t="shared" si="27"/>
        <v>0</v>
      </c>
      <c r="BP13" s="152">
        <f>[1]Субсидия_факт!MM15</f>
        <v>0</v>
      </c>
      <c r="BQ13" s="782"/>
      <c r="BR13" s="299">
        <f t="shared" si="28"/>
        <v>0</v>
      </c>
      <c r="BS13" s="299">
        <f t="shared" si="29"/>
        <v>0</v>
      </c>
      <c r="BT13" s="944">
        <f>[1]Субсидия_факт!MO15</f>
        <v>0</v>
      </c>
      <c r="BU13" s="301"/>
      <c r="BV13" s="152">
        <f>[1]Субсидия_факт!MS15</f>
        <v>0</v>
      </c>
      <c r="BW13" s="782"/>
      <c r="BX13" s="299">
        <f t="shared" si="30"/>
        <v>0</v>
      </c>
      <c r="BY13" s="299">
        <f t="shared" si="31"/>
        <v>0</v>
      </c>
      <c r="BZ13" s="944">
        <f>[1]Субсидия_факт!MU15</f>
        <v>0</v>
      </c>
      <c r="CA13" s="301"/>
      <c r="CB13" s="152">
        <f>[1]Субсидия_факт!MY15</f>
        <v>0</v>
      </c>
      <c r="CC13" s="1052"/>
      <c r="CD13" s="299">
        <f t="shared" si="32"/>
        <v>0</v>
      </c>
      <c r="CE13" s="299">
        <f t="shared" si="33"/>
        <v>0</v>
      </c>
      <c r="CF13" s="944">
        <f>[1]Субсидия_факт!NA15</f>
        <v>0</v>
      </c>
      <c r="CG13" s="301"/>
      <c r="CH13" s="152">
        <f>[1]Субсидия_факт!NE15</f>
        <v>450820.89</v>
      </c>
      <c r="CI13" s="1052">
        <v>0</v>
      </c>
      <c r="CJ13" s="299">
        <f t="shared" si="35"/>
        <v>450820.89</v>
      </c>
      <c r="CK13" s="299">
        <f t="shared" si="36"/>
        <v>0</v>
      </c>
      <c r="CL13" s="944">
        <f>[1]Субсидия_факт!NG15</f>
        <v>0</v>
      </c>
      <c r="CM13" s="1425">
        <f t="shared" si="37"/>
        <v>0</v>
      </c>
      <c r="CN13" s="152">
        <f>[1]Субсидия_факт!OG15</f>
        <v>0</v>
      </c>
      <c r="CO13" s="782"/>
      <c r="CP13" s="299">
        <f t="shared" si="38"/>
        <v>0</v>
      </c>
      <c r="CQ13" s="299">
        <f t="shared" si="39"/>
        <v>0</v>
      </c>
      <c r="CR13" s="944">
        <f>[1]Субсидия_факт!OI15</f>
        <v>0</v>
      </c>
      <c r="CS13" s="301"/>
      <c r="CT13" s="152">
        <f>[1]Субсидия_факт!OM15</f>
        <v>0</v>
      </c>
      <c r="CU13" s="782"/>
      <c r="CV13" s="299">
        <f t="shared" si="40"/>
        <v>0</v>
      </c>
      <c r="CW13" s="299">
        <f t="shared" si="41"/>
        <v>0</v>
      </c>
      <c r="CX13" s="944">
        <f>[1]Субсидия_факт!OO15</f>
        <v>0</v>
      </c>
      <c r="CY13" s="301"/>
    </row>
    <row r="14" spans="1:103" s="153" customFormat="1" ht="21" customHeight="1">
      <c r="A14" s="148" t="s">
        <v>94</v>
      </c>
      <c r="B14" s="149">
        <f t="shared" si="2"/>
        <v>468592.41</v>
      </c>
      <c r="C14" s="149">
        <f t="shared" si="3"/>
        <v>468592.41</v>
      </c>
      <c r="D14" s="515">
        <f t="shared" si="4"/>
        <v>468592.41</v>
      </c>
      <c r="E14" s="515">
        <f t="shared" si="5"/>
        <v>468592.41</v>
      </c>
      <c r="F14" s="515">
        <f t="shared" si="6"/>
        <v>0</v>
      </c>
      <c r="G14" s="515">
        <f t="shared" si="7"/>
        <v>0</v>
      </c>
      <c r="H14" s="152">
        <f>[1]Субсидия_факт!CG16</f>
        <v>0</v>
      </c>
      <c r="I14" s="1052">
        <f t="shared" si="1"/>
        <v>0</v>
      </c>
      <c r="J14" s="299">
        <f t="shared" si="8"/>
        <v>0</v>
      </c>
      <c r="K14" s="299">
        <f t="shared" si="9"/>
        <v>0</v>
      </c>
      <c r="L14" s="944">
        <f>[1]Субсидия_факт!CI16</f>
        <v>0</v>
      </c>
      <c r="M14" s="1425">
        <f t="shared" si="10"/>
        <v>0</v>
      </c>
      <c r="N14" s="152">
        <f>[1]Субсидия_факт!FC16</f>
        <v>0</v>
      </c>
      <c r="O14" s="782"/>
      <c r="P14" s="299">
        <f t="shared" si="11"/>
        <v>0</v>
      </c>
      <c r="Q14" s="299">
        <f t="shared" si="12"/>
        <v>0</v>
      </c>
      <c r="R14" s="944">
        <f>[1]Субсидия_факт!FE16</f>
        <v>0</v>
      </c>
      <c r="S14" s="301"/>
      <c r="T14" s="152">
        <f>[1]Субсидия_факт!FO16</f>
        <v>0</v>
      </c>
      <c r="U14" s="782"/>
      <c r="V14" s="299">
        <f t="shared" si="13"/>
        <v>0</v>
      </c>
      <c r="W14" s="299">
        <f t="shared" si="14"/>
        <v>0</v>
      </c>
      <c r="X14" s="944">
        <f>[1]Субсидия_факт!FQ16</f>
        <v>0</v>
      </c>
      <c r="Y14" s="301"/>
      <c r="Z14" s="152">
        <f>[1]Субсидия_факт!GI16</f>
        <v>0</v>
      </c>
      <c r="AA14" s="782"/>
      <c r="AB14" s="299">
        <f t="shared" si="15"/>
        <v>0</v>
      </c>
      <c r="AC14" s="299">
        <f t="shared" si="16"/>
        <v>0</v>
      </c>
      <c r="AD14" s="944">
        <f>[1]Субсидия_факт!GK16</f>
        <v>0</v>
      </c>
      <c r="AE14" s="301"/>
      <c r="AF14" s="152">
        <f>[1]Субсидия_факт!GQ16</f>
        <v>0</v>
      </c>
      <c r="AG14" s="782"/>
      <c r="AH14" s="299">
        <f t="shared" si="17"/>
        <v>0</v>
      </c>
      <c r="AI14" s="299">
        <f t="shared" si="18"/>
        <v>0</v>
      </c>
      <c r="AJ14" s="944">
        <f>[1]Субсидия_факт!GS16</f>
        <v>0</v>
      </c>
      <c r="AK14" s="301"/>
      <c r="AL14" s="152">
        <f>[1]Субсидия_факт!HM16</f>
        <v>0</v>
      </c>
      <c r="AM14" s="782"/>
      <c r="AN14" s="299">
        <f t="shared" si="19"/>
        <v>0</v>
      </c>
      <c r="AO14" s="299">
        <f t="shared" si="20"/>
        <v>0</v>
      </c>
      <c r="AP14" s="944">
        <f>[1]Субсидия_факт!HO16</f>
        <v>0</v>
      </c>
      <c r="AQ14" s="301"/>
      <c r="AR14" s="152">
        <f>[1]Субсидия_факт!HS16</f>
        <v>0</v>
      </c>
      <c r="AS14" s="782"/>
      <c r="AT14" s="299">
        <f t="shared" si="21"/>
        <v>0</v>
      </c>
      <c r="AU14" s="299">
        <f t="shared" si="22"/>
        <v>0</v>
      </c>
      <c r="AV14" s="944">
        <f>[1]Субсидия_факт!HU16</f>
        <v>0</v>
      </c>
      <c r="AW14" s="301"/>
      <c r="AX14" s="152">
        <f>[1]Субсидия_факт!LE16</f>
        <v>0</v>
      </c>
      <c r="AY14" s="782"/>
      <c r="AZ14" s="299">
        <f t="shared" si="23"/>
        <v>0</v>
      </c>
      <c r="BA14" s="299"/>
      <c r="BB14" s="944">
        <f>[1]Субсидия_факт!LG16</f>
        <v>0</v>
      </c>
      <c r="BC14" s="301"/>
      <c r="BD14" s="152">
        <f>[1]Субсидия_факт!LW16</f>
        <v>0</v>
      </c>
      <c r="BE14" s="782"/>
      <c r="BF14" s="299">
        <f t="shared" si="24"/>
        <v>0</v>
      </c>
      <c r="BG14" s="299"/>
      <c r="BH14" s="944">
        <f>[1]Субсидия_факт!LY16</f>
        <v>0</v>
      </c>
      <c r="BI14" s="301"/>
      <c r="BJ14" s="152">
        <f>[1]Субсидия_факт!MG16</f>
        <v>0</v>
      </c>
      <c r="BK14" s="1052">
        <f t="shared" si="25"/>
        <v>0</v>
      </c>
      <c r="BL14" s="299">
        <f t="shared" si="26"/>
        <v>0</v>
      </c>
      <c r="BM14" s="299"/>
      <c r="BN14" s="944">
        <f>[1]Субсидия_факт!MI16</f>
        <v>0</v>
      </c>
      <c r="BO14" s="1425">
        <f t="shared" si="27"/>
        <v>0</v>
      </c>
      <c r="BP14" s="152">
        <f>[1]Субсидия_факт!MM16</f>
        <v>0</v>
      </c>
      <c r="BQ14" s="782"/>
      <c r="BR14" s="299">
        <f t="shared" si="28"/>
        <v>0</v>
      </c>
      <c r="BS14" s="299">
        <f t="shared" si="29"/>
        <v>0</v>
      </c>
      <c r="BT14" s="944">
        <f>[1]Субсидия_факт!MO16</f>
        <v>0</v>
      </c>
      <c r="BU14" s="301"/>
      <c r="BV14" s="152">
        <f>[1]Субсидия_факт!MS16</f>
        <v>0</v>
      </c>
      <c r="BW14" s="782"/>
      <c r="BX14" s="299">
        <f t="shared" si="30"/>
        <v>0</v>
      </c>
      <c r="BY14" s="299">
        <f t="shared" si="31"/>
        <v>0</v>
      </c>
      <c r="BZ14" s="944">
        <f>[1]Субсидия_факт!MU16</f>
        <v>0</v>
      </c>
      <c r="CA14" s="301"/>
      <c r="CB14" s="152">
        <f>[1]Субсидия_факт!MY16</f>
        <v>0</v>
      </c>
      <c r="CC14" s="1052"/>
      <c r="CD14" s="299">
        <f t="shared" si="32"/>
        <v>0</v>
      </c>
      <c r="CE14" s="299">
        <f t="shared" si="33"/>
        <v>0</v>
      </c>
      <c r="CF14" s="944">
        <f>[1]Субсидия_факт!NA16</f>
        <v>0</v>
      </c>
      <c r="CG14" s="301"/>
      <c r="CH14" s="152">
        <f>[1]Субсидия_факт!NE16</f>
        <v>468592.41</v>
      </c>
      <c r="CI14" s="1052">
        <f t="shared" si="34"/>
        <v>468592.41</v>
      </c>
      <c r="CJ14" s="299">
        <f t="shared" si="35"/>
        <v>468592.41</v>
      </c>
      <c r="CK14" s="299">
        <f t="shared" si="36"/>
        <v>468592.41</v>
      </c>
      <c r="CL14" s="944">
        <f>[1]Субсидия_факт!NG16</f>
        <v>0</v>
      </c>
      <c r="CM14" s="1425">
        <f t="shared" si="37"/>
        <v>0</v>
      </c>
      <c r="CN14" s="152">
        <f>[1]Субсидия_факт!OG16</f>
        <v>0</v>
      </c>
      <c r="CO14" s="782"/>
      <c r="CP14" s="299">
        <f t="shared" si="38"/>
        <v>0</v>
      </c>
      <c r="CQ14" s="299">
        <f t="shared" si="39"/>
        <v>0</v>
      </c>
      <c r="CR14" s="944">
        <f>[1]Субсидия_факт!OI16</f>
        <v>0</v>
      </c>
      <c r="CS14" s="301"/>
      <c r="CT14" s="152">
        <f>[1]Субсидия_факт!OM16</f>
        <v>0</v>
      </c>
      <c r="CU14" s="782"/>
      <c r="CV14" s="299">
        <f t="shared" si="40"/>
        <v>0</v>
      </c>
      <c r="CW14" s="299">
        <f t="shared" si="41"/>
        <v>0</v>
      </c>
      <c r="CX14" s="944">
        <f>[1]Субсидия_факт!OO16</f>
        <v>0</v>
      </c>
      <c r="CY14" s="301"/>
    </row>
    <row r="15" spans="1:103" s="153" customFormat="1" ht="21" customHeight="1">
      <c r="A15" s="148" t="s">
        <v>95</v>
      </c>
      <c r="B15" s="149">
        <f t="shared" si="2"/>
        <v>552521.78</v>
      </c>
      <c r="C15" s="149">
        <f t="shared" si="3"/>
        <v>7718.3</v>
      </c>
      <c r="D15" s="515">
        <f t="shared" si="4"/>
        <v>466466.32999999996</v>
      </c>
      <c r="E15" s="515">
        <f t="shared" si="5"/>
        <v>2894.3500000000004</v>
      </c>
      <c r="F15" s="515">
        <f t="shared" si="6"/>
        <v>86055.45</v>
      </c>
      <c r="G15" s="515">
        <f t="shared" si="7"/>
        <v>4823.95</v>
      </c>
      <c r="H15" s="152">
        <f>[1]Субсидия_факт!CG17</f>
        <v>7718.3</v>
      </c>
      <c r="I15" s="1052">
        <f t="shared" si="1"/>
        <v>7718.3</v>
      </c>
      <c r="J15" s="299">
        <f t="shared" si="8"/>
        <v>2894.3500000000004</v>
      </c>
      <c r="K15" s="299">
        <f t="shared" si="9"/>
        <v>2894.3500000000004</v>
      </c>
      <c r="L15" s="944">
        <f>[1]Субсидия_факт!CI17</f>
        <v>4823.95</v>
      </c>
      <c r="M15" s="1425">
        <f t="shared" si="10"/>
        <v>4823.95</v>
      </c>
      <c r="N15" s="152">
        <f>[1]Субсидия_факт!FC17</f>
        <v>0</v>
      </c>
      <c r="O15" s="782"/>
      <c r="P15" s="299">
        <f t="shared" si="11"/>
        <v>0</v>
      </c>
      <c r="Q15" s="299">
        <f t="shared" si="12"/>
        <v>0</v>
      </c>
      <c r="R15" s="944">
        <f>[1]Субсидия_факт!FE17</f>
        <v>0</v>
      </c>
      <c r="S15" s="301"/>
      <c r="T15" s="152">
        <f>[1]Субсидия_факт!FO17</f>
        <v>0</v>
      </c>
      <c r="U15" s="782"/>
      <c r="V15" s="299">
        <f t="shared" si="13"/>
        <v>0</v>
      </c>
      <c r="W15" s="299">
        <f t="shared" si="14"/>
        <v>0</v>
      </c>
      <c r="X15" s="944">
        <f>[1]Субсидия_факт!FQ17</f>
        <v>0</v>
      </c>
      <c r="Y15" s="301"/>
      <c r="Z15" s="152">
        <f>[1]Субсидия_факт!GI17</f>
        <v>0</v>
      </c>
      <c r="AA15" s="782"/>
      <c r="AB15" s="299">
        <f t="shared" si="15"/>
        <v>0</v>
      </c>
      <c r="AC15" s="299">
        <f t="shared" si="16"/>
        <v>0</v>
      </c>
      <c r="AD15" s="944">
        <f>[1]Субсидия_факт!GK17</f>
        <v>0</v>
      </c>
      <c r="AE15" s="301"/>
      <c r="AF15" s="152">
        <f>[1]Субсидия_факт!GQ17</f>
        <v>0</v>
      </c>
      <c r="AG15" s="782"/>
      <c r="AH15" s="299">
        <f t="shared" si="17"/>
        <v>0</v>
      </c>
      <c r="AI15" s="299">
        <f t="shared" si="18"/>
        <v>0</v>
      </c>
      <c r="AJ15" s="944">
        <f>[1]Субсидия_факт!GS17</f>
        <v>0</v>
      </c>
      <c r="AK15" s="301"/>
      <c r="AL15" s="152">
        <f>[1]Субсидия_факт!HM17</f>
        <v>0</v>
      </c>
      <c r="AM15" s="782"/>
      <c r="AN15" s="299">
        <f t="shared" si="19"/>
        <v>0</v>
      </c>
      <c r="AO15" s="299">
        <f t="shared" si="20"/>
        <v>0</v>
      </c>
      <c r="AP15" s="944">
        <f>[1]Субсидия_факт!HO17</f>
        <v>0</v>
      </c>
      <c r="AQ15" s="301"/>
      <c r="AR15" s="152">
        <f>[1]Субсидия_факт!HS17</f>
        <v>0</v>
      </c>
      <c r="AS15" s="782"/>
      <c r="AT15" s="299">
        <f t="shared" si="21"/>
        <v>0</v>
      </c>
      <c r="AU15" s="299">
        <f t="shared" si="22"/>
        <v>0</v>
      </c>
      <c r="AV15" s="944">
        <f>[1]Субсидия_факт!HU17</f>
        <v>0</v>
      </c>
      <c r="AW15" s="301"/>
      <c r="AX15" s="152">
        <f>[1]Субсидия_факт!LE17</f>
        <v>0</v>
      </c>
      <c r="AY15" s="782"/>
      <c r="AZ15" s="299">
        <f t="shared" si="23"/>
        <v>0</v>
      </c>
      <c r="BA15" s="299"/>
      <c r="BB15" s="944">
        <f>[1]Субсидия_факт!LG17</f>
        <v>0</v>
      </c>
      <c r="BC15" s="301"/>
      <c r="BD15" s="152">
        <f>[1]Субсидия_факт!LW17</f>
        <v>0</v>
      </c>
      <c r="BE15" s="782"/>
      <c r="BF15" s="299">
        <f t="shared" si="24"/>
        <v>0</v>
      </c>
      <c r="BG15" s="299"/>
      <c r="BH15" s="944">
        <f>[1]Субсидия_факт!LY17</f>
        <v>0</v>
      </c>
      <c r="BI15" s="301"/>
      <c r="BJ15" s="152">
        <f>[1]Субсидия_факт!MG17</f>
        <v>0</v>
      </c>
      <c r="BK15" s="1052">
        <f t="shared" si="25"/>
        <v>0</v>
      </c>
      <c r="BL15" s="299">
        <f t="shared" si="26"/>
        <v>0</v>
      </c>
      <c r="BM15" s="299"/>
      <c r="BN15" s="944">
        <f>[1]Субсидия_факт!MI17</f>
        <v>0</v>
      </c>
      <c r="BO15" s="1425">
        <f t="shared" si="27"/>
        <v>0</v>
      </c>
      <c r="BP15" s="152">
        <f>[1]Субсидия_факт!MM17</f>
        <v>0</v>
      </c>
      <c r="BQ15" s="782"/>
      <c r="BR15" s="299">
        <f t="shared" si="28"/>
        <v>0</v>
      </c>
      <c r="BS15" s="299">
        <f t="shared" si="29"/>
        <v>0</v>
      </c>
      <c r="BT15" s="944">
        <f>[1]Субсидия_факт!MO17</f>
        <v>0</v>
      </c>
      <c r="BU15" s="301"/>
      <c r="BV15" s="152">
        <f>[1]Субсидия_факт!MS17</f>
        <v>0</v>
      </c>
      <c r="BW15" s="782"/>
      <c r="BX15" s="299">
        <f t="shared" si="30"/>
        <v>0</v>
      </c>
      <c r="BY15" s="299">
        <f t="shared" si="31"/>
        <v>0</v>
      </c>
      <c r="BZ15" s="944">
        <f>[1]Субсидия_факт!MU17</f>
        <v>0</v>
      </c>
      <c r="CA15" s="301"/>
      <c r="CB15" s="152">
        <f>[1]Субсидия_факт!MY17</f>
        <v>0</v>
      </c>
      <c r="CC15" s="1052"/>
      <c r="CD15" s="299">
        <f t="shared" si="32"/>
        <v>0</v>
      </c>
      <c r="CE15" s="299">
        <f t="shared" si="33"/>
        <v>0</v>
      </c>
      <c r="CF15" s="944">
        <f>[1]Субсидия_факт!NA17</f>
        <v>0</v>
      </c>
      <c r="CG15" s="301"/>
      <c r="CH15" s="152">
        <f>[1]Субсидия_факт!NE17</f>
        <v>544803.48</v>
      </c>
      <c r="CI15" s="1052">
        <v>0</v>
      </c>
      <c r="CJ15" s="299">
        <f t="shared" si="35"/>
        <v>463571.98</v>
      </c>
      <c r="CK15" s="299">
        <f t="shared" si="36"/>
        <v>0</v>
      </c>
      <c r="CL15" s="944">
        <f>[1]Субсидия_факт!NG17</f>
        <v>81231.5</v>
      </c>
      <c r="CM15" s="1425">
        <v>0</v>
      </c>
      <c r="CN15" s="152">
        <f>[1]Субсидия_факт!OG17</f>
        <v>0</v>
      </c>
      <c r="CO15" s="782"/>
      <c r="CP15" s="299">
        <f t="shared" si="38"/>
        <v>0</v>
      </c>
      <c r="CQ15" s="299">
        <f t="shared" si="39"/>
        <v>0</v>
      </c>
      <c r="CR15" s="944">
        <f>[1]Субсидия_факт!OI17</f>
        <v>0</v>
      </c>
      <c r="CS15" s="301"/>
      <c r="CT15" s="152">
        <f>[1]Субсидия_факт!OM17</f>
        <v>0</v>
      </c>
      <c r="CU15" s="782"/>
      <c r="CV15" s="299">
        <f t="shared" si="40"/>
        <v>0</v>
      </c>
      <c r="CW15" s="299">
        <f t="shared" si="41"/>
        <v>0</v>
      </c>
      <c r="CX15" s="944">
        <f>[1]Субсидия_факт!OO17</f>
        <v>0</v>
      </c>
      <c r="CY15" s="301"/>
    </row>
    <row r="16" spans="1:103" s="153" customFormat="1" ht="21" customHeight="1">
      <c r="A16" s="148" t="s">
        <v>96</v>
      </c>
      <c r="B16" s="149">
        <f t="shared" si="2"/>
        <v>538531.48</v>
      </c>
      <c r="C16" s="149">
        <f t="shared" si="3"/>
        <v>0</v>
      </c>
      <c r="D16" s="515">
        <f t="shared" si="4"/>
        <v>538531.48</v>
      </c>
      <c r="E16" s="515">
        <f t="shared" si="5"/>
        <v>0</v>
      </c>
      <c r="F16" s="515">
        <f t="shared" si="6"/>
        <v>0</v>
      </c>
      <c r="G16" s="515">
        <f t="shared" si="7"/>
        <v>0</v>
      </c>
      <c r="H16" s="152">
        <f>[1]Субсидия_факт!CG18</f>
        <v>0</v>
      </c>
      <c r="I16" s="1052">
        <f t="shared" si="1"/>
        <v>0</v>
      </c>
      <c r="J16" s="299">
        <f t="shared" si="8"/>
        <v>0</v>
      </c>
      <c r="K16" s="299">
        <f t="shared" si="9"/>
        <v>0</v>
      </c>
      <c r="L16" s="944">
        <f>[1]Субсидия_факт!CI18</f>
        <v>0</v>
      </c>
      <c r="M16" s="1425">
        <f t="shared" si="10"/>
        <v>0</v>
      </c>
      <c r="N16" s="152">
        <f>[1]Субсидия_факт!FC18</f>
        <v>0</v>
      </c>
      <c r="O16" s="782"/>
      <c r="P16" s="299">
        <f t="shared" si="11"/>
        <v>0</v>
      </c>
      <c r="Q16" s="299">
        <f t="shared" si="12"/>
        <v>0</v>
      </c>
      <c r="R16" s="944">
        <f>[1]Субсидия_факт!FE18</f>
        <v>0</v>
      </c>
      <c r="S16" s="301"/>
      <c r="T16" s="152">
        <f>[1]Субсидия_факт!FO18</f>
        <v>0</v>
      </c>
      <c r="U16" s="782"/>
      <c r="V16" s="299">
        <f t="shared" si="13"/>
        <v>0</v>
      </c>
      <c r="W16" s="299">
        <f t="shared" si="14"/>
        <v>0</v>
      </c>
      <c r="X16" s="944">
        <f>[1]Субсидия_факт!FQ18</f>
        <v>0</v>
      </c>
      <c r="Y16" s="301"/>
      <c r="Z16" s="152">
        <f>[1]Субсидия_факт!GI18</f>
        <v>0</v>
      </c>
      <c r="AA16" s="782"/>
      <c r="AB16" s="299">
        <f t="shared" si="15"/>
        <v>0</v>
      </c>
      <c r="AC16" s="299">
        <f t="shared" si="16"/>
        <v>0</v>
      </c>
      <c r="AD16" s="944">
        <f>[1]Субсидия_факт!GK18</f>
        <v>0</v>
      </c>
      <c r="AE16" s="301"/>
      <c r="AF16" s="152">
        <f>[1]Субсидия_факт!GQ18</f>
        <v>0</v>
      </c>
      <c r="AG16" s="782"/>
      <c r="AH16" s="299">
        <f t="shared" si="17"/>
        <v>0</v>
      </c>
      <c r="AI16" s="299">
        <f t="shared" si="18"/>
        <v>0</v>
      </c>
      <c r="AJ16" s="944">
        <f>[1]Субсидия_факт!GS18</f>
        <v>0</v>
      </c>
      <c r="AK16" s="301"/>
      <c r="AL16" s="152">
        <f>[1]Субсидия_факт!HM18</f>
        <v>0</v>
      </c>
      <c r="AM16" s="782"/>
      <c r="AN16" s="299">
        <f t="shared" si="19"/>
        <v>0</v>
      </c>
      <c r="AO16" s="299">
        <f t="shared" si="20"/>
        <v>0</v>
      </c>
      <c r="AP16" s="944">
        <f>[1]Субсидия_факт!HO18</f>
        <v>0</v>
      </c>
      <c r="AQ16" s="301"/>
      <c r="AR16" s="152">
        <f>[1]Субсидия_факт!HS18</f>
        <v>0</v>
      </c>
      <c r="AS16" s="782"/>
      <c r="AT16" s="299">
        <f t="shared" si="21"/>
        <v>0</v>
      </c>
      <c r="AU16" s="299">
        <f t="shared" si="22"/>
        <v>0</v>
      </c>
      <c r="AV16" s="944">
        <f>[1]Субсидия_факт!HU18</f>
        <v>0</v>
      </c>
      <c r="AW16" s="301"/>
      <c r="AX16" s="152">
        <f>[1]Субсидия_факт!LE18</f>
        <v>0</v>
      </c>
      <c r="AY16" s="782"/>
      <c r="AZ16" s="299">
        <f t="shared" si="23"/>
        <v>0</v>
      </c>
      <c r="BA16" s="299"/>
      <c r="BB16" s="944">
        <f>[1]Субсидия_факт!LG18</f>
        <v>0</v>
      </c>
      <c r="BC16" s="301"/>
      <c r="BD16" s="152">
        <f>[1]Субсидия_факт!LW18</f>
        <v>0</v>
      </c>
      <c r="BE16" s="782"/>
      <c r="BF16" s="299">
        <f t="shared" si="24"/>
        <v>0</v>
      </c>
      <c r="BG16" s="299"/>
      <c r="BH16" s="944">
        <f>[1]Субсидия_факт!LY18</f>
        <v>0</v>
      </c>
      <c r="BI16" s="301"/>
      <c r="BJ16" s="152">
        <f>[1]Субсидия_факт!MG18</f>
        <v>0</v>
      </c>
      <c r="BK16" s="1052">
        <f t="shared" si="25"/>
        <v>0</v>
      </c>
      <c r="BL16" s="299">
        <f t="shared" si="26"/>
        <v>0</v>
      </c>
      <c r="BM16" s="299"/>
      <c r="BN16" s="944">
        <f>[1]Субсидия_факт!MI18</f>
        <v>0</v>
      </c>
      <c r="BO16" s="1425">
        <f t="shared" si="27"/>
        <v>0</v>
      </c>
      <c r="BP16" s="152">
        <f>[1]Субсидия_факт!MM18</f>
        <v>0</v>
      </c>
      <c r="BQ16" s="782"/>
      <c r="BR16" s="299">
        <f t="shared" si="28"/>
        <v>0</v>
      </c>
      <c r="BS16" s="299">
        <f t="shared" si="29"/>
        <v>0</v>
      </c>
      <c r="BT16" s="944">
        <f>[1]Субсидия_факт!MO18</f>
        <v>0</v>
      </c>
      <c r="BU16" s="301"/>
      <c r="BV16" s="152">
        <f>[1]Субсидия_факт!MS18</f>
        <v>0</v>
      </c>
      <c r="BW16" s="782"/>
      <c r="BX16" s="299">
        <f t="shared" si="30"/>
        <v>0</v>
      </c>
      <c r="BY16" s="299">
        <f t="shared" si="31"/>
        <v>0</v>
      </c>
      <c r="BZ16" s="944">
        <f>[1]Субсидия_факт!MU18</f>
        <v>0</v>
      </c>
      <c r="CA16" s="301"/>
      <c r="CB16" s="152">
        <f>[1]Субсидия_факт!MY18</f>
        <v>0</v>
      </c>
      <c r="CC16" s="1052"/>
      <c r="CD16" s="299">
        <f t="shared" si="32"/>
        <v>0</v>
      </c>
      <c r="CE16" s="299">
        <f t="shared" si="33"/>
        <v>0</v>
      </c>
      <c r="CF16" s="944">
        <f>[1]Субсидия_факт!NA18</f>
        <v>0</v>
      </c>
      <c r="CG16" s="301"/>
      <c r="CH16" s="152">
        <f>[1]Субсидия_факт!NE18</f>
        <v>538531.48</v>
      </c>
      <c r="CI16" s="1052">
        <v>0</v>
      </c>
      <c r="CJ16" s="299">
        <f t="shared" si="35"/>
        <v>538531.48</v>
      </c>
      <c r="CK16" s="299">
        <f t="shared" si="36"/>
        <v>0</v>
      </c>
      <c r="CL16" s="944">
        <f>[1]Субсидия_факт!NG18</f>
        <v>0</v>
      </c>
      <c r="CM16" s="1425">
        <f t="shared" si="37"/>
        <v>0</v>
      </c>
      <c r="CN16" s="152">
        <f>[1]Субсидия_факт!OG18</f>
        <v>0</v>
      </c>
      <c r="CO16" s="782"/>
      <c r="CP16" s="299">
        <f t="shared" si="38"/>
        <v>0</v>
      </c>
      <c r="CQ16" s="299">
        <f t="shared" si="39"/>
        <v>0</v>
      </c>
      <c r="CR16" s="944">
        <f>[1]Субсидия_факт!OI18</f>
        <v>0</v>
      </c>
      <c r="CS16" s="301"/>
      <c r="CT16" s="152">
        <f>[1]Субсидия_факт!OM18</f>
        <v>0</v>
      </c>
      <c r="CU16" s="782"/>
      <c r="CV16" s="299">
        <f t="shared" si="40"/>
        <v>0</v>
      </c>
      <c r="CW16" s="299">
        <f t="shared" si="41"/>
        <v>0</v>
      </c>
      <c r="CX16" s="944">
        <f>[1]Субсидия_факт!OO18</f>
        <v>0</v>
      </c>
      <c r="CY16" s="301"/>
    </row>
    <row r="17" spans="1:103" s="153" customFormat="1" ht="21" customHeight="1">
      <c r="A17" s="148" t="s">
        <v>97</v>
      </c>
      <c r="B17" s="149">
        <f t="shared" si="2"/>
        <v>440124.61000000004</v>
      </c>
      <c r="C17" s="149">
        <f t="shared" si="3"/>
        <v>440124.61000000004</v>
      </c>
      <c r="D17" s="515">
        <f t="shared" si="4"/>
        <v>440124.61000000004</v>
      </c>
      <c r="E17" s="515">
        <f t="shared" si="5"/>
        <v>440124.61000000004</v>
      </c>
      <c r="F17" s="515">
        <f t="shared" si="6"/>
        <v>0</v>
      </c>
      <c r="G17" s="515">
        <f t="shared" si="7"/>
        <v>0</v>
      </c>
      <c r="H17" s="152">
        <f>[1]Субсидия_факт!CG19</f>
        <v>4824</v>
      </c>
      <c r="I17" s="1052">
        <f t="shared" si="1"/>
        <v>4824</v>
      </c>
      <c r="J17" s="299">
        <f t="shared" si="8"/>
        <v>4824</v>
      </c>
      <c r="K17" s="299">
        <f t="shared" si="9"/>
        <v>4824</v>
      </c>
      <c r="L17" s="944">
        <f>[1]Субсидия_факт!CI19</f>
        <v>0</v>
      </c>
      <c r="M17" s="1425">
        <f t="shared" si="10"/>
        <v>0</v>
      </c>
      <c r="N17" s="152">
        <f>[1]Субсидия_факт!FC19</f>
        <v>0</v>
      </c>
      <c r="O17" s="782"/>
      <c r="P17" s="299">
        <f t="shared" si="11"/>
        <v>0</v>
      </c>
      <c r="Q17" s="299">
        <f t="shared" si="12"/>
        <v>0</v>
      </c>
      <c r="R17" s="944">
        <f>[1]Субсидия_факт!FE19</f>
        <v>0</v>
      </c>
      <c r="S17" s="301"/>
      <c r="T17" s="152">
        <f>[1]Субсидия_факт!FO19</f>
        <v>0</v>
      </c>
      <c r="U17" s="782"/>
      <c r="V17" s="299">
        <f t="shared" si="13"/>
        <v>0</v>
      </c>
      <c r="W17" s="299">
        <f t="shared" si="14"/>
        <v>0</v>
      </c>
      <c r="X17" s="944">
        <f>[1]Субсидия_факт!FQ19</f>
        <v>0</v>
      </c>
      <c r="Y17" s="301"/>
      <c r="Z17" s="152">
        <f>[1]Субсидия_факт!GI19</f>
        <v>0</v>
      </c>
      <c r="AA17" s="782"/>
      <c r="AB17" s="299">
        <f t="shared" si="15"/>
        <v>0</v>
      </c>
      <c r="AC17" s="299">
        <f t="shared" si="16"/>
        <v>0</v>
      </c>
      <c r="AD17" s="944">
        <f>[1]Субсидия_факт!GK19</f>
        <v>0</v>
      </c>
      <c r="AE17" s="301"/>
      <c r="AF17" s="152">
        <f>[1]Субсидия_факт!GQ19</f>
        <v>0</v>
      </c>
      <c r="AG17" s="782"/>
      <c r="AH17" s="299">
        <f t="shared" si="17"/>
        <v>0</v>
      </c>
      <c r="AI17" s="299">
        <f t="shared" si="18"/>
        <v>0</v>
      </c>
      <c r="AJ17" s="944">
        <f>[1]Субсидия_факт!GS19</f>
        <v>0</v>
      </c>
      <c r="AK17" s="301"/>
      <c r="AL17" s="152">
        <f>[1]Субсидия_факт!HM19</f>
        <v>0</v>
      </c>
      <c r="AM17" s="782"/>
      <c r="AN17" s="299">
        <f t="shared" si="19"/>
        <v>0</v>
      </c>
      <c r="AO17" s="299">
        <f t="shared" si="20"/>
        <v>0</v>
      </c>
      <c r="AP17" s="944">
        <f>[1]Субсидия_факт!HO19</f>
        <v>0</v>
      </c>
      <c r="AQ17" s="301"/>
      <c r="AR17" s="152">
        <f>[1]Субсидия_факт!HS19</f>
        <v>0</v>
      </c>
      <c r="AS17" s="782"/>
      <c r="AT17" s="299">
        <f t="shared" si="21"/>
        <v>0</v>
      </c>
      <c r="AU17" s="299">
        <f t="shared" si="22"/>
        <v>0</v>
      </c>
      <c r="AV17" s="944">
        <f>[1]Субсидия_факт!HU19</f>
        <v>0</v>
      </c>
      <c r="AW17" s="301"/>
      <c r="AX17" s="152">
        <f>[1]Субсидия_факт!LE19</f>
        <v>0</v>
      </c>
      <c r="AY17" s="782"/>
      <c r="AZ17" s="299">
        <f t="shared" si="23"/>
        <v>0</v>
      </c>
      <c r="BA17" s="299"/>
      <c r="BB17" s="944">
        <f>[1]Субсидия_факт!LG19</f>
        <v>0</v>
      </c>
      <c r="BC17" s="301"/>
      <c r="BD17" s="152">
        <f>[1]Субсидия_факт!LW19</f>
        <v>0</v>
      </c>
      <c r="BE17" s="782"/>
      <c r="BF17" s="299">
        <f t="shared" si="24"/>
        <v>0</v>
      </c>
      <c r="BG17" s="299"/>
      <c r="BH17" s="944">
        <f>[1]Субсидия_факт!LY19</f>
        <v>0</v>
      </c>
      <c r="BI17" s="301"/>
      <c r="BJ17" s="152">
        <f>[1]Субсидия_факт!MG19</f>
        <v>0</v>
      </c>
      <c r="BK17" s="1052">
        <f t="shared" si="25"/>
        <v>0</v>
      </c>
      <c r="BL17" s="299">
        <f t="shared" si="26"/>
        <v>0</v>
      </c>
      <c r="BM17" s="299"/>
      <c r="BN17" s="944">
        <f>[1]Субсидия_факт!MI19</f>
        <v>0</v>
      </c>
      <c r="BO17" s="1425">
        <f t="shared" si="27"/>
        <v>0</v>
      </c>
      <c r="BP17" s="152">
        <f>[1]Субсидия_факт!MM19</f>
        <v>0</v>
      </c>
      <c r="BQ17" s="782"/>
      <c r="BR17" s="299">
        <f t="shared" si="28"/>
        <v>0</v>
      </c>
      <c r="BS17" s="299">
        <f t="shared" si="29"/>
        <v>0</v>
      </c>
      <c r="BT17" s="944">
        <f>[1]Субсидия_факт!MO19</f>
        <v>0</v>
      </c>
      <c r="BU17" s="301"/>
      <c r="BV17" s="152">
        <f>[1]Субсидия_факт!MS19</f>
        <v>0</v>
      </c>
      <c r="BW17" s="782"/>
      <c r="BX17" s="299">
        <f t="shared" si="30"/>
        <v>0</v>
      </c>
      <c r="BY17" s="299">
        <f t="shared" si="31"/>
        <v>0</v>
      </c>
      <c r="BZ17" s="944">
        <f>[1]Субсидия_факт!MU19</f>
        <v>0</v>
      </c>
      <c r="CA17" s="301"/>
      <c r="CB17" s="152">
        <f>[1]Субсидия_факт!MY19</f>
        <v>0</v>
      </c>
      <c r="CC17" s="1052"/>
      <c r="CD17" s="299">
        <f t="shared" si="32"/>
        <v>0</v>
      </c>
      <c r="CE17" s="299">
        <f t="shared" si="33"/>
        <v>0</v>
      </c>
      <c r="CF17" s="944">
        <f>[1]Субсидия_факт!NA19</f>
        <v>0</v>
      </c>
      <c r="CG17" s="301"/>
      <c r="CH17" s="152">
        <f>[1]Субсидия_факт!NE19</f>
        <v>435300.61000000004</v>
      </c>
      <c r="CI17" s="1052">
        <f t="shared" si="34"/>
        <v>435300.61000000004</v>
      </c>
      <c r="CJ17" s="299">
        <f t="shared" si="35"/>
        <v>435300.61000000004</v>
      </c>
      <c r="CK17" s="299">
        <f t="shared" si="36"/>
        <v>435300.61000000004</v>
      </c>
      <c r="CL17" s="944">
        <f>[1]Субсидия_факт!NG19</f>
        <v>0</v>
      </c>
      <c r="CM17" s="1425">
        <f t="shared" si="37"/>
        <v>0</v>
      </c>
      <c r="CN17" s="152">
        <f>[1]Субсидия_факт!OG19</f>
        <v>0</v>
      </c>
      <c r="CO17" s="782"/>
      <c r="CP17" s="299">
        <f t="shared" si="38"/>
        <v>0</v>
      </c>
      <c r="CQ17" s="299">
        <f t="shared" si="39"/>
        <v>0</v>
      </c>
      <c r="CR17" s="944">
        <f>[1]Субсидия_факт!OI19</f>
        <v>0</v>
      </c>
      <c r="CS17" s="301"/>
      <c r="CT17" s="152">
        <f>[1]Субсидия_факт!OM19</f>
        <v>0</v>
      </c>
      <c r="CU17" s="782"/>
      <c r="CV17" s="299">
        <f t="shared" si="40"/>
        <v>0</v>
      </c>
      <c r="CW17" s="299">
        <f t="shared" si="41"/>
        <v>0</v>
      </c>
      <c r="CX17" s="944">
        <f>[1]Субсидия_факт!OO19</f>
        <v>0</v>
      </c>
      <c r="CY17" s="301"/>
    </row>
    <row r="18" spans="1:103" s="153" customFormat="1" ht="21" customHeight="1">
      <c r="A18" s="148" t="s">
        <v>98</v>
      </c>
      <c r="B18" s="149">
        <f t="shared" si="2"/>
        <v>34102439.210000001</v>
      </c>
      <c r="C18" s="149">
        <f t="shared" si="3"/>
        <v>33900552.289999999</v>
      </c>
      <c r="D18" s="515">
        <f t="shared" si="4"/>
        <v>527988.12</v>
      </c>
      <c r="E18" s="515">
        <f t="shared" si="5"/>
        <v>527988.12</v>
      </c>
      <c r="F18" s="515">
        <f t="shared" si="6"/>
        <v>33574451.090000004</v>
      </c>
      <c r="G18" s="515">
        <f t="shared" si="7"/>
        <v>33372564.169999998</v>
      </c>
      <c r="H18" s="152">
        <f>[1]Субсидия_факт!CG20</f>
        <v>4341.55</v>
      </c>
      <c r="I18" s="1052">
        <f t="shared" si="1"/>
        <v>4341.55</v>
      </c>
      <c r="J18" s="299">
        <f t="shared" si="8"/>
        <v>0</v>
      </c>
      <c r="K18" s="299">
        <f t="shared" si="9"/>
        <v>0</v>
      </c>
      <c r="L18" s="944">
        <f>[1]Субсидия_факт!CI20</f>
        <v>4341.55</v>
      </c>
      <c r="M18" s="1425">
        <f t="shared" si="10"/>
        <v>4341.55</v>
      </c>
      <c r="N18" s="152">
        <f>[1]Субсидия_факт!FC20</f>
        <v>0</v>
      </c>
      <c r="O18" s="782"/>
      <c r="P18" s="299">
        <f t="shared" si="11"/>
        <v>0</v>
      </c>
      <c r="Q18" s="299">
        <f t="shared" si="12"/>
        <v>0</v>
      </c>
      <c r="R18" s="944">
        <f>[1]Субсидия_факт!FE20</f>
        <v>0</v>
      </c>
      <c r="S18" s="301"/>
      <c r="T18" s="152">
        <f>[1]Субсидия_факт!FO20</f>
        <v>0</v>
      </c>
      <c r="U18" s="782"/>
      <c r="V18" s="299">
        <f t="shared" si="13"/>
        <v>0</v>
      </c>
      <c r="W18" s="299">
        <f t="shared" si="14"/>
        <v>0</v>
      </c>
      <c r="X18" s="944">
        <f>[1]Субсидия_факт!FQ20</f>
        <v>0</v>
      </c>
      <c r="Y18" s="301"/>
      <c r="Z18" s="152">
        <f>[1]Субсидия_факт!GI20</f>
        <v>0</v>
      </c>
      <c r="AA18" s="782"/>
      <c r="AB18" s="299">
        <f t="shared" si="15"/>
        <v>0</v>
      </c>
      <c r="AC18" s="299">
        <f t="shared" si="16"/>
        <v>0</v>
      </c>
      <c r="AD18" s="944">
        <f>[1]Субсидия_факт!GK20</f>
        <v>0</v>
      </c>
      <c r="AE18" s="301"/>
      <c r="AF18" s="152">
        <f>[1]Субсидия_факт!GQ20</f>
        <v>0</v>
      </c>
      <c r="AG18" s="782"/>
      <c r="AH18" s="299">
        <f t="shared" si="17"/>
        <v>0</v>
      </c>
      <c r="AI18" s="299">
        <f t="shared" si="18"/>
        <v>0</v>
      </c>
      <c r="AJ18" s="944">
        <f>[1]Субсидия_факт!GS20</f>
        <v>0</v>
      </c>
      <c r="AK18" s="301"/>
      <c r="AL18" s="152">
        <f>[1]Субсидия_факт!HM20</f>
        <v>0</v>
      </c>
      <c r="AM18" s="782"/>
      <c r="AN18" s="299">
        <f t="shared" si="19"/>
        <v>0</v>
      </c>
      <c r="AO18" s="299">
        <f t="shared" si="20"/>
        <v>0</v>
      </c>
      <c r="AP18" s="944">
        <f>[1]Субсидия_факт!HO20</f>
        <v>0</v>
      </c>
      <c r="AQ18" s="301"/>
      <c r="AR18" s="152">
        <f>[1]Субсидия_факт!HS20</f>
        <v>0</v>
      </c>
      <c r="AS18" s="782"/>
      <c r="AT18" s="299">
        <f t="shared" si="21"/>
        <v>0</v>
      </c>
      <c r="AU18" s="299">
        <f t="shared" si="22"/>
        <v>0</v>
      </c>
      <c r="AV18" s="944">
        <f>[1]Субсидия_факт!HU20</f>
        <v>0</v>
      </c>
      <c r="AW18" s="301"/>
      <c r="AX18" s="152">
        <f>[1]Субсидия_факт!LE20</f>
        <v>26596207</v>
      </c>
      <c r="AY18" s="782">
        <v>26394320.079999998</v>
      </c>
      <c r="AZ18" s="299">
        <f t="shared" si="23"/>
        <v>0</v>
      </c>
      <c r="BA18" s="299"/>
      <c r="BB18" s="944">
        <f>[1]Субсидия_факт!LG20</f>
        <v>26596207</v>
      </c>
      <c r="BC18" s="301">
        <v>26394320.079999998</v>
      </c>
      <c r="BD18" s="152">
        <f>[1]Субсидия_факт!LW20</f>
        <v>0</v>
      </c>
      <c r="BE18" s="782"/>
      <c r="BF18" s="299">
        <f t="shared" si="24"/>
        <v>0</v>
      </c>
      <c r="BG18" s="299"/>
      <c r="BH18" s="944">
        <f>[1]Субсидия_факт!LY20</f>
        <v>0</v>
      </c>
      <c r="BI18" s="301"/>
      <c r="BJ18" s="152">
        <f>[1]Субсидия_факт!MG20</f>
        <v>6840000</v>
      </c>
      <c r="BK18" s="1052">
        <f t="shared" si="25"/>
        <v>6840000</v>
      </c>
      <c r="BL18" s="299">
        <f t="shared" si="26"/>
        <v>0</v>
      </c>
      <c r="BM18" s="299"/>
      <c r="BN18" s="944">
        <f>[1]Субсидия_факт!MI20</f>
        <v>6840000</v>
      </c>
      <c r="BO18" s="1425">
        <f t="shared" si="27"/>
        <v>6840000</v>
      </c>
      <c r="BP18" s="152">
        <f>[1]Субсидия_факт!MM20</f>
        <v>0</v>
      </c>
      <c r="BQ18" s="782"/>
      <c r="BR18" s="299">
        <f t="shared" si="28"/>
        <v>0</v>
      </c>
      <c r="BS18" s="299">
        <f t="shared" si="29"/>
        <v>0</v>
      </c>
      <c r="BT18" s="944">
        <f>[1]Субсидия_факт!MO20</f>
        <v>0</v>
      </c>
      <c r="BU18" s="301"/>
      <c r="BV18" s="152">
        <f>[1]Субсидия_факт!MS20</f>
        <v>0</v>
      </c>
      <c r="BW18" s="782"/>
      <c r="BX18" s="299">
        <f t="shared" si="30"/>
        <v>0</v>
      </c>
      <c r="BY18" s="299">
        <f t="shared" si="31"/>
        <v>0</v>
      </c>
      <c r="BZ18" s="944">
        <f>[1]Субсидия_факт!MU20</f>
        <v>0</v>
      </c>
      <c r="CA18" s="301"/>
      <c r="CB18" s="152">
        <f>[1]Субсидия_факт!MY20</f>
        <v>0</v>
      </c>
      <c r="CC18" s="1052"/>
      <c r="CD18" s="299">
        <f t="shared" si="32"/>
        <v>0</v>
      </c>
      <c r="CE18" s="299">
        <f t="shared" si="33"/>
        <v>0</v>
      </c>
      <c r="CF18" s="944">
        <f>[1]Субсидия_факт!NA20</f>
        <v>0</v>
      </c>
      <c r="CG18" s="301"/>
      <c r="CH18" s="152">
        <f>[1]Субсидия_факт!NE20</f>
        <v>661890.66</v>
      </c>
      <c r="CI18" s="1052">
        <f t="shared" si="34"/>
        <v>661890.66</v>
      </c>
      <c r="CJ18" s="299">
        <f t="shared" si="35"/>
        <v>527988.12</v>
      </c>
      <c r="CK18" s="299">
        <f t="shared" si="36"/>
        <v>527988.12</v>
      </c>
      <c r="CL18" s="944">
        <f>[1]Субсидия_факт!NG20</f>
        <v>133902.54</v>
      </c>
      <c r="CM18" s="1425">
        <f t="shared" si="37"/>
        <v>133902.54</v>
      </c>
      <c r="CN18" s="152">
        <f>[1]Субсидия_факт!OG20</f>
        <v>0</v>
      </c>
      <c r="CO18" s="782"/>
      <c r="CP18" s="299">
        <f t="shared" si="38"/>
        <v>0</v>
      </c>
      <c r="CQ18" s="299">
        <f t="shared" si="39"/>
        <v>0</v>
      </c>
      <c r="CR18" s="944">
        <f>[1]Субсидия_факт!OI20</f>
        <v>0</v>
      </c>
      <c r="CS18" s="301"/>
      <c r="CT18" s="152">
        <f>[1]Субсидия_факт!OM20</f>
        <v>0</v>
      </c>
      <c r="CU18" s="782"/>
      <c r="CV18" s="299">
        <f t="shared" si="40"/>
        <v>0</v>
      </c>
      <c r="CW18" s="299">
        <f t="shared" si="41"/>
        <v>0</v>
      </c>
      <c r="CX18" s="944">
        <f>[1]Субсидия_факт!OO20</f>
        <v>0</v>
      </c>
      <c r="CY18" s="301"/>
    </row>
    <row r="19" spans="1:103" s="153" customFormat="1" ht="21" customHeight="1">
      <c r="A19" s="148" t="s">
        <v>99</v>
      </c>
      <c r="B19" s="149">
        <f t="shared" si="2"/>
        <v>440645.29</v>
      </c>
      <c r="C19" s="149">
        <f t="shared" si="3"/>
        <v>440645.29</v>
      </c>
      <c r="D19" s="515">
        <f t="shared" si="4"/>
        <v>440645.29</v>
      </c>
      <c r="E19" s="515">
        <f t="shared" si="5"/>
        <v>440645.29</v>
      </c>
      <c r="F19" s="515">
        <f t="shared" si="6"/>
        <v>0</v>
      </c>
      <c r="G19" s="515">
        <f t="shared" si="7"/>
        <v>0</v>
      </c>
      <c r="H19" s="152">
        <f>[1]Субсидия_факт!CG21</f>
        <v>0</v>
      </c>
      <c r="I19" s="1052">
        <f t="shared" si="1"/>
        <v>0</v>
      </c>
      <c r="J19" s="299">
        <f t="shared" si="8"/>
        <v>0</v>
      </c>
      <c r="K19" s="299">
        <f t="shared" si="9"/>
        <v>0</v>
      </c>
      <c r="L19" s="944">
        <f>[1]Субсидия_факт!CI21</f>
        <v>0</v>
      </c>
      <c r="M19" s="1425">
        <f t="shared" si="10"/>
        <v>0</v>
      </c>
      <c r="N19" s="152">
        <f>[1]Субсидия_факт!FC21</f>
        <v>0</v>
      </c>
      <c r="O19" s="782"/>
      <c r="P19" s="299">
        <f t="shared" si="11"/>
        <v>0</v>
      </c>
      <c r="Q19" s="299">
        <f t="shared" si="12"/>
        <v>0</v>
      </c>
      <c r="R19" s="944">
        <f>[1]Субсидия_факт!FE21</f>
        <v>0</v>
      </c>
      <c r="S19" s="301"/>
      <c r="T19" s="152">
        <f>[1]Субсидия_факт!FO21</f>
        <v>0</v>
      </c>
      <c r="U19" s="782"/>
      <c r="V19" s="299">
        <f t="shared" si="13"/>
        <v>0</v>
      </c>
      <c r="W19" s="299">
        <f t="shared" si="14"/>
        <v>0</v>
      </c>
      <c r="X19" s="944">
        <f>[1]Субсидия_факт!FQ21</f>
        <v>0</v>
      </c>
      <c r="Y19" s="301"/>
      <c r="Z19" s="152">
        <f>[1]Субсидия_факт!GI21</f>
        <v>0</v>
      </c>
      <c r="AA19" s="782"/>
      <c r="AB19" s="299">
        <f t="shared" si="15"/>
        <v>0</v>
      </c>
      <c r="AC19" s="299">
        <f t="shared" si="16"/>
        <v>0</v>
      </c>
      <c r="AD19" s="944">
        <f>[1]Субсидия_факт!GK21</f>
        <v>0</v>
      </c>
      <c r="AE19" s="301"/>
      <c r="AF19" s="152">
        <f>[1]Субсидия_факт!GQ21</f>
        <v>0</v>
      </c>
      <c r="AG19" s="782"/>
      <c r="AH19" s="299">
        <f t="shared" si="17"/>
        <v>0</v>
      </c>
      <c r="AI19" s="299">
        <f t="shared" si="18"/>
        <v>0</v>
      </c>
      <c r="AJ19" s="944">
        <f>[1]Субсидия_факт!GS21</f>
        <v>0</v>
      </c>
      <c r="AK19" s="301"/>
      <c r="AL19" s="152">
        <f>[1]Субсидия_факт!HM21</f>
        <v>0</v>
      </c>
      <c r="AM19" s="782"/>
      <c r="AN19" s="299">
        <f t="shared" si="19"/>
        <v>0</v>
      </c>
      <c r="AO19" s="299">
        <f t="shared" si="20"/>
        <v>0</v>
      </c>
      <c r="AP19" s="944">
        <f>[1]Субсидия_факт!HO21</f>
        <v>0</v>
      </c>
      <c r="AQ19" s="301"/>
      <c r="AR19" s="152">
        <f>[1]Субсидия_факт!HS21</f>
        <v>0</v>
      </c>
      <c r="AS19" s="782"/>
      <c r="AT19" s="299">
        <f t="shared" si="21"/>
        <v>0</v>
      </c>
      <c r="AU19" s="299">
        <f t="shared" si="22"/>
        <v>0</v>
      </c>
      <c r="AV19" s="944">
        <f>[1]Субсидия_факт!HU21</f>
        <v>0</v>
      </c>
      <c r="AW19" s="301"/>
      <c r="AX19" s="152">
        <f>[1]Субсидия_факт!LE21</f>
        <v>0</v>
      </c>
      <c r="AY19" s="782"/>
      <c r="AZ19" s="299">
        <f t="shared" si="23"/>
        <v>0</v>
      </c>
      <c r="BA19" s="299"/>
      <c r="BB19" s="944">
        <f>[1]Субсидия_факт!LG21</f>
        <v>0</v>
      </c>
      <c r="BC19" s="301"/>
      <c r="BD19" s="152">
        <f>[1]Субсидия_факт!LW21</f>
        <v>0</v>
      </c>
      <c r="BE19" s="782"/>
      <c r="BF19" s="299">
        <f t="shared" si="24"/>
        <v>0</v>
      </c>
      <c r="BG19" s="299"/>
      <c r="BH19" s="944">
        <f>[1]Субсидия_факт!LY21</f>
        <v>0</v>
      </c>
      <c r="BI19" s="301"/>
      <c r="BJ19" s="152">
        <f>[1]Субсидия_факт!MG21</f>
        <v>0</v>
      </c>
      <c r="BK19" s="1052">
        <f t="shared" si="25"/>
        <v>0</v>
      </c>
      <c r="BL19" s="299">
        <f t="shared" si="26"/>
        <v>0</v>
      </c>
      <c r="BM19" s="299"/>
      <c r="BN19" s="944">
        <f>[1]Субсидия_факт!MI21</f>
        <v>0</v>
      </c>
      <c r="BO19" s="1425">
        <f t="shared" si="27"/>
        <v>0</v>
      </c>
      <c r="BP19" s="152">
        <f>[1]Субсидия_факт!MM21</f>
        <v>0</v>
      </c>
      <c r="BQ19" s="782"/>
      <c r="BR19" s="299">
        <f t="shared" si="28"/>
        <v>0</v>
      </c>
      <c r="BS19" s="299">
        <f t="shared" si="29"/>
        <v>0</v>
      </c>
      <c r="BT19" s="944">
        <f>[1]Субсидия_факт!MO21</f>
        <v>0</v>
      </c>
      <c r="BU19" s="301"/>
      <c r="BV19" s="152">
        <f>[1]Субсидия_факт!MS21</f>
        <v>0</v>
      </c>
      <c r="BW19" s="782"/>
      <c r="BX19" s="299">
        <f t="shared" si="30"/>
        <v>0</v>
      </c>
      <c r="BY19" s="299">
        <f t="shared" si="31"/>
        <v>0</v>
      </c>
      <c r="BZ19" s="944">
        <f>[1]Субсидия_факт!MU21</f>
        <v>0</v>
      </c>
      <c r="CA19" s="301"/>
      <c r="CB19" s="152">
        <f>[1]Субсидия_факт!MY21</f>
        <v>0</v>
      </c>
      <c r="CC19" s="1052"/>
      <c r="CD19" s="299">
        <f t="shared" si="32"/>
        <v>0</v>
      </c>
      <c r="CE19" s="299">
        <f t="shared" si="33"/>
        <v>0</v>
      </c>
      <c r="CF19" s="944">
        <f>[1]Субсидия_факт!NA21</f>
        <v>0</v>
      </c>
      <c r="CG19" s="301"/>
      <c r="CH19" s="152">
        <f>[1]Субсидия_факт!NE21</f>
        <v>440645.29</v>
      </c>
      <c r="CI19" s="1052">
        <f t="shared" si="34"/>
        <v>440645.29</v>
      </c>
      <c r="CJ19" s="299">
        <f t="shared" si="35"/>
        <v>440645.29</v>
      </c>
      <c r="CK19" s="299">
        <f t="shared" si="36"/>
        <v>440645.29</v>
      </c>
      <c r="CL19" s="944">
        <f>[1]Субсидия_факт!NG21</f>
        <v>0</v>
      </c>
      <c r="CM19" s="1425">
        <f t="shared" si="37"/>
        <v>0</v>
      </c>
      <c r="CN19" s="152">
        <f>[1]Субсидия_факт!OG21</f>
        <v>0</v>
      </c>
      <c r="CO19" s="782"/>
      <c r="CP19" s="299">
        <f t="shared" si="38"/>
        <v>0</v>
      </c>
      <c r="CQ19" s="299">
        <f t="shared" si="39"/>
        <v>0</v>
      </c>
      <c r="CR19" s="944">
        <f>[1]Субсидия_факт!OI21</f>
        <v>0</v>
      </c>
      <c r="CS19" s="301"/>
      <c r="CT19" s="152">
        <f>[1]Субсидия_факт!OM21</f>
        <v>0</v>
      </c>
      <c r="CU19" s="782"/>
      <c r="CV19" s="299">
        <f t="shared" si="40"/>
        <v>0</v>
      </c>
      <c r="CW19" s="299">
        <f t="shared" si="41"/>
        <v>0</v>
      </c>
      <c r="CX19" s="944">
        <f>[1]Субсидия_факт!OO21</f>
        <v>0</v>
      </c>
      <c r="CY19" s="301"/>
    </row>
    <row r="20" spans="1:103" s="153" customFormat="1" ht="21" customHeight="1">
      <c r="A20" s="148" t="s">
        <v>100</v>
      </c>
      <c r="B20" s="149">
        <f t="shared" si="2"/>
        <v>36302249.469999999</v>
      </c>
      <c r="C20" s="149">
        <f t="shared" si="3"/>
        <v>602249.47</v>
      </c>
      <c r="D20" s="515">
        <f t="shared" si="4"/>
        <v>36302249.469999999</v>
      </c>
      <c r="E20" s="515">
        <f t="shared" si="5"/>
        <v>602249.47</v>
      </c>
      <c r="F20" s="515">
        <f t="shared" si="6"/>
        <v>0</v>
      </c>
      <c r="G20" s="515">
        <f t="shared" si="7"/>
        <v>0</v>
      </c>
      <c r="H20" s="152">
        <f>[1]Субсидия_факт!CG22</f>
        <v>0</v>
      </c>
      <c r="I20" s="1052">
        <f t="shared" si="1"/>
        <v>0</v>
      </c>
      <c r="J20" s="299">
        <f t="shared" si="8"/>
        <v>0</v>
      </c>
      <c r="K20" s="299">
        <f t="shared" si="9"/>
        <v>0</v>
      </c>
      <c r="L20" s="944">
        <f>[1]Субсидия_факт!CI22</f>
        <v>0</v>
      </c>
      <c r="M20" s="1425">
        <f t="shared" si="10"/>
        <v>0</v>
      </c>
      <c r="N20" s="152">
        <f>[1]Субсидия_факт!FC22</f>
        <v>0</v>
      </c>
      <c r="O20" s="782"/>
      <c r="P20" s="299">
        <f t="shared" si="11"/>
        <v>0</v>
      </c>
      <c r="Q20" s="299">
        <f t="shared" si="12"/>
        <v>0</v>
      </c>
      <c r="R20" s="944">
        <f>[1]Субсидия_факт!FE22</f>
        <v>0</v>
      </c>
      <c r="S20" s="301"/>
      <c r="T20" s="152">
        <f>[1]Субсидия_факт!FO22</f>
        <v>35700000</v>
      </c>
      <c r="U20" s="782"/>
      <c r="V20" s="299">
        <f t="shared" si="13"/>
        <v>35700000</v>
      </c>
      <c r="W20" s="299">
        <f t="shared" si="14"/>
        <v>0</v>
      </c>
      <c r="X20" s="944">
        <f>[1]Субсидия_факт!FQ22</f>
        <v>0</v>
      </c>
      <c r="Y20" s="301"/>
      <c r="Z20" s="152">
        <f>[1]Субсидия_факт!GI22</f>
        <v>0</v>
      </c>
      <c r="AA20" s="782"/>
      <c r="AB20" s="299">
        <f t="shared" si="15"/>
        <v>0</v>
      </c>
      <c r="AC20" s="299">
        <f t="shared" si="16"/>
        <v>0</v>
      </c>
      <c r="AD20" s="944">
        <f>[1]Субсидия_факт!GK22</f>
        <v>0</v>
      </c>
      <c r="AE20" s="301"/>
      <c r="AF20" s="152">
        <f>[1]Субсидия_факт!GQ22</f>
        <v>0</v>
      </c>
      <c r="AG20" s="782"/>
      <c r="AH20" s="299">
        <f t="shared" si="17"/>
        <v>0</v>
      </c>
      <c r="AI20" s="299">
        <f t="shared" si="18"/>
        <v>0</v>
      </c>
      <c r="AJ20" s="944">
        <f>[1]Субсидия_факт!GS22</f>
        <v>0</v>
      </c>
      <c r="AK20" s="301"/>
      <c r="AL20" s="152">
        <f>[1]Субсидия_факт!HM22</f>
        <v>0</v>
      </c>
      <c r="AM20" s="782"/>
      <c r="AN20" s="299">
        <f t="shared" si="19"/>
        <v>0</v>
      </c>
      <c r="AO20" s="299">
        <f t="shared" si="20"/>
        <v>0</v>
      </c>
      <c r="AP20" s="944">
        <f>[1]Субсидия_факт!HO22</f>
        <v>0</v>
      </c>
      <c r="AQ20" s="301"/>
      <c r="AR20" s="152">
        <f>[1]Субсидия_факт!HS22</f>
        <v>0</v>
      </c>
      <c r="AS20" s="782"/>
      <c r="AT20" s="299">
        <f t="shared" si="21"/>
        <v>0</v>
      </c>
      <c r="AU20" s="299">
        <f t="shared" si="22"/>
        <v>0</v>
      </c>
      <c r="AV20" s="944">
        <f>[1]Субсидия_факт!HU22</f>
        <v>0</v>
      </c>
      <c r="AW20" s="301"/>
      <c r="AX20" s="152">
        <f>[1]Субсидия_факт!LE22</f>
        <v>0</v>
      </c>
      <c r="AY20" s="782"/>
      <c r="AZ20" s="299">
        <f t="shared" si="23"/>
        <v>0</v>
      </c>
      <c r="BA20" s="299"/>
      <c r="BB20" s="944">
        <f>[1]Субсидия_факт!LG22</f>
        <v>0</v>
      </c>
      <c r="BC20" s="301"/>
      <c r="BD20" s="152">
        <f>[1]Субсидия_факт!LW22</f>
        <v>0</v>
      </c>
      <c r="BE20" s="782"/>
      <c r="BF20" s="299">
        <f t="shared" si="24"/>
        <v>0</v>
      </c>
      <c r="BG20" s="299"/>
      <c r="BH20" s="944">
        <f>[1]Субсидия_факт!LY22</f>
        <v>0</v>
      </c>
      <c r="BI20" s="301"/>
      <c r="BJ20" s="152">
        <f>[1]Субсидия_факт!MG22</f>
        <v>0</v>
      </c>
      <c r="BK20" s="1052">
        <f t="shared" si="25"/>
        <v>0</v>
      </c>
      <c r="BL20" s="299">
        <f t="shared" si="26"/>
        <v>0</v>
      </c>
      <c r="BM20" s="299"/>
      <c r="BN20" s="944">
        <f>[1]Субсидия_факт!MI22</f>
        <v>0</v>
      </c>
      <c r="BO20" s="1425">
        <f t="shared" si="27"/>
        <v>0</v>
      </c>
      <c r="BP20" s="152">
        <f>[1]Субсидия_факт!MM22</f>
        <v>0</v>
      </c>
      <c r="BQ20" s="782"/>
      <c r="BR20" s="299">
        <f t="shared" si="28"/>
        <v>0</v>
      </c>
      <c r="BS20" s="299">
        <f t="shared" si="29"/>
        <v>0</v>
      </c>
      <c r="BT20" s="944">
        <f>[1]Субсидия_факт!MO22</f>
        <v>0</v>
      </c>
      <c r="BU20" s="301"/>
      <c r="BV20" s="152">
        <f>[1]Субсидия_факт!MS22</f>
        <v>0</v>
      </c>
      <c r="BW20" s="782"/>
      <c r="BX20" s="299">
        <f t="shared" si="30"/>
        <v>0</v>
      </c>
      <c r="BY20" s="299">
        <f t="shared" si="31"/>
        <v>0</v>
      </c>
      <c r="BZ20" s="944">
        <f>[1]Субсидия_факт!MU22</f>
        <v>0</v>
      </c>
      <c r="CA20" s="301"/>
      <c r="CB20" s="152">
        <f>[1]Субсидия_факт!MY22</f>
        <v>0</v>
      </c>
      <c r="CC20" s="1052"/>
      <c r="CD20" s="299">
        <f t="shared" si="32"/>
        <v>0</v>
      </c>
      <c r="CE20" s="299">
        <f t="shared" si="33"/>
        <v>0</v>
      </c>
      <c r="CF20" s="944">
        <f>[1]Субсидия_факт!NA22</f>
        <v>0</v>
      </c>
      <c r="CG20" s="301"/>
      <c r="CH20" s="152">
        <f>[1]Субсидия_факт!NE22</f>
        <v>602249.47</v>
      </c>
      <c r="CI20" s="1052">
        <f t="shared" si="34"/>
        <v>602249.47</v>
      </c>
      <c r="CJ20" s="299">
        <f t="shared" si="35"/>
        <v>602249.47</v>
      </c>
      <c r="CK20" s="299">
        <f t="shared" si="36"/>
        <v>602249.47</v>
      </c>
      <c r="CL20" s="944">
        <f>[1]Субсидия_факт!NG22</f>
        <v>0</v>
      </c>
      <c r="CM20" s="1425">
        <f t="shared" si="37"/>
        <v>0</v>
      </c>
      <c r="CN20" s="152">
        <f>[1]Субсидия_факт!OG22</f>
        <v>0</v>
      </c>
      <c r="CO20" s="782"/>
      <c r="CP20" s="299">
        <f t="shared" si="38"/>
        <v>0</v>
      </c>
      <c r="CQ20" s="299">
        <f t="shared" si="39"/>
        <v>0</v>
      </c>
      <c r="CR20" s="944">
        <f>[1]Субсидия_факт!OI22</f>
        <v>0</v>
      </c>
      <c r="CS20" s="301"/>
      <c r="CT20" s="152">
        <f>[1]Субсидия_факт!OM22</f>
        <v>0</v>
      </c>
      <c r="CU20" s="782"/>
      <c r="CV20" s="299">
        <f t="shared" si="40"/>
        <v>0</v>
      </c>
      <c r="CW20" s="299">
        <f t="shared" si="41"/>
        <v>0</v>
      </c>
      <c r="CX20" s="944">
        <f>[1]Субсидия_факт!OO22</f>
        <v>0</v>
      </c>
      <c r="CY20" s="301"/>
    </row>
    <row r="21" spans="1:103" s="153" customFormat="1" ht="21" customHeight="1">
      <c r="A21" s="148" t="s">
        <v>101</v>
      </c>
      <c r="B21" s="149">
        <f t="shared" si="2"/>
        <v>382884.09</v>
      </c>
      <c r="C21" s="149">
        <f t="shared" si="3"/>
        <v>0</v>
      </c>
      <c r="D21" s="515">
        <f t="shared" si="4"/>
        <v>382884.09</v>
      </c>
      <c r="E21" s="515">
        <f t="shared" si="5"/>
        <v>0</v>
      </c>
      <c r="F21" s="515">
        <f t="shared" si="6"/>
        <v>0</v>
      </c>
      <c r="G21" s="515">
        <f t="shared" si="7"/>
        <v>0</v>
      </c>
      <c r="H21" s="152">
        <f>[1]Субсидия_факт!CG23</f>
        <v>0</v>
      </c>
      <c r="I21" s="1052">
        <f t="shared" si="1"/>
        <v>0</v>
      </c>
      <c r="J21" s="299">
        <f t="shared" si="8"/>
        <v>0</v>
      </c>
      <c r="K21" s="299">
        <f t="shared" si="9"/>
        <v>0</v>
      </c>
      <c r="L21" s="944">
        <f>[1]Субсидия_факт!CI23</f>
        <v>0</v>
      </c>
      <c r="M21" s="1425">
        <f t="shared" si="10"/>
        <v>0</v>
      </c>
      <c r="N21" s="152">
        <f>[1]Субсидия_факт!FC23</f>
        <v>0</v>
      </c>
      <c r="O21" s="782"/>
      <c r="P21" s="299">
        <f t="shared" si="11"/>
        <v>0</v>
      </c>
      <c r="Q21" s="299">
        <f t="shared" si="12"/>
        <v>0</v>
      </c>
      <c r="R21" s="944">
        <f>[1]Субсидия_факт!FE23</f>
        <v>0</v>
      </c>
      <c r="S21" s="301"/>
      <c r="T21" s="152">
        <f>[1]Субсидия_факт!FO23</f>
        <v>0</v>
      </c>
      <c r="U21" s="782"/>
      <c r="V21" s="299">
        <f t="shared" si="13"/>
        <v>0</v>
      </c>
      <c r="W21" s="299">
        <f t="shared" si="14"/>
        <v>0</v>
      </c>
      <c r="X21" s="944">
        <f>[1]Субсидия_факт!FQ23</f>
        <v>0</v>
      </c>
      <c r="Y21" s="301"/>
      <c r="Z21" s="152">
        <f>[1]Субсидия_факт!GI23</f>
        <v>0</v>
      </c>
      <c r="AA21" s="782"/>
      <c r="AB21" s="299">
        <f t="shared" si="15"/>
        <v>0</v>
      </c>
      <c r="AC21" s="299">
        <f t="shared" si="16"/>
        <v>0</v>
      </c>
      <c r="AD21" s="944">
        <f>[1]Субсидия_факт!GK23</f>
        <v>0</v>
      </c>
      <c r="AE21" s="301"/>
      <c r="AF21" s="152">
        <f>[1]Субсидия_факт!GQ23</f>
        <v>0</v>
      </c>
      <c r="AG21" s="782"/>
      <c r="AH21" s="299">
        <f t="shared" si="17"/>
        <v>0</v>
      </c>
      <c r="AI21" s="299">
        <f t="shared" si="18"/>
        <v>0</v>
      </c>
      <c r="AJ21" s="944">
        <f>[1]Субсидия_факт!GS23</f>
        <v>0</v>
      </c>
      <c r="AK21" s="301"/>
      <c r="AL21" s="152">
        <f>[1]Субсидия_факт!HM23</f>
        <v>0</v>
      </c>
      <c r="AM21" s="782"/>
      <c r="AN21" s="299">
        <f t="shared" si="19"/>
        <v>0</v>
      </c>
      <c r="AO21" s="299">
        <f t="shared" si="20"/>
        <v>0</v>
      </c>
      <c r="AP21" s="944">
        <f>[1]Субсидия_факт!HO23</f>
        <v>0</v>
      </c>
      <c r="AQ21" s="301"/>
      <c r="AR21" s="152">
        <f>[1]Субсидия_факт!HS23</f>
        <v>0</v>
      </c>
      <c r="AS21" s="782"/>
      <c r="AT21" s="299">
        <f t="shared" si="21"/>
        <v>0</v>
      </c>
      <c r="AU21" s="299">
        <f t="shared" si="22"/>
        <v>0</v>
      </c>
      <c r="AV21" s="944">
        <f>[1]Субсидия_факт!HU23</f>
        <v>0</v>
      </c>
      <c r="AW21" s="301"/>
      <c r="AX21" s="152">
        <f>[1]Субсидия_факт!LE23</f>
        <v>0</v>
      </c>
      <c r="AY21" s="782"/>
      <c r="AZ21" s="299">
        <f t="shared" si="23"/>
        <v>0</v>
      </c>
      <c r="BA21" s="299"/>
      <c r="BB21" s="944">
        <f>[1]Субсидия_факт!LG23</f>
        <v>0</v>
      </c>
      <c r="BC21" s="301"/>
      <c r="BD21" s="152">
        <f>[1]Субсидия_факт!LW23</f>
        <v>0</v>
      </c>
      <c r="BE21" s="782"/>
      <c r="BF21" s="299">
        <f t="shared" si="24"/>
        <v>0</v>
      </c>
      <c r="BG21" s="299"/>
      <c r="BH21" s="944">
        <f>[1]Субсидия_факт!LY23</f>
        <v>0</v>
      </c>
      <c r="BI21" s="301"/>
      <c r="BJ21" s="152">
        <f>[1]Субсидия_факт!MG23</f>
        <v>0</v>
      </c>
      <c r="BK21" s="1052">
        <f t="shared" si="25"/>
        <v>0</v>
      </c>
      <c r="BL21" s="299">
        <f t="shared" si="26"/>
        <v>0</v>
      </c>
      <c r="BM21" s="299"/>
      <c r="BN21" s="944">
        <f>[1]Субсидия_факт!MI23</f>
        <v>0</v>
      </c>
      <c r="BO21" s="1425">
        <f t="shared" si="27"/>
        <v>0</v>
      </c>
      <c r="BP21" s="152">
        <f>[1]Субсидия_факт!MM23</f>
        <v>0</v>
      </c>
      <c r="BQ21" s="782"/>
      <c r="BR21" s="299">
        <f t="shared" si="28"/>
        <v>0</v>
      </c>
      <c r="BS21" s="299">
        <f t="shared" si="29"/>
        <v>0</v>
      </c>
      <c r="BT21" s="944">
        <f>[1]Субсидия_факт!MO23</f>
        <v>0</v>
      </c>
      <c r="BU21" s="301"/>
      <c r="BV21" s="152">
        <f>[1]Субсидия_факт!MS23</f>
        <v>0</v>
      </c>
      <c r="BW21" s="782"/>
      <c r="BX21" s="299">
        <f t="shared" si="30"/>
        <v>0</v>
      </c>
      <c r="BY21" s="299">
        <f t="shared" si="31"/>
        <v>0</v>
      </c>
      <c r="BZ21" s="944">
        <f>[1]Субсидия_факт!MU23</f>
        <v>0</v>
      </c>
      <c r="CA21" s="301"/>
      <c r="CB21" s="152">
        <f>[1]Субсидия_факт!MY23</f>
        <v>0</v>
      </c>
      <c r="CC21" s="1052"/>
      <c r="CD21" s="299">
        <f t="shared" si="32"/>
        <v>0</v>
      </c>
      <c r="CE21" s="299">
        <f t="shared" si="33"/>
        <v>0</v>
      </c>
      <c r="CF21" s="944">
        <f>[1]Субсидия_факт!NA23</f>
        <v>0</v>
      </c>
      <c r="CG21" s="301"/>
      <c r="CH21" s="152">
        <f>[1]Субсидия_факт!NE23</f>
        <v>382884.09</v>
      </c>
      <c r="CI21" s="1052">
        <v>0</v>
      </c>
      <c r="CJ21" s="299">
        <f t="shared" si="35"/>
        <v>382884.09</v>
      </c>
      <c r="CK21" s="299">
        <f t="shared" si="36"/>
        <v>0</v>
      </c>
      <c r="CL21" s="944">
        <f>[1]Субсидия_факт!NG23</f>
        <v>0</v>
      </c>
      <c r="CM21" s="1425">
        <f t="shared" si="37"/>
        <v>0</v>
      </c>
      <c r="CN21" s="152">
        <f>[1]Субсидия_факт!OG23</f>
        <v>0</v>
      </c>
      <c r="CO21" s="782"/>
      <c r="CP21" s="299">
        <f t="shared" si="38"/>
        <v>0</v>
      </c>
      <c r="CQ21" s="299">
        <f t="shared" si="39"/>
        <v>0</v>
      </c>
      <c r="CR21" s="944">
        <f>[1]Субсидия_факт!OI23</f>
        <v>0</v>
      </c>
      <c r="CS21" s="301"/>
      <c r="CT21" s="152">
        <f>[1]Субсидия_факт!OM23</f>
        <v>0</v>
      </c>
      <c r="CU21" s="782"/>
      <c r="CV21" s="299">
        <f t="shared" si="40"/>
        <v>0</v>
      </c>
      <c r="CW21" s="299">
        <f t="shared" si="41"/>
        <v>0</v>
      </c>
      <c r="CX21" s="944">
        <f>[1]Субсидия_факт!OO23</f>
        <v>0</v>
      </c>
      <c r="CY21" s="301"/>
    </row>
    <row r="22" spans="1:103" s="153" customFormat="1" ht="21" customHeight="1">
      <c r="A22" s="148" t="s">
        <v>102</v>
      </c>
      <c r="B22" s="149">
        <f t="shared" si="2"/>
        <v>25169718.18</v>
      </c>
      <c r="C22" s="149">
        <f t="shared" si="3"/>
        <v>0</v>
      </c>
      <c r="D22" s="515">
        <f t="shared" si="4"/>
        <v>25169718.18</v>
      </c>
      <c r="E22" s="515">
        <f t="shared" si="5"/>
        <v>0</v>
      </c>
      <c r="F22" s="515">
        <f t="shared" si="6"/>
        <v>0</v>
      </c>
      <c r="G22" s="515">
        <f t="shared" si="7"/>
        <v>0</v>
      </c>
      <c r="H22" s="152">
        <f>[1]Субсидия_факт!CG24</f>
        <v>0</v>
      </c>
      <c r="I22" s="1052">
        <f t="shared" si="1"/>
        <v>0</v>
      </c>
      <c r="J22" s="299">
        <f t="shared" si="8"/>
        <v>0</v>
      </c>
      <c r="K22" s="299">
        <f t="shared" si="9"/>
        <v>0</v>
      </c>
      <c r="L22" s="944">
        <f>[1]Субсидия_факт!CI24</f>
        <v>0</v>
      </c>
      <c r="M22" s="1425">
        <f t="shared" si="10"/>
        <v>0</v>
      </c>
      <c r="N22" s="152">
        <f>[1]Субсидия_факт!FC24</f>
        <v>0</v>
      </c>
      <c r="O22" s="782"/>
      <c r="P22" s="299">
        <f t="shared" si="11"/>
        <v>0</v>
      </c>
      <c r="Q22" s="299">
        <f t="shared" si="12"/>
        <v>0</v>
      </c>
      <c r="R22" s="944">
        <f>[1]Субсидия_факт!FE24</f>
        <v>0</v>
      </c>
      <c r="S22" s="301"/>
      <c r="T22" s="152">
        <f>[1]Субсидия_факт!FO24</f>
        <v>24860223</v>
      </c>
      <c r="U22" s="782"/>
      <c r="V22" s="299">
        <f t="shared" si="13"/>
        <v>24860223</v>
      </c>
      <c r="W22" s="299">
        <f t="shared" si="14"/>
        <v>0</v>
      </c>
      <c r="X22" s="944">
        <f>[1]Субсидия_факт!FQ24</f>
        <v>0</v>
      </c>
      <c r="Y22" s="301"/>
      <c r="Z22" s="152">
        <f>[1]Субсидия_факт!GI24</f>
        <v>0</v>
      </c>
      <c r="AA22" s="782"/>
      <c r="AB22" s="299">
        <f t="shared" si="15"/>
        <v>0</v>
      </c>
      <c r="AC22" s="299">
        <f t="shared" si="16"/>
        <v>0</v>
      </c>
      <c r="AD22" s="944">
        <f>[1]Субсидия_факт!GK24</f>
        <v>0</v>
      </c>
      <c r="AE22" s="301"/>
      <c r="AF22" s="152">
        <f>[1]Субсидия_факт!GQ24</f>
        <v>0</v>
      </c>
      <c r="AG22" s="782"/>
      <c r="AH22" s="299">
        <f t="shared" si="17"/>
        <v>0</v>
      </c>
      <c r="AI22" s="299">
        <f t="shared" si="18"/>
        <v>0</v>
      </c>
      <c r="AJ22" s="944">
        <f>[1]Субсидия_факт!GS24</f>
        <v>0</v>
      </c>
      <c r="AK22" s="301"/>
      <c r="AL22" s="152">
        <f>[1]Субсидия_факт!HM24</f>
        <v>0</v>
      </c>
      <c r="AM22" s="782"/>
      <c r="AN22" s="299">
        <f t="shared" si="19"/>
        <v>0</v>
      </c>
      <c r="AO22" s="299">
        <f t="shared" si="20"/>
        <v>0</v>
      </c>
      <c r="AP22" s="944">
        <f>[1]Субсидия_факт!HO24</f>
        <v>0</v>
      </c>
      <c r="AQ22" s="301"/>
      <c r="AR22" s="152">
        <f>[1]Субсидия_факт!HS24</f>
        <v>0</v>
      </c>
      <c r="AS22" s="782"/>
      <c r="AT22" s="299">
        <f t="shared" si="21"/>
        <v>0</v>
      </c>
      <c r="AU22" s="299">
        <f t="shared" si="22"/>
        <v>0</v>
      </c>
      <c r="AV22" s="944">
        <f>[1]Субсидия_факт!HU24</f>
        <v>0</v>
      </c>
      <c r="AW22" s="301"/>
      <c r="AX22" s="152">
        <f>[1]Субсидия_факт!LE24</f>
        <v>0</v>
      </c>
      <c r="AY22" s="782"/>
      <c r="AZ22" s="299">
        <f t="shared" si="23"/>
        <v>0</v>
      </c>
      <c r="BA22" s="299"/>
      <c r="BB22" s="944">
        <f>[1]Субсидия_факт!LG24</f>
        <v>0</v>
      </c>
      <c r="BC22" s="301"/>
      <c r="BD22" s="152">
        <f>[1]Субсидия_факт!LW24</f>
        <v>0</v>
      </c>
      <c r="BE22" s="782"/>
      <c r="BF22" s="299">
        <f t="shared" si="24"/>
        <v>0</v>
      </c>
      <c r="BG22" s="299"/>
      <c r="BH22" s="944">
        <f>[1]Субсидия_факт!LY24</f>
        <v>0</v>
      </c>
      <c r="BI22" s="301"/>
      <c r="BJ22" s="152">
        <f>[1]Субсидия_факт!MG24</f>
        <v>0</v>
      </c>
      <c r="BK22" s="1052">
        <f t="shared" si="25"/>
        <v>0</v>
      </c>
      <c r="BL22" s="299">
        <f t="shared" si="26"/>
        <v>0</v>
      </c>
      <c r="BM22" s="299"/>
      <c r="BN22" s="944">
        <f>[1]Субсидия_факт!MI24</f>
        <v>0</v>
      </c>
      <c r="BO22" s="1425">
        <f t="shared" si="27"/>
        <v>0</v>
      </c>
      <c r="BP22" s="152">
        <f>[1]Субсидия_факт!MM24</f>
        <v>0</v>
      </c>
      <c r="BQ22" s="782"/>
      <c r="BR22" s="299">
        <f t="shared" si="28"/>
        <v>0</v>
      </c>
      <c r="BS22" s="299">
        <f t="shared" si="29"/>
        <v>0</v>
      </c>
      <c r="BT22" s="944">
        <f>[1]Субсидия_факт!MO24</f>
        <v>0</v>
      </c>
      <c r="BU22" s="301"/>
      <c r="BV22" s="152">
        <f>[1]Субсидия_факт!MS24</f>
        <v>0</v>
      </c>
      <c r="BW22" s="782"/>
      <c r="BX22" s="299">
        <f t="shared" si="30"/>
        <v>0</v>
      </c>
      <c r="BY22" s="299">
        <f t="shared" si="31"/>
        <v>0</v>
      </c>
      <c r="BZ22" s="944">
        <f>[1]Субсидия_факт!MU24</f>
        <v>0</v>
      </c>
      <c r="CA22" s="301"/>
      <c r="CB22" s="152">
        <f>[1]Субсидия_факт!MY24</f>
        <v>0</v>
      </c>
      <c r="CC22" s="1052"/>
      <c r="CD22" s="299">
        <f t="shared" si="32"/>
        <v>0</v>
      </c>
      <c r="CE22" s="299">
        <f t="shared" si="33"/>
        <v>0</v>
      </c>
      <c r="CF22" s="944">
        <f>[1]Субсидия_факт!NA24</f>
        <v>0</v>
      </c>
      <c r="CG22" s="301"/>
      <c r="CH22" s="152">
        <f>[1]Субсидия_факт!NE24</f>
        <v>309495.17999999993</v>
      </c>
      <c r="CI22" s="1052">
        <v>0</v>
      </c>
      <c r="CJ22" s="299">
        <f t="shared" si="35"/>
        <v>309495.17999999993</v>
      </c>
      <c r="CK22" s="299">
        <f t="shared" si="36"/>
        <v>0</v>
      </c>
      <c r="CL22" s="944">
        <f>[1]Субсидия_факт!NG24</f>
        <v>0</v>
      </c>
      <c r="CM22" s="1425">
        <f t="shared" si="37"/>
        <v>0</v>
      </c>
      <c r="CN22" s="152">
        <f>[1]Субсидия_факт!OG24</f>
        <v>0</v>
      </c>
      <c r="CO22" s="782"/>
      <c r="CP22" s="299">
        <f t="shared" si="38"/>
        <v>0</v>
      </c>
      <c r="CQ22" s="299">
        <f t="shared" si="39"/>
        <v>0</v>
      </c>
      <c r="CR22" s="944">
        <f>[1]Субсидия_факт!OI24</f>
        <v>0</v>
      </c>
      <c r="CS22" s="301"/>
      <c r="CT22" s="152">
        <f>[1]Субсидия_факт!OM24</f>
        <v>0</v>
      </c>
      <c r="CU22" s="782"/>
      <c r="CV22" s="299">
        <f t="shared" si="40"/>
        <v>0</v>
      </c>
      <c r="CW22" s="299">
        <f t="shared" si="41"/>
        <v>0</v>
      </c>
      <c r="CX22" s="944">
        <f>[1]Субсидия_факт!OO24</f>
        <v>0</v>
      </c>
      <c r="CY22" s="301"/>
    </row>
    <row r="23" spans="1:103" s="153" customFormat="1" ht="21" customHeight="1">
      <c r="A23" s="148" t="s">
        <v>103</v>
      </c>
      <c r="B23" s="149">
        <f t="shared" si="2"/>
        <v>32801435.460000001</v>
      </c>
      <c r="C23" s="149">
        <f t="shared" si="3"/>
        <v>2412</v>
      </c>
      <c r="D23" s="515">
        <f t="shared" si="4"/>
        <v>706387.01</v>
      </c>
      <c r="E23" s="515">
        <f t="shared" si="5"/>
        <v>0</v>
      </c>
      <c r="F23" s="515">
        <f t="shared" si="6"/>
        <v>32095048.449999999</v>
      </c>
      <c r="G23" s="515">
        <f t="shared" si="7"/>
        <v>2412</v>
      </c>
      <c r="H23" s="152">
        <f>[1]Субсидия_факт!CG25</f>
        <v>2412</v>
      </c>
      <c r="I23" s="1052">
        <f t="shared" si="1"/>
        <v>2412</v>
      </c>
      <c r="J23" s="299">
        <f t="shared" si="8"/>
        <v>0</v>
      </c>
      <c r="K23" s="299">
        <f t="shared" si="9"/>
        <v>0</v>
      </c>
      <c r="L23" s="944">
        <f>[1]Субсидия_факт!CI25</f>
        <v>2412</v>
      </c>
      <c r="M23" s="1425">
        <f t="shared" si="10"/>
        <v>2412</v>
      </c>
      <c r="N23" s="152">
        <f>[1]Субсидия_факт!FC25</f>
        <v>0</v>
      </c>
      <c r="O23" s="782"/>
      <c r="P23" s="299">
        <f t="shared" si="11"/>
        <v>0</v>
      </c>
      <c r="Q23" s="299">
        <f t="shared" si="12"/>
        <v>0</v>
      </c>
      <c r="R23" s="944">
        <f>[1]Субсидия_факт!FE25</f>
        <v>0</v>
      </c>
      <c r="S23" s="301"/>
      <c r="T23" s="152">
        <f>[1]Субсидия_факт!FO25</f>
        <v>32000000</v>
      </c>
      <c r="U23" s="782"/>
      <c r="V23" s="299">
        <f t="shared" si="13"/>
        <v>0</v>
      </c>
      <c r="W23" s="299">
        <f t="shared" si="14"/>
        <v>0</v>
      </c>
      <c r="X23" s="944">
        <f>[1]Субсидия_факт!FQ25</f>
        <v>32000000</v>
      </c>
      <c r="Y23" s="301"/>
      <c r="Z23" s="152">
        <f>[1]Субсидия_факт!GI25</f>
        <v>0</v>
      </c>
      <c r="AA23" s="782"/>
      <c r="AB23" s="299">
        <f t="shared" si="15"/>
        <v>0</v>
      </c>
      <c r="AC23" s="299">
        <f t="shared" si="16"/>
        <v>0</v>
      </c>
      <c r="AD23" s="944">
        <f>[1]Субсидия_факт!GK25</f>
        <v>0</v>
      </c>
      <c r="AE23" s="301"/>
      <c r="AF23" s="152">
        <f>[1]Субсидия_факт!GQ25</f>
        <v>0</v>
      </c>
      <c r="AG23" s="782"/>
      <c r="AH23" s="299">
        <f t="shared" si="17"/>
        <v>0</v>
      </c>
      <c r="AI23" s="299">
        <f t="shared" si="18"/>
        <v>0</v>
      </c>
      <c r="AJ23" s="944">
        <f>[1]Субсидия_факт!GS25</f>
        <v>0</v>
      </c>
      <c r="AK23" s="301"/>
      <c r="AL23" s="152">
        <f>[1]Субсидия_факт!HM25</f>
        <v>0</v>
      </c>
      <c r="AM23" s="782"/>
      <c r="AN23" s="299">
        <f t="shared" si="19"/>
        <v>0</v>
      </c>
      <c r="AO23" s="299">
        <f t="shared" si="20"/>
        <v>0</v>
      </c>
      <c r="AP23" s="944">
        <f>[1]Субсидия_факт!HO25</f>
        <v>0</v>
      </c>
      <c r="AQ23" s="301"/>
      <c r="AR23" s="152">
        <f>[1]Субсидия_факт!HS25</f>
        <v>0</v>
      </c>
      <c r="AS23" s="782"/>
      <c r="AT23" s="299">
        <f t="shared" si="21"/>
        <v>0</v>
      </c>
      <c r="AU23" s="299">
        <f t="shared" si="22"/>
        <v>0</v>
      </c>
      <c r="AV23" s="944">
        <f>[1]Субсидия_факт!HU25</f>
        <v>0</v>
      </c>
      <c r="AW23" s="301"/>
      <c r="AX23" s="152">
        <f>[1]Субсидия_факт!LE25</f>
        <v>0</v>
      </c>
      <c r="AY23" s="782"/>
      <c r="AZ23" s="299">
        <f t="shared" si="23"/>
        <v>0</v>
      </c>
      <c r="BA23" s="299"/>
      <c r="BB23" s="944">
        <f>[1]Субсидия_факт!LG25</f>
        <v>0</v>
      </c>
      <c r="BC23" s="301"/>
      <c r="BD23" s="152">
        <f>[1]Субсидия_факт!LW25</f>
        <v>0</v>
      </c>
      <c r="BE23" s="782"/>
      <c r="BF23" s="299">
        <f t="shared" si="24"/>
        <v>0</v>
      </c>
      <c r="BG23" s="299"/>
      <c r="BH23" s="944">
        <f>[1]Субсидия_факт!LY25</f>
        <v>0</v>
      </c>
      <c r="BI23" s="301"/>
      <c r="BJ23" s="152">
        <f>[1]Субсидия_факт!MG25</f>
        <v>0</v>
      </c>
      <c r="BK23" s="1052">
        <f t="shared" si="25"/>
        <v>0</v>
      </c>
      <c r="BL23" s="299">
        <f t="shared" si="26"/>
        <v>0</v>
      </c>
      <c r="BM23" s="299"/>
      <c r="BN23" s="944">
        <f>[1]Субсидия_факт!MI25</f>
        <v>0</v>
      </c>
      <c r="BO23" s="1425">
        <f t="shared" si="27"/>
        <v>0</v>
      </c>
      <c r="BP23" s="152">
        <f>[1]Субсидия_факт!MM25</f>
        <v>0</v>
      </c>
      <c r="BQ23" s="782"/>
      <c r="BR23" s="299">
        <f t="shared" si="28"/>
        <v>0</v>
      </c>
      <c r="BS23" s="299">
        <f t="shared" si="29"/>
        <v>0</v>
      </c>
      <c r="BT23" s="944">
        <f>[1]Субсидия_факт!MO25</f>
        <v>0</v>
      </c>
      <c r="BU23" s="301"/>
      <c r="BV23" s="152">
        <f>[1]Субсидия_факт!MS25</f>
        <v>0</v>
      </c>
      <c r="BW23" s="782"/>
      <c r="BX23" s="299">
        <f t="shared" si="30"/>
        <v>0</v>
      </c>
      <c r="BY23" s="299">
        <f t="shared" si="31"/>
        <v>0</v>
      </c>
      <c r="BZ23" s="944">
        <f>[1]Субсидия_факт!MU25</f>
        <v>0</v>
      </c>
      <c r="CA23" s="301"/>
      <c r="CB23" s="152">
        <f>[1]Субсидия_факт!MY25</f>
        <v>0</v>
      </c>
      <c r="CC23" s="1052"/>
      <c r="CD23" s="299">
        <f t="shared" si="32"/>
        <v>0</v>
      </c>
      <c r="CE23" s="299">
        <f t="shared" si="33"/>
        <v>0</v>
      </c>
      <c r="CF23" s="944">
        <f>[1]Субсидия_факт!NA25</f>
        <v>0</v>
      </c>
      <c r="CG23" s="301"/>
      <c r="CH23" s="152">
        <f>[1]Субсидия_факт!NE25</f>
        <v>799023.46</v>
      </c>
      <c r="CI23" s="1052">
        <v>0</v>
      </c>
      <c r="CJ23" s="299">
        <f t="shared" si="35"/>
        <v>706387.01</v>
      </c>
      <c r="CK23" s="299">
        <f t="shared" si="36"/>
        <v>0</v>
      </c>
      <c r="CL23" s="944">
        <f>[1]Субсидия_факт!NG25</f>
        <v>92636.45</v>
      </c>
      <c r="CM23" s="1425">
        <v>0</v>
      </c>
      <c r="CN23" s="152">
        <f>[1]Субсидия_факт!OG25</f>
        <v>0</v>
      </c>
      <c r="CO23" s="782"/>
      <c r="CP23" s="299">
        <f t="shared" si="38"/>
        <v>0</v>
      </c>
      <c r="CQ23" s="299">
        <f t="shared" si="39"/>
        <v>0</v>
      </c>
      <c r="CR23" s="944">
        <f>[1]Субсидия_факт!OI25</f>
        <v>0</v>
      </c>
      <c r="CS23" s="301"/>
      <c r="CT23" s="152">
        <f>[1]Субсидия_факт!OM25</f>
        <v>0</v>
      </c>
      <c r="CU23" s="782"/>
      <c r="CV23" s="299">
        <f t="shared" si="40"/>
        <v>0</v>
      </c>
      <c r="CW23" s="299">
        <f t="shared" si="41"/>
        <v>0</v>
      </c>
      <c r="CX23" s="944">
        <f>[1]Субсидия_факт!OO25</f>
        <v>0</v>
      </c>
      <c r="CY23" s="301"/>
    </row>
    <row r="24" spans="1:103" s="153" customFormat="1" ht="21" customHeight="1">
      <c r="A24" s="148" t="s">
        <v>104</v>
      </c>
      <c r="B24" s="149">
        <f t="shared" si="2"/>
        <v>726716.40000000014</v>
      </c>
      <c r="C24" s="149">
        <f t="shared" si="3"/>
        <v>0</v>
      </c>
      <c r="D24" s="515">
        <f t="shared" si="4"/>
        <v>726716.40000000014</v>
      </c>
      <c r="E24" s="515">
        <f t="shared" si="5"/>
        <v>0</v>
      </c>
      <c r="F24" s="515">
        <f t="shared" si="6"/>
        <v>0</v>
      </c>
      <c r="G24" s="515">
        <f t="shared" si="7"/>
        <v>0</v>
      </c>
      <c r="H24" s="152">
        <f>[1]Субсидия_факт!CG26</f>
        <v>0</v>
      </c>
      <c r="I24" s="1052">
        <f t="shared" si="1"/>
        <v>0</v>
      </c>
      <c r="J24" s="299">
        <f t="shared" si="8"/>
        <v>0</v>
      </c>
      <c r="K24" s="299">
        <f t="shared" si="9"/>
        <v>0</v>
      </c>
      <c r="L24" s="944">
        <f>[1]Субсидия_факт!CI26</f>
        <v>0</v>
      </c>
      <c r="M24" s="1425">
        <f t="shared" si="10"/>
        <v>0</v>
      </c>
      <c r="N24" s="152">
        <f>[1]Субсидия_факт!FC26</f>
        <v>0</v>
      </c>
      <c r="O24" s="782"/>
      <c r="P24" s="299">
        <f t="shared" si="11"/>
        <v>0</v>
      </c>
      <c r="Q24" s="299">
        <f t="shared" si="12"/>
        <v>0</v>
      </c>
      <c r="R24" s="944">
        <f>[1]Субсидия_факт!FE26</f>
        <v>0</v>
      </c>
      <c r="S24" s="301"/>
      <c r="T24" s="152">
        <f>[1]Субсидия_факт!FO26</f>
        <v>0</v>
      </c>
      <c r="U24" s="782"/>
      <c r="V24" s="299">
        <f t="shared" si="13"/>
        <v>0</v>
      </c>
      <c r="W24" s="299">
        <f t="shared" si="14"/>
        <v>0</v>
      </c>
      <c r="X24" s="944">
        <f>[1]Субсидия_факт!FQ26</f>
        <v>0</v>
      </c>
      <c r="Y24" s="301"/>
      <c r="Z24" s="152">
        <f>[1]Субсидия_факт!GI26</f>
        <v>0</v>
      </c>
      <c r="AA24" s="782"/>
      <c r="AB24" s="299">
        <f t="shared" si="15"/>
        <v>0</v>
      </c>
      <c r="AC24" s="299">
        <f t="shared" si="16"/>
        <v>0</v>
      </c>
      <c r="AD24" s="944">
        <f>[1]Субсидия_факт!GK26</f>
        <v>0</v>
      </c>
      <c r="AE24" s="301"/>
      <c r="AF24" s="152">
        <f>[1]Субсидия_факт!GQ26</f>
        <v>0</v>
      </c>
      <c r="AG24" s="782"/>
      <c r="AH24" s="299">
        <f t="shared" si="17"/>
        <v>0</v>
      </c>
      <c r="AI24" s="299">
        <f t="shared" si="18"/>
        <v>0</v>
      </c>
      <c r="AJ24" s="944">
        <f>[1]Субсидия_факт!GS26</f>
        <v>0</v>
      </c>
      <c r="AK24" s="301"/>
      <c r="AL24" s="152">
        <f>[1]Субсидия_факт!HM26</f>
        <v>0</v>
      </c>
      <c r="AM24" s="782"/>
      <c r="AN24" s="299">
        <f t="shared" si="19"/>
        <v>0</v>
      </c>
      <c r="AO24" s="299">
        <f t="shared" si="20"/>
        <v>0</v>
      </c>
      <c r="AP24" s="944">
        <f>[1]Субсидия_факт!HO26</f>
        <v>0</v>
      </c>
      <c r="AQ24" s="301"/>
      <c r="AR24" s="152">
        <f>[1]Субсидия_факт!HS26</f>
        <v>0</v>
      </c>
      <c r="AS24" s="782"/>
      <c r="AT24" s="299">
        <f t="shared" si="21"/>
        <v>0</v>
      </c>
      <c r="AU24" s="299">
        <f t="shared" si="22"/>
        <v>0</v>
      </c>
      <c r="AV24" s="944">
        <f>[1]Субсидия_факт!HU26</f>
        <v>0</v>
      </c>
      <c r="AW24" s="301"/>
      <c r="AX24" s="152">
        <f>[1]Субсидия_факт!LE26</f>
        <v>0</v>
      </c>
      <c r="AY24" s="782"/>
      <c r="AZ24" s="299">
        <f t="shared" si="23"/>
        <v>0</v>
      </c>
      <c r="BA24" s="299"/>
      <c r="BB24" s="944">
        <f>[1]Субсидия_факт!LG26</f>
        <v>0</v>
      </c>
      <c r="BC24" s="301"/>
      <c r="BD24" s="152">
        <f>[1]Субсидия_факт!LW26</f>
        <v>0</v>
      </c>
      <c r="BE24" s="782"/>
      <c r="BF24" s="299">
        <f t="shared" si="24"/>
        <v>0</v>
      </c>
      <c r="BG24" s="299"/>
      <c r="BH24" s="944">
        <f>[1]Субсидия_факт!LY26</f>
        <v>0</v>
      </c>
      <c r="BI24" s="301"/>
      <c r="BJ24" s="152">
        <f>[1]Субсидия_факт!MG26</f>
        <v>0</v>
      </c>
      <c r="BK24" s="1052">
        <f t="shared" si="25"/>
        <v>0</v>
      </c>
      <c r="BL24" s="299">
        <f t="shared" si="26"/>
        <v>0</v>
      </c>
      <c r="BM24" s="299"/>
      <c r="BN24" s="944">
        <f>[1]Субсидия_факт!MI26</f>
        <v>0</v>
      </c>
      <c r="BO24" s="1425">
        <f t="shared" si="27"/>
        <v>0</v>
      </c>
      <c r="BP24" s="152">
        <f>[1]Субсидия_факт!MM26</f>
        <v>0</v>
      </c>
      <c r="BQ24" s="782"/>
      <c r="BR24" s="299">
        <f t="shared" si="28"/>
        <v>0</v>
      </c>
      <c r="BS24" s="299">
        <f t="shared" si="29"/>
        <v>0</v>
      </c>
      <c r="BT24" s="944">
        <f>[1]Субсидия_факт!MO26</f>
        <v>0</v>
      </c>
      <c r="BU24" s="301"/>
      <c r="BV24" s="152">
        <f>[1]Субсидия_факт!MS26</f>
        <v>0</v>
      </c>
      <c r="BW24" s="782"/>
      <c r="BX24" s="299">
        <f t="shared" si="30"/>
        <v>0</v>
      </c>
      <c r="BY24" s="299">
        <f t="shared" si="31"/>
        <v>0</v>
      </c>
      <c r="BZ24" s="944">
        <f>[1]Субсидия_факт!MU26</f>
        <v>0</v>
      </c>
      <c r="CA24" s="301"/>
      <c r="CB24" s="152">
        <f>[1]Субсидия_факт!MY26</f>
        <v>0</v>
      </c>
      <c r="CC24" s="1052"/>
      <c r="CD24" s="299">
        <f t="shared" si="32"/>
        <v>0</v>
      </c>
      <c r="CE24" s="299">
        <f t="shared" si="33"/>
        <v>0</v>
      </c>
      <c r="CF24" s="944">
        <f>[1]Субсидия_факт!NA26</f>
        <v>0</v>
      </c>
      <c r="CG24" s="301"/>
      <c r="CH24" s="152">
        <f>[1]Субсидия_факт!NE26</f>
        <v>726716.40000000014</v>
      </c>
      <c r="CI24" s="1052">
        <v>0</v>
      </c>
      <c r="CJ24" s="299">
        <f t="shared" si="35"/>
        <v>726716.40000000014</v>
      </c>
      <c r="CK24" s="299">
        <f t="shared" si="36"/>
        <v>0</v>
      </c>
      <c r="CL24" s="944">
        <f>[1]Субсидия_факт!NG26</f>
        <v>0</v>
      </c>
      <c r="CM24" s="1425">
        <f t="shared" si="37"/>
        <v>0</v>
      </c>
      <c r="CN24" s="152">
        <f>[1]Субсидия_факт!OG26</f>
        <v>0</v>
      </c>
      <c r="CO24" s="782"/>
      <c r="CP24" s="299">
        <f t="shared" si="38"/>
        <v>0</v>
      </c>
      <c r="CQ24" s="299">
        <f t="shared" si="39"/>
        <v>0</v>
      </c>
      <c r="CR24" s="944">
        <f>[1]Субсидия_факт!OI26</f>
        <v>0</v>
      </c>
      <c r="CS24" s="301"/>
      <c r="CT24" s="152">
        <f>[1]Субсидия_факт!OM26</f>
        <v>0</v>
      </c>
      <c r="CU24" s="782"/>
      <c r="CV24" s="299">
        <f t="shared" si="40"/>
        <v>0</v>
      </c>
      <c r="CW24" s="299">
        <f t="shared" si="41"/>
        <v>0</v>
      </c>
      <c r="CX24" s="944">
        <f>[1]Субсидия_факт!OO26</f>
        <v>0</v>
      </c>
      <c r="CY24" s="301"/>
    </row>
    <row r="25" spans="1:103" s="153" customFormat="1" ht="21" customHeight="1">
      <c r="A25" s="154" t="s">
        <v>105</v>
      </c>
      <c r="B25" s="149">
        <f t="shared" si="2"/>
        <v>494285.55999999994</v>
      </c>
      <c r="C25" s="149">
        <f t="shared" si="3"/>
        <v>0</v>
      </c>
      <c r="D25" s="515">
        <f t="shared" si="4"/>
        <v>359671.58999999997</v>
      </c>
      <c r="E25" s="515">
        <f t="shared" si="5"/>
        <v>0</v>
      </c>
      <c r="F25" s="515">
        <f t="shared" si="6"/>
        <v>134613.97</v>
      </c>
      <c r="G25" s="515">
        <f t="shared" si="7"/>
        <v>0</v>
      </c>
      <c r="H25" s="152">
        <f>[1]Субсидия_факт!CG27</f>
        <v>0</v>
      </c>
      <c r="I25" s="1052">
        <f t="shared" si="1"/>
        <v>0</v>
      </c>
      <c r="J25" s="299">
        <f t="shared" si="8"/>
        <v>0</v>
      </c>
      <c r="K25" s="299">
        <f t="shared" si="9"/>
        <v>0</v>
      </c>
      <c r="L25" s="944">
        <f>[1]Субсидия_факт!CI27</f>
        <v>0</v>
      </c>
      <c r="M25" s="1425">
        <f t="shared" si="10"/>
        <v>0</v>
      </c>
      <c r="N25" s="152">
        <f>[1]Субсидия_факт!FC27</f>
        <v>0</v>
      </c>
      <c r="O25" s="782"/>
      <c r="P25" s="299">
        <f t="shared" si="11"/>
        <v>0</v>
      </c>
      <c r="Q25" s="299">
        <f t="shared" si="12"/>
        <v>0</v>
      </c>
      <c r="R25" s="944">
        <f>[1]Субсидия_факт!FE27</f>
        <v>0</v>
      </c>
      <c r="S25" s="301"/>
      <c r="T25" s="152">
        <f>[1]Субсидия_факт!FO27</f>
        <v>0</v>
      </c>
      <c r="U25" s="782"/>
      <c r="V25" s="299">
        <f t="shared" si="13"/>
        <v>0</v>
      </c>
      <c r="W25" s="299">
        <f t="shared" si="14"/>
        <v>0</v>
      </c>
      <c r="X25" s="944">
        <f>[1]Субсидия_факт!FQ27</f>
        <v>0</v>
      </c>
      <c r="Y25" s="301"/>
      <c r="Z25" s="152">
        <f>[1]Субсидия_факт!GI27</f>
        <v>0</v>
      </c>
      <c r="AA25" s="782"/>
      <c r="AB25" s="299">
        <f t="shared" si="15"/>
        <v>0</v>
      </c>
      <c r="AC25" s="299">
        <f t="shared" si="16"/>
        <v>0</v>
      </c>
      <c r="AD25" s="944">
        <f>[1]Субсидия_факт!GK27</f>
        <v>0</v>
      </c>
      <c r="AE25" s="301"/>
      <c r="AF25" s="152">
        <f>[1]Субсидия_факт!GQ27</f>
        <v>0</v>
      </c>
      <c r="AG25" s="782"/>
      <c r="AH25" s="299">
        <f t="shared" si="17"/>
        <v>0</v>
      </c>
      <c r="AI25" s="299">
        <f t="shared" si="18"/>
        <v>0</v>
      </c>
      <c r="AJ25" s="944">
        <f>[1]Субсидия_факт!GS27</f>
        <v>0</v>
      </c>
      <c r="AK25" s="301"/>
      <c r="AL25" s="152">
        <f>[1]Субсидия_факт!HM27</f>
        <v>0</v>
      </c>
      <c r="AM25" s="782"/>
      <c r="AN25" s="299">
        <f t="shared" si="19"/>
        <v>0</v>
      </c>
      <c r="AO25" s="299">
        <f t="shared" si="20"/>
        <v>0</v>
      </c>
      <c r="AP25" s="944">
        <f>[1]Субсидия_факт!HO27</f>
        <v>0</v>
      </c>
      <c r="AQ25" s="301"/>
      <c r="AR25" s="152">
        <f>[1]Субсидия_факт!HS27</f>
        <v>0</v>
      </c>
      <c r="AS25" s="782"/>
      <c r="AT25" s="299">
        <f t="shared" si="21"/>
        <v>0</v>
      </c>
      <c r="AU25" s="299">
        <f t="shared" si="22"/>
        <v>0</v>
      </c>
      <c r="AV25" s="944">
        <f>[1]Субсидия_факт!HU27</f>
        <v>0</v>
      </c>
      <c r="AW25" s="301"/>
      <c r="AX25" s="152">
        <f>[1]Субсидия_факт!LE27</f>
        <v>0</v>
      </c>
      <c r="AY25" s="782"/>
      <c r="AZ25" s="299">
        <f t="shared" si="23"/>
        <v>0</v>
      </c>
      <c r="BA25" s="299"/>
      <c r="BB25" s="944">
        <f>[1]Субсидия_факт!LG27</f>
        <v>0</v>
      </c>
      <c r="BC25" s="301"/>
      <c r="BD25" s="152">
        <f>[1]Субсидия_факт!LW27</f>
        <v>0</v>
      </c>
      <c r="BE25" s="782"/>
      <c r="BF25" s="299">
        <f t="shared" si="24"/>
        <v>0</v>
      </c>
      <c r="BG25" s="299"/>
      <c r="BH25" s="944">
        <f>[1]Субсидия_факт!LY27</f>
        <v>0</v>
      </c>
      <c r="BI25" s="301"/>
      <c r="BJ25" s="152">
        <f>[1]Субсидия_факт!MG27</f>
        <v>0</v>
      </c>
      <c r="BK25" s="1052">
        <f t="shared" si="25"/>
        <v>0</v>
      </c>
      <c r="BL25" s="299">
        <f t="shared" si="26"/>
        <v>0</v>
      </c>
      <c r="BM25" s="299"/>
      <c r="BN25" s="944">
        <f>[1]Субсидия_факт!MI27</f>
        <v>0</v>
      </c>
      <c r="BO25" s="1425">
        <f t="shared" si="27"/>
        <v>0</v>
      </c>
      <c r="BP25" s="152">
        <f>[1]Субсидия_факт!MM27</f>
        <v>0</v>
      </c>
      <c r="BQ25" s="782"/>
      <c r="BR25" s="299">
        <f t="shared" si="28"/>
        <v>0</v>
      </c>
      <c r="BS25" s="299">
        <f t="shared" si="29"/>
        <v>0</v>
      </c>
      <c r="BT25" s="944">
        <f>[1]Субсидия_факт!MO27</f>
        <v>0</v>
      </c>
      <c r="BU25" s="301"/>
      <c r="BV25" s="152">
        <f>[1]Субсидия_факт!MS27</f>
        <v>0</v>
      </c>
      <c r="BW25" s="782"/>
      <c r="BX25" s="299">
        <f t="shared" si="30"/>
        <v>0</v>
      </c>
      <c r="BY25" s="299">
        <f t="shared" si="31"/>
        <v>0</v>
      </c>
      <c r="BZ25" s="944">
        <f>[1]Субсидия_факт!MU27</f>
        <v>0</v>
      </c>
      <c r="CA25" s="301"/>
      <c r="CB25" s="152">
        <f>[1]Субсидия_факт!MY27</f>
        <v>0</v>
      </c>
      <c r="CC25" s="1052"/>
      <c r="CD25" s="299">
        <f t="shared" si="32"/>
        <v>0</v>
      </c>
      <c r="CE25" s="299">
        <f t="shared" si="33"/>
        <v>0</v>
      </c>
      <c r="CF25" s="944">
        <f>[1]Субсидия_факт!NA27</f>
        <v>0</v>
      </c>
      <c r="CG25" s="301"/>
      <c r="CH25" s="152">
        <f>[1]Субсидия_факт!NE27</f>
        <v>494285.55999999994</v>
      </c>
      <c r="CI25" s="1052">
        <v>0</v>
      </c>
      <c r="CJ25" s="299">
        <f t="shared" si="35"/>
        <v>359671.58999999997</v>
      </c>
      <c r="CK25" s="299">
        <f t="shared" si="36"/>
        <v>0</v>
      </c>
      <c r="CL25" s="944">
        <f>[1]Субсидия_факт!NG27</f>
        <v>134613.97</v>
      </c>
      <c r="CM25" s="1425">
        <v>0</v>
      </c>
      <c r="CN25" s="152">
        <f>[1]Субсидия_факт!OG27</f>
        <v>0</v>
      </c>
      <c r="CO25" s="782"/>
      <c r="CP25" s="299">
        <f t="shared" si="38"/>
        <v>0</v>
      </c>
      <c r="CQ25" s="299">
        <f t="shared" si="39"/>
        <v>0</v>
      </c>
      <c r="CR25" s="944">
        <f>[1]Субсидия_факт!OI27</f>
        <v>0</v>
      </c>
      <c r="CS25" s="301"/>
      <c r="CT25" s="152">
        <f>[1]Субсидия_факт!OM27</f>
        <v>0</v>
      </c>
      <c r="CU25" s="782"/>
      <c r="CV25" s="299">
        <f t="shared" si="40"/>
        <v>0</v>
      </c>
      <c r="CW25" s="299">
        <f t="shared" si="41"/>
        <v>0</v>
      </c>
      <c r="CX25" s="944">
        <f>[1]Субсидия_факт!OO27</f>
        <v>0</v>
      </c>
      <c r="CY25" s="301"/>
    </row>
    <row r="26" spans="1:103" s="261" customFormat="1" ht="21" customHeight="1">
      <c r="A26" s="148" t="s">
        <v>113</v>
      </c>
      <c r="B26" s="155">
        <f t="shared" ref="B26:M26" si="42">SUM(B8:B25)</f>
        <v>162371320.68000004</v>
      </c>
      <c r="C26" s="155">
        <f t="shared" si="42"/>
        <v>55741002.219999999</v>
      </c>
      <c r="D26" s="666">
        <f t="shared" si="42"/>
        <v>78584226.860000014</v>
      </c>
      <c r="E26" s="666">
        <f t="shared" si="42"/>
        <v>4464277.24</v>
      </c>
      <c r="F26" s="666">
        <f t="shared" si="42"/>
        <v>83787093.820000008</v>
      </c>
      <c r="G26" s="666">
        <f t="shared" si="42"/>
        <v>51276724.979999997</v>
      </c>
      <c r="H26" s="155">
        <f t="shared" si="42"/>
        <v>56006.05</v>
      </c>
      <c r="I26" s="151">
        <f t="shared" si="42"/>
        <v>56006.05</v>
      </c>
      <c r="J26" s="300">
        <f t="shared" si="42"/>
        <v>40569.4</v>
      </c>
      <c r="K26" s="300">
        <f t="shared" si="42"/>
        <v>40569.4</v>
      </c>
      <c r="L26" s="300">
        <f t="shared" si="42"/>
        <v>15436.650000000001</v>
      </c>
      <c r="M26" s="300">
        <f t="shared" si="42"/>
        <v>15436.650000000001</v>
      </c>
      <c r="N26" s="155">
        <f t="shared" ref="N26:Y26" si="43">SUM(N8:N25)</f>
        <v>0</v>
      </c>
      <c r="O26" s="151">
        <f t="shared" si="43"/>
        <v>0</v>
      </c>
      <c r="P26" s="300">
        <f t="shared" si="43"/>
        <v>0</v>
      </c>
      <c r="Q26" s="300">
        <f t="shared" si="43"/>
        <v>0</v>
      </c>
      <c r="R26" s="300">
        <f t="shared" si="43"/>
        <v>0</v>
      </c>
      <c r="S26" s="300">
        <f t="shared" si="43"/>
        <v>0</v>
      </c>
      <c r="T26" s="155">
        <f t="shared" si="43"/>
        <v>102181871</v>
      </c>
      <c r="U26" s="151">
        <f t="shared" si="43"/>
        <v>0</v>
      </c>
      <c r="V26" s="300">
        <f t="shared" si="43"/>
        <v>70181871</v>
      </c>
      <c r="W26" s="300">
        <f t="shared" si="43"/>
        <v>0</v>
      </c>
      <c r="X26" s="300">
        <f t="shared" si="43"/>
        <v>32000000</v>
      </c>
      <c r="Y26" s="300">
        <f t="shared" si="43"/>
        <v>0</v>
      </c>
      <c r="Z26" s="155">
        <f t="shared" ref="Z26:AE26" si="44">SUM(Z8:Z25)</f>
        <v>0</v>
      </c>
      <c r="AA26" s="151">
        <f t="shared" si="44"/>
        <v>0</v>
      </c>
      <c r="AB26" s="300">
        <f t="shared" si="44"/>
        <v>0</v>
      </c>
      <c r="AC26" s="300">
        <f t="shared" si="44"/>
        <v>0</v>
      </c>
      <c r="AD26" s="300">
        <f t="shared" si="44"/>
        <v>0</v>
      </c>
      <c r="AE26" s="300">
        <f t="shared" si="44"/>
        <v>0</v>
      </c>
      <c r="AF26" s="155">
        <f t="shared" ref="AF26:AK26" si="45">SUM(AF8:AF25)</f>
        <v>0</v>
      </c>
      <c r="AG26" s="151">
        <f t="shared" si="45"/>
        <v>0</v>
      </c>
      <c r="AH26" s="300">
        <f t="shared" si="45"/>
        <v>0</v>
      </c>
      <c r="AI26" s="300">
        <f t="shared" si="45"/>
        <v>0</v>
      </c>
      <c r="AJ26" s="300">
        <f t="shared" si="45"/>
        <v>0</v>
      </c>
      <c r="AK26" s="300">
        <f t="shared" si="45"/>
        <v>0</v>
      </c>
      <c r="AL26" s="155">
        <f t="shared" ref="AL26:AQ26" si="46">SUM(AL8:AL25)</f>
        <v>0</v>
      </c>
      <c r="AM26" s="151">
        <f t="shared" si="46"/>
        <v>0</v>
      </c>
      <c r="AN26" s="300">
        <f t="shared" si="46"/>
        <v>0</v>
      </c>
      <c r="AO26" s="300">
        <f t="shared" si="46"/>
        <v>0</v>
      </c>
      <c r="AP26" s="300">
        <f t="shared" si="46"/>
        <v>0</v>
      </c>
      <c r="AQ26" s="300">
        <f t="shared" si="46"/>
        <v>0</v>
      </c>
      <c r="AR26" s="155">
        <f t="shared" ref="AR26:BC26" si="47">SUM(AR8:AR25)</f>
        <v>0</v>
      </c>
      <c r="AS26" s="151">
        <f t="shared" si="47"/>
        <v>0</v>
      </c>
      <c r="AT26" s="300">
        <f t="shared" si="47"/>
        <v>0</v>
      </c>
      <c r="AU26" s="300">
        <f t="shared" si="47"/>
        <v>0</v>
      </c>
      <c r="AV26" s="300">
        <f t="shared" si="47"/>
        <v>0</v>
      </c>
      <c r="AW26" s="300">
        <f t="shared" si="47"/>
        <v>0</v>
      </c>
      <c r="AX26" s="155">
        <f t="shared" si="47"/>
        <v>26596207</v>
      </c>
      <c r="AY26" s="151">
        <f t="shared" si="47"/>
        <v>26394320.079999998</v>
      </c>
      <c r="AZ26" s="300">
        <f t="shared" si="47"/>
        <v>0</v>
      </c>
      <c r="BA26" s="300">
        <f t="shared" si="47"/>
        <v>0</v>
      </c>
      <c r="BB26" s="300">
        <f t="shared" si="47"/>
        <v>26596207</v>
      </c>
      <c r="BC26" s="300">
        <f t="shared" si="47"/>
        <v>26394320.079999998</v>
      </c>
      <c r="BD26" s="155">
        <f t="shared" ref="BD26:BI26" si="48">SUM(BD8:BD25)</f>
        <v>0</v>
      </c>
      <c r="BE26" s="151">
        <f t="shared" si="48"/>
        <v>0</v>
      </c>
      <c r="BF26" s="300">
        <f t="shared" si="48"/>
        <v>0</v>
      </c>
      <c r="BG26" s="300">
        <f t="shared" si="48"/>
        <v>0</v>
      </c>
      <c r="BH26" s="300">
        <f t="shared" si="48"/>
        <v>0</v>
      </c>
      <c r="BI26" s="300">
        <f t="shared" si="48"/>
        <v>0</v>
      </c>
      <c r="BJ26" s="155">
        <f t="shared" ref="BJ26:BO26" si="49">SUM(BJ8:BJ25)</f>
        <v>24444000</v>
      </c>
      <c r="BK26" s="151">
        <f t="shared" si="49"/>
        <v>24444000</v>
      </c>
      <c r="BL26" s="300">
        <f t="shared" si="49"/>
        <v>0</v>
      </c>
      <c r="BM26" s="300">
        <f t="shared" si="49"/>
        <v>0</v>
      </c>
      <c r="BN26" s="300">
        <f t="shared" si="49"/>
        <v>24444000</v>
      </c>
      <c r="BO26" s="300">
        <f t="shared" si="49"/>
        <v>24444000</v>
      </c>
      <c r="BP26" s="151">
        <f t="shared" ref="BP26:CG26" si="50">SUM(BP8:BP25)</f>
        <v>0</v>
      </c>
      <c r="BQ26" s="151">
        <f t="shared" si="50"/>
        <v>0</v>
      </c>
      <c r="BR26" s="300">
        <f t="shared" si="50"/>
        <v>0</v>
      </c>
      <c r="BS26" s="300">
        <f t="shared" si="50"/>
        <v>0</v>
      </c>
      <c r="BT26" s="300">
        <f t="shared" si="50"/>
        <v>0</v>
      </c>
      <c r="BU26" s="300">
        <f t="shared" si="50"/>
        <v>0</v>
      </c>
      <c r="BV26" s="151">
        <f t="shared" si="50"/>
        <v>0</v>
      </c>
      <c r="BW26" s="151">
        <f t="shared" si="50"/>
        <v>0</v>
      </c>
      <c r="BX26" s="300">
        <f t="shared" si="50"/>
        <v>0</v>
      </c>
      <c r="BY26" s="300">
        <f t="shared" si="50"/>
        <v>0</v>
      </c>
      <c r="BZ26" s="300">
        <f t="shared" si="50"/>
        <v>0</v>
      </c>
      <c r="CA26" s="300">
        <f t="shared" si="50"/>
        <v>0</v>
      </c>
      <c r="CB26" s="155">
        <f t="shared" si="50"/>
        <v>0</v>
      </c>
      <c r="CC26" s="151">
        <f t="shared" si="50"/>
        <v>0</v>
      </c>
      <c r="CD26" s="300">
        <f t="shared" si="50"/>
        <v>0</v>
      </c>
      <c r="CE26" s="300">
        <f t="shared" si="50"/>
        <v>0</v>
      </c>
      <c r="CF26" s="300">
        <f t="shared" si="50"/>
        <v>0</v>
      </c>
      <c r="CG26" s="300">
        <f t="shared" si="50"/>
        <v>0</v>
      </c>
      <c r="CH26" s="155">
        <f t="shared" ref="CH26:CM26" si="51">SUM(CH8:CH25)</f>
        <v>9093236.6300000008</v>
      </c>
      <c r="CI26" s="151">
        <f t="shared" si="51"/>
        <v>4846676.09</v>
      </c>
      <c r="CJ26" s="300">
        <f t="shared" si="51"/>
        <v>8361786.46</v>
      </c>
      <c r="CK26" s="300">
        <f t="shared" si="51"/>
        <v>4423707.84</v>
      </c>
      <c r="CL26" s="300">
        <f t="shared" si="51"/>
        <v>731450.16999999993</v>
      </c>
      <c r="CM26" s="300">
        <f t="shared" si="51"/>
        <v>422968.25</v>
      </c>
      <c r="CN26" s="155">
        <f t="shared" ref="CN26:CS26" si="52">SUM(CN8:CN25)</f>
        <v>0</v>
      </c>
      <c r="CO26" s="151">
        <f t="shared" si="52"/>
        <v>0</v>
      </c>
      <c r="CP26" s="300">
        <f t="shared" si="52"/>
        <v>0</v>
      </c>
      <c r="CQ26" s="300">
        <f t="shared" si="52"/>
        <v>0</v>
      </c>
      <c r="CR26" s="300">
        <f t="shared" si="52"/>
        <v>0</v>
      </c>
      <c r="CS26" s="300">
        <f t="shared" si="52"/>
        <v>0</v>
      </c>
      <c r="CT26" s="155">
        <f t="shared" ref="CT26:CY26" si="53">SUM(CT8:CT25)</f>
        <v>0</v>
      </c>
      <c r="CU26" s="151">
        <f t="shared" si="53"/>
        <v>0</v>
      </c>
      <c r="CV26" s="300">
        <f t="shared" si="53"/>
        <v>0</v>
      </c>
      <c r="CW26" s="300">
        <f t="shared" si="53"/>
        <v>0</v>
      </c>
      <c r="CX26" s="300">
        <f t="shared" si="53"/>
        <v>0</v>
      </c>
      <c r="CY26" s="300">
        <f t="shared" si="53"/>
        <v>0</v>
      </c>
    </row>
    <row r="27" spans="1:103" s="153" customFormat="1" ht="21" customHeight="1">
      <c r="A27" s="257"/>
      <c r="B27" s="280"/>
      <c r="C27" s="280"/>
      <c r="D27" s="258"/>
      <c r="E27" s="258"/>
      <c r="F27" s="258"/>
      <c r="G27" s="258"/>
      <c r="H27" s="258"/>
      <c r="I27" s="258"/>
      <c r="J27" s="258"/>
      <c r="K27" s="258"/>
      <c r="L27" s="258"/>
      <c r="M27" s="258"/>
      <c r="N27" s="258"/>
      <c r="O27" s="258"/>
      <c r="P27" s="258"/>
      <c r="Q27" s="258"/>
      <c r="R27" s="258"/>
      <c r="S27" s="258"/>
      <c r="T27" s="258"/>
      <c r="U27" s="258"/>
      <c r="V27" s="258"/>
      <c r="W27" s="258"/>
      <c r="X27" s="258"/>
      <c r="Y27" s="258"/>
      <c r="Z27" s="258"/>
      <c r="AA27" s="258"/>
      <c r="AB27" s="258"/>
      <c r="AC27" s="258"/>
      <c r="AD27" s="258"/>
      <c r="AE27" s="258"/>
      <c r="AF27" s="258"/>
      <c r="AG27" s="262"/>
      <c r="AH27" s="262"/>
      <c r="AI27" s="262"/>
      <c r="AJ27" s="262"/>
      <c r="AK27" s="262"/>
      <c r="AL27" s="262"/>
      <c r="AM27" s="262"/>
      <c r="AN27" s="262"/>
      <c r="AO27" s="262"/>
      <c r="AP27" s="262"/>
      <c r="AQ27" s="262"/>
      <c r="AR27" s="262"/>
      <c r="AS27" s="262"/>
      <c r="AT27" s="262"/>
      <c r="AU27" s="262"/>
      <c r="AV27" s="262"/>
      <c r="AW27" s="262"/>
      <c r="AX27" s="262"/>
      <c r="AY27" s="262"/>
      <c r="AZ27" s="262"/>
      <c r="BA27" s="262"/>
      <c r="BB27" s="262"/>
      <c r="BC27" s="262"/>
      <c r="BD27" s="258"/>
      <c r="BE27" s="258"/>
      <c r="BF27" s="258"/>
      <c r="BG27" s="258"/>
      <c r="BH27" s="258"/>
      <c r="BI27" s="258"/>
      <c r="BJ27" s="258"/>
      <c r="BK27" s="258"/>
      <c r="BL27" s="258"/>
      <c r="BM27" s="258"/>
      <c r="BN27" s="258"/>
      <c r="BO27" s="258"/>
      <c r="BP27" s="258"/>
      <c r="BQ27" s="525"/>
      <c r="BR27" s="520"/>
      <c r="BS27" s="520"/>
      <c r="BT27" s="520"/>
      <c r="BU27" s="520"/>
      <c r="BV27" s="520"/>
      <c r="BW27" s="520"/>
      <c r="BX27" s="520"/>
      <c r="BY27" s="520"/>
      <c r="BZ27" s="520"/>
      <c r="CA27" s="520"/>
      <c r="CB27" s="520"/>
      <c r="CC27" s="520"/>
      <c r="CD27" s="520"/>
      <c r="CE27" s="520"/>
      <c r="CF27" s="520"/>
      <c r="CG27" s="520"/>
      <c r="CH27" s="258"/>
      <c r="CI27" s="258"/>
      <c r="CJ27" s="258"/>
      <c r="CK27" s="258"/>
      <c r="CL27" s="258"/>
      <c r="CM27" s="258"/>
      <c r="CN27" s="258"/>
      <c r="CO27" s="258"/>
      <c r="CP27" s="258"/>
      <c r="CQ27" s="258"/>
      <c r="CR27" s="258"/>
      <c r="CS27" s="258"/>
    </row>
    <row r="28" spans="1:103" s="153" customFormat="1" ht="21" customHeight="1">
      <c r="A28" s="257"/>
      <c r="B28" s="258"/>
      <c r="C28" s="258"/>
      <c r="D28" s="258"/>
      <c r="E28" s="258"/>
      <c r="F28" s="258"/>
      <c r="G28" s="258"/>
      <c r="H28" s="258"/>
      <c r="I28" s="258"/>
      <c r="J28" s="258"/>
      <c r="K28" s="258"/>
      <c r="L28" s="258"/>
      <c r="M28" s="258"/>
      <c r="N28" s="258"/>
      <c r="O28" s="258"/>
      <c r="P28" s="258"/>
      <c r="Q28" s="258"/>
      <c r="R28" s="258"/>
      <c r="S28" s="258"/>
      <c r="T28" s="258"/>
      <c r="U28" s="258"/>
      <c r="V28" s="258"/>
      <c r="W28" s="258"/>
      <c r="X28" s="258"/>
      <c r="Y28" s="258"/>
      <c r="Z28" s="258"/>
      <c r="AA28" s="258"/>
      <c r="AB28" s="258"/>
      <c r="AC28" s="258"/>
      <c r="AD28" s="258"/>
      <c r="AE28" s="258"/>
      <c r="AF28" s="258"/>
      <c r="AG28" s="262"/>
      <c r="AH28" s="262"/>
      <c r="AI28" s="262"/>
      <c r="AJ28" s="262"/>
      <c r="AK28" s="262"/>
      <c r="AL28" s="262"/>
      <c r="AM28" s="262"/>
      <c r="AN28" s="262"/>
      <c r="AO28" s="262"/>
      <c r="AP28" s="262"/>
      <c r="AQ28" s="262"/>
      <c r="AR28" s="262"/>
      <c r="AS28" s="262"/>
      <c r="AT28" s="262"/>
      <c r="AU28" s="262"/>
      <c r="AV28" s="262"/>
      <c r="AW28" s="262"/>
      <c r="AX28" s="262"/>
      <c r="AY28" s="262"/>
      <c r="AZ28" s="262"/>
      <c r="BA28" s="262"/>
      <c r="BB28" s="262"/>
      <c r="BC28" s="262"/>
      <c r="BD28" s="258"/>
      <c r="BE28" s="258"/>
      <c r="BF28" s="258"/>
      <c r="BG28" s="258"/>
      <c r="BH28" s="258"/>
      <c r="BI28" s="258"/>
      <c r="BJ28" s="258"/>
      <c r="BK28" s="258"/>
      <c r="BL28" s="258"/>
      <c r="BM28" s="258"/>
      <c r="BN28" s="258"/>
      <c r="BO28" s="258"/>
      <c r="BP28" s="258"/>
      <c r="BQ28" s="262">
        <f>BQ27-BQ26</f>
        <v>0</v>
      </c>
      <c r="BR28" s="521"/>
      <c r="BS28" s="521"/>
      <c r="BT28" s="521"/>
      <c r="BU28" s="521"/>
      <c r="BV28" s="521"/>
      <c r="BW28" s="521"/>
      <c r="BX28" s="521"/>
      <c r="BY28" s="521"/>
      <c r="BZ28" s="521"/>
      <c r="CA28" s="521"/>
      <c r="CB28" s="521"/>
      <c r="CC28" s="521"/>
      <c r="CD28" s="521"/>
      <c r="CE28" s="521"/>
      <c r="CF28" s="521"/>
      <c r="CG28" s="521"/>
      <c r="CH28" s="258"/>
      <c r="CI28" s="258"/>
      <c r="CJ28" s="258"/>
      <c r="CK28" s="258"/>
      <c r="CL28" s="258"/>
      <c r="CM28" s="258"/>
      <c r="CN28" s="258"/>
      <c r="CO28" s="258"/>
      <c r="CP28" s="258"/>
      <c r="CQ28" s="258"/>
      <c r="CR28" s="258"/>
      <c r="CS28" s="258"/>
    </row>
    <row r="29" spans="1:103" s="153" customFormat="1" ht="21" customHeight="1">
      <c r="A29" s="148" t="s">
        <v>144</v>
      </c>
      <c r="B29" s="149">
        <f t="shared" ref="B29" si="54">BD29+N29+H29+CH29+CN29+T29+AF29+BP29+BV29+AL29+AR29+CB29+CT29+Z29+AX29+BJ29</f>
        <v>51040207</v>
      </c>
      <c r="C29" s="149">
        <f t="shared" ref="C29" si="55">BE29+O29+I29+CI29+CO29+U29+AG29+BQ29+BW29+AM29+AS29+CC29+CU29+AA29+AY29+BK29</f>
        <v>50838320.079999998</v>
      </c>
      <c r="D29" s="515">
        <f t="shared" ref="D29" si="56">BF29+P29+J29+CJ29+CP29+V29+AH29+BR29+BX29+AN29+AT29+CD29+CV29+AB29+AZ29+BL29</f>
        <v>0</v>
      </c>
      <c r="E29" s="515">
        <f t="shared" ref="E29" si="57">BG29+Q29+K29+CK29+CQ29+W29+AI29+BS29+BY29+AO29+AU29+CE29+CW29+AC29+BA29+BM29</f>
        <v>0</v>
      </c>
      <c r="F29" s="515">
        <f t="shared" ref="F29" si="58">BH29+R29+L29+CL29+CR29+X29+AJ29+BT29+BZ29+AP29+AV29+CF29+CX29+AD29+BB29+BN29</f>
        <v>51040207</v>
      </c>
      <c r="G29" s="515">
        <f t="shared" ref="G29" si="59">BI29+S29+M29+CM29+CS29+Y29+AK29+BU29+CA29+AQ29+AW29+CG29+CY29+AE29+BC29+BO29</f>
        <v>50838320.079999998</v>
      </c>
      <c r="H29" s="280"/>
      <c r="I29" s="280"/>
      <c r="J29" s="280"/>
      <c r="K29" s="280"/>
      <c r="L29" s="280"/>
      <c r="M29" s="280"/>
      <c r="N29" s="258"/>
      <c r="O29" s="258"/>
      <c r="P29" s="258"/>
      <c r="Q29" s="258"/>
      <c r="R29" s="258"/>
      <c r="S29" s="258"/>
      <c r="T29" s="280"/>
      <c r="U29" s="280"/>
      <c r="V29" s="280"/>
      <c r="W29" s="280"/>
      <c r="X29" s="280"/>
      <c r="Y29" s="280"/>
      <c r="Z29" s="280"/>
      <c r="AA29" s="280"/>
      <c r="AB29" s="280"/>
      <c r="AC29" s="280"/>
      <c r="AD29" s="280"/>
      <c r="AE29" s="280"/>
      <c r="AF29" s="258"/>
      <c r="AG29" s="258"/>
      <c r="AH29" s="258"/>
      <c r="AI29" s="258"/>
      <c r="AJ29" s="258"/>
      <c r="AK29" s="258"/>
      <c r="AL29" s="258"/>
      <c r="AM29" s="258"/>
      <c r="AN29" s="258"/>
      <c r="AO29" s="258"/>
      <c r="AP29" s="258"/>
      <c r="AQ29" s="258"/>
      <c r="AR29" s="258"/>
      <c r="AS29" s="258"/>
      <c r="AT29" s="258"/>
      <c r="AU29" s="258"/>
      <c r="AV29" s="258"/>
      <c r="AW29" s="258"/>
      <c r="AX29" s="1357">
        <f>AX26</f>
        <v>26596207</v>
      </c>
      <c r="AY29" s="1357">
        <f t="shared" ref="AY29:BC29" si="60">AY26</f>
        <v>26394320.079999998</v>
      </c>
      <c r="AZ29" s="1357">
        <f t="shared" si="60"/>
        <v>0</v>
      </c>
      <c r="BA29" s="1357">
        <f t="shared" si="60"/>
        <v>0</v>
      </c>
      <c r="BB29" s="1357">
        <f t="shared" si="60"/>
        <v>26596207</v>
      </c>
      <c r="BC29" s="1357">
        <f t="shared" si="60"/>
        <v>26394320.079999998</v>
      </c>
      <c r="BD29" s="258"/>
      <c r="BE29" s="258"/>
      <c r="BF29" s="258"/>
      <c r="BG29" s="258"/>
      <c r="BH29" s="258"/>
      <c r="BI29" s="258"/>
      <c r="BJ29" s="1357">
        <f>BJ26</f>
        <v>24444000</v>
      </c>
      <c r="BK29" s="1357">
        <f t="shared" ref="BK29:BO29" si="61">BK26</f>
        <v>24444000</v>
      </c>
      <c r="BL29" s="1357">
        <f t="shared" si="61"/>
        <v>0</v>
      </c>
      <c r="BM29" s="1357">
        <f t="shared" si="61"/>
        <v>0</v>
      </c>
      <c r="BN29" s="1357">
        <f t="shared" si="61"/>
        <v>24444000</v>
      </c>
      <c r="BO29" s="1357">
        <f t="shared" si="61"/>
        <v>24444000</v>
      </c>
      <c r="BP29" s="258"/>
      <c r="BQ29" s="258"/>
      <c r="BR29" s="521"/>
      <c r="BS29" s="521"/>
      <c r="BT29" s="521"/>
      <c r="BU29" s="521"/>
      <c r="BV29" s="521"/>
      <c r="BW29" s="521"/>
      <c r="BX29" s="521"/>
      <c r="BY29" s="521"/>
      <c r="BZ29" s="521"/>
      <c r="CA29" s="521"/>
      <c r="CB29" s="521"/>
      <c r="CC29" s="521"/>
      <c r="CD29" s="521"/>
      <c r="CE29" s="521"/>
      <c r="CF29" s="521"/>
      <c r="CG29" s="521"/>
      <c r="CH29" s="258"/>
      <c r="CI29" s="258"/>
      <c r="CJ29" s="258"/>
      <c r="CK29" s="258"/>
      <c r="CL29" s="258"/>
      <c r="CM29" s="258"/>
      <c r="CN29" s="258"/>
      <c r="CO29" s="258"/>
      <c r="CP29" s="258"/>
      <c r="CQ29" s="258"/>
      <c r="CR29" s="258"/>
      <c r="CS29" s="258"/>
    </row>
    <row r="30" spans="1:103" s="153" customFormat="1" ht="21" customHeight="1">
      <c r="A30" s="257"/>
      <c r="B30" s="258"/>
      <c r="C30" s="258"/>
      <c r="D30" s="258"/>
      <c r="E30" s="258"/>
      <c r="F30" s="258"/>
      <c r="G30" s="258"/>
      <c r="H30" s="258"/>
      <c r="I30" s="258"/>
      <c r="J30" s="258"/>
      <c r="K30" s="258"/>
      <c r="L30" s="258"/>
      <c r="M30" s="258"/>
      <c r="N30" s="258"/>
      <c r="O30" s="258"/>
      <c r="P30" s="258"/>
      <c r="Q30" s="258"/>
      <c r="R30" s="258"/>
      <c r="S30" s="258"/>
      <c r="T30" s="258"/>
      <c r="U30" s="258"/>
      <c r="V30" s="258"/>
      <c r="W30" s="258"/>
      <c r="X30" s="258"/>
      <c r="Y30" s="258"/>
      <c r="Z30" s="258"/>
      <c r="AA30" s="258"/>
      <c r="AB30" s="258"/>
      <c r="AC30" s="258"/>
      <c r="AD30" s="258"/>
      <c r="AE30" s="258"/>
      <c r="AF30" s="258"/>
      <c r="AG30" s="258"/>
      <c r="AH30" s="258"/>
      <c r="AI30" s="258"/>
      <c r="AJ30" s="258"/>
      <c r="AK30" s="258"/>
      <c r="AL30" s="258"/>
      <c r="AM30" s="258"/>
      <c r="AN30" s="258"/>
      <c r="AO30" s="258"/>
      <c r="AP30" s="258"/>
      <c r="AQ30" s="258"/>
      <c r="AR30" s="258"/>
      <c r="AS30" s="258"/>
      <c r="AT30" s="258"/>
      <c r="AU30" s="258"/>
      <c r="AV30" s="258"/>
      <c r="AW30" s="258"/>
      <c r="AX30" s="258"/>
      <c r="AY30" s="258"/>
      <c r="AZ30" s="258"/>
      <c r="BA30" s="258"/>
      <c r="BB30" s="258"/>
      <c r="BC30" s="258"/>
      <c r="BD30" s="258"/>
      <c r="BE30" s="258"/>
      <c r="BF30" s="258"/>
      <c r="BG30" s="258"/>
      <c r="BH30" s="258"/>
      <c r="BI30" s="258"/>
      <c r="BJ30" s="258"/>
      <c r="BK30" s="258"/>
      <c r="BL30" s="258"/>
      <c r="BM30" s="258"/>
      <c r="BN30" s="258"/>
      <c r="BO30" s="258"/>
      <c r="BP30" s="258"/>
      <c r="BQ30" s="258"/>
      <c r="BR30" s="258"/>
      <c r="BS30" s="258"/>
      <c r="BT30" s="258"/>
      <c r="BU30" s="258"/>
      <c r="BV30" s="258"/>
      <c r="BW30" s="258"/>
      <c r="BX30" s="258"/>
      <c r="BY30" s="258"/>
      <c r="BZ30" s="258"/>
      <c r="CA30" s="258"/>
      <c r="CB30" s="258"/>
      <c r="CC30" s="258"/>
      <c r="CD30" s="258"/>
      <c r="CE30" s="258"/>
      <c r="CF30" s="258"/>
      <c r="CG30" s="258"/>
      <c r="CH30" s="258"/>
      <c r="CI30" s="258"/>
      <c r="CJ30" s="258"/>
      <c r="CK30" s="258"/>
      <c r="CL30" s="258"/>
      <c r="CM30" s="258"/>
      <c r="CN30" s="258"/>
      <c r="CO30" s="258"/>
      <c r="CP30" s="258"/>
      <c r="CQ30" s="258"/>
      <c r="CR30" s="258"/>
      <c r="CS30" s="258"/>
    </row>
    <row r="31" spans="1:103" s="153" customFormat="1" ht="21" customHeight="1">
      <c r="A31" s="257"/>
      <c r="B31" s="258"/>
      <c r="C31" s="258"/>
      <c r="D31" s="258"/>
      <c r="E31" s="258"/>
      <c r="F31" s="258"/>
      <c r="G31" s="258"/>
      <c r="H31" s="258"/>
      <c r="I31" s="258"/>
      <c r="J31" s="258"/>
      <c r="K31" s="258"/>
      <c r="L31" s="258"/>
      <c r="M31" s="258"/>
      <c r="N31" s="258"/>
      <c r="O31" s="258"/>
      <c r="P31" s="258"/>
      <c r="Q31" s="258"/>
      <c r="R31" s="258"/>
      <c r="S31" s="258"/>
      <c r="T31" s="258"/>
      <c r="U31" s="258"/>
      <c r="V31" s="258"/>
      <c r="W31" s="258"/>
      <c r="X31" s="258"/>
      <c r="Y31" s="258"/>
      <c r="Z31" s="258"/>
      <c r="AA31" s="258"/>
      <c r="AB31" s="258"/>
      <c r="AC31" s="258"/>
      <c r="AD31" s="258"/>
      <c r="AE31" s="258"/>
      <c r="AF31" s="258"/>
      <c r="AG31" s="258"/>
      <c r="AH31" s="258"/>
      <c r="AI31" s="258"/>
      <c r="AJ31" s="258"/>
      <c r="AK31" s="258"/>
      <c r="AL31" s="258"/>
      <c r="AM31" s="258"/>
      <c r="AN31" s="258"/>
      <c r="AO31" s="258"/>
      <c r="AP31" s="258"/>
      <c r="AQ31" s="258"/>
      <c r="AR31" s="258"/>
      <c r="AS31" s="258"/>
      <c r="AT31" s="258"/>
      <c r="AU31" s="258"/>
      <c r="AV31" s="258"/>
      <c r="AW31" s="258"/>
      <c r="AX31" s="258"/>
      <c r="AY31" s="258"/>
      <c r="AZ31" s="258"/>
      <c r="BA31" s="258"/>
      <c r="BB31" s="258"/>
      <c r="BC31" s="258"/>
      <c r="BD31" s="258"/>
      <c r="BE31" s="258"/>
      <c r="BF31" s="258"/>
      <c r="BG31" s="258"/>
      <c r="BH31" s="258"/>
      <c r="BI31" s="258"/>
      <c r="BJ31" s="258"/>
      <c r="BK31" s="258"/>
      <c r="BL31" s="258"/>
      <c r="BM31" s="258"/>
      <c r="BN31" s="258"/>
      <c r="BO31" s="258"/>
      <c r="BP31" s="258"/>
      <c r="BQ31" s="258"/>
      <c r="BR31" s="522"/>
      <c r="BS31" s="522"/>
      <c r="BT31" s="522"/>
      <c r="BU31" s="522"/>
      <c r="BV31" s="522"/>
      <c r="BW31" s="522"/>
      <c r="BX31" s="522"/>
      <c r="BY31" s="522"/>
      <c r="BZ31" s="522"/>
      <c r="CA31" s="522"/>
      <c r="CB31" s="522"/>
      <c r="CC31" s="522"/>
      <c r="CD31" s="522"/>
      <c r="CE31" s="522"/>
      <c r="CF31" s="522"/>
      <c r="CG31" s="522"/>
      <c r="CH31" s="258"/>
      <c r="CI31" s="258"/>
      <c r="CJ31" s="258"/>
      <c r="CK31" s="258"/>
      <c r="CL31" s="258"/>
      <c r="CM31" s="258"/>
      <c r="CN31" s="258"/>
      <c r="CO31" s="258"/>
      <c r="CP31" s="258"/>
      <c r="CQ31" s="258"/>
      <c r="CR31" s="258"/>
      <c r="CS31" s="258"/>
    </row>
    <row r="32" spans="1:103" s="153" customFormat="1" ht="21" customHeight="1">
      <c r="A32" s="257"/>
      <c r="B32" s="258"/>
      <c r="C32" s="258"/>
      <c r="D32" s="258"/>
      <c r="E32" s="258"/>
      <c r="F32" s="258"/>
      <c r="G32" s="258"/>
      <c r="H32" s="258"/>
      <c r="I32" s="258"/>
      <c r="J32" s="258"/>
      <c r="K32" s="258"/>
      <c r="L32" s="258"/>
      <c r="M32" s="258"/>
      <c r="N32" s="258"/>
      <c r="O32" s="258"/>
      <c r="P32" s="258"/>
      <c r="Q32" s="258"/>
      <c r="R32" s="258"/>
      <c r="S32" s="258"/>
      <c r="T32" s="258"/>
      <c r="U32" s="258"/>
      <c r="V32" s="258"/>
      <c r="W32" s="258"/>
      <c r="X32" s="258"/>
      <c r="Y32" s="258"/>
      <c r="Z32" s="258"/>
      <c r="AA32" s="258"/>
      <c r="AB32" s="258"/>
      <c r="AC32" s="258"/>
      <c r="AD32" s="258"/>
      <c r="AE32" s="258"/>
      <c r="AF32" s="258"/>
      <c r="AG32" s="258"/>
      <c r="AH32" s="258"/>
      <c r="AI32" s="258"/>
      <c r="AJ32" s="258"/>
      <c r="AK32" s="258"/>
      <c r="AL32" s="258"/>
      <c r="AM32" s="258"/>
      <c r="AN32" s="258"/>
      <c r="AO32" s="258"/>
      <c r="AP32" s="258"/>
      <c r="AQ32" s="258"/>
      <c r="AR32" s="258"/>
      <c r="AS32" s="258"/>
      <c r="AT32" s="258"/>
      <c r="AU32" s="258"/>
      <c r="AV32" s="258"/>
      <c r="AW32" s="258"/>
      <c r="AX32" s="258"/>
      <c r="AY32" s="258"/>
      <c r="AZ32" s="258"/>
      <c r="BA32" s="258"/>
      <c r="BB32" s="258"/>
      <c r="BC32" s="258"/>
      <c r="BD32" s="258"/>
      <c r="BE32" s="258"/>
      <c r="BF32" s="258"/>
      <c r="BG32" s="258"/>
      <c r="BH32" s="258"/>
      <c r="BI32" s="258"/>
      <c r="BJ32" s="258"/>
      <c r="BK32" s="258"/>
      <c r="BL32" s="258"/>
      <c r="BM32" s="258"/>
      <c r="BN32" s="258"/>
      <c r="BO32" s="258"/>
      <c r="BP32" s="258"/>
      <c r="BQ32" s="258"/>
      <c r="BR32" s="522"/>
      <c r="BS32" s="522"/>
      <c r="BT32" s="522"/>
      <c r="BU32" s="522"/>
      <c r="BV32" s="522"/>
      <c r="BW32" s="522"/>
      <c r="BX32" s="522"/>
      <c r="BY32" s="522"/>
      <c r="BZ32" s="522"/>
      <c r="CA32" s="522"/>
      <c r="CB32" s="522"/>
      <c r="CC32" s="522"/>
      <c r="CD32" s="522"/>
      <c r="CE32" s="522"/>
      <c r="CF32" s="522"/>
      <c r="CG32" s="522"/>
      <c r="CH32" s="258"/>
      <c r="CI32" s="258"/>
      <c r="CJ32" s="258"/>
      <c r="CK32" s="258"/>
      <c r="CL32" s="258"/>
      <c r="CM32" s="258"/>
      <c r="CN32" s="258"/>
      <c r="CO32" s="258"/>
      <c r="CP32" s="258"/>
      <c r="CQ32" s="258"/>
      <c r="CR32" s="258"/>
      <c r="CS32" s="258"/>
    </row>
    <row r="33" spans="1:95" s="85" customFormat="1" ht="15.75">
      <c r="BR33" s="258"/>
      <c r="BS33" s="258"/>
      <c r="BT33" s="258"/>
      <c r="BU33" s="258"/>
      <c r="BV33" s="258"/>
      <c r="BW33" s="258"/>
      <c r="BX33" s="258"/>
      <c r="BY33" s="258"/>
      <c r="BZ33" s="258"/>
      <c r="CA33" s="258"/>
      <c r="CB33" s="258"/>
      <c r="CC33" s="258"/>
      <c r="CD33" s="258"/>
      <c r="CE33" s="258"/>
      <c r="CF33" s="258"/>
      <c r="CG33" s="258"/>
    </row>
    <row r="34" spans="1:95" s="85" customFormat="1" ht="15.75">
      <c r="BP34" s="430"/>
      <c r="BQ34" s="430"/>
      <c r="BR34" s="430"/>
      <c r="BS34" s="430"/>
      <c r="BT34" s="430"/>
      <c r="BU34" s="430"/>
      <c r="BV34" s="430"/>
      <c r="BW34" s="430"/>
      <c r="BX34" s="430"/>
      <c r="BY34" s="430"/>
      <c r="BZ34" s="430"/>
      <c r="CA34" s="430"/>
      <c r="CB34" s="430"/>
      <c r="CC34" s="430"/>
      <c r="CD34" s="430"/>
      <c r="CE34" s="430"/>
      <c r="CF34" s="430"/>
      <c r="CG34" s="430"/>
    </row>
    <row r="35" spans="1:95" s="1" customFormat="1" ht="15.75">
      <c r="A35" s="85"/>
      <c r="B35" s="85"/>
      <c r="C35" s="85"/>
      <c r="D35" s="85"/>
      <c r="E35" s="85"/>
      <c r="F35" s="85"/>
      <c r="G35" s="85"/>
      <c r="BP35" s="431"/>
      <c r="BQ35" s="431"/>
      <c r="BR35" s="431"/>
      <c r="BS35" s="431"/>
      <c r="BT35" s="431"/>
      <c r="BU35" s="431"/>
      <c r="BV35" s="431"/>
      <c r="BW35" s="431"/>
      <c r="BX35" s="431"/>
      <c r="BY35" s="431"/>
      <c r="BZ35" s="431"/>
      <c r="CA35" s="431"/>
      <c r="CB35" s="431"/>
      <c r="CC35" s="431"/>
      <c r="CD35" s="431"/>
      <c r="CE35" s="431"/>
      <c r="CF35" s="431"/>
      <c r="CG35" s="431"/>
    </row>
    <row r="36" spans="1:95" ht="15.75">
      <c r="A36" s="85"/>
      <c r="B36" s="85"/>
      <c r="C36" s="85"/>
      <c r="D36" s="85"/>
      <c r="E36" s="85"/>
      <c r="F36" s="85"/>
      <c r="G36" s="85"/>
      <c r="BP36" s="431"/>
      <c r="BQ36" s="431"/>
      <c r="BR36" s="523"/>
      <c r="BS36" s="523"/>
      <c r="BT36" s="523"/>
      <c r="BU36" s="523"/>
      <c r="BV36" s="523"/>
      <c r="BW36" s="523"/>
      <c r="BX36" s="523"/>
      <c r="BY36" s="523"/>
      <c r="BZ36" s="523"/>
      <c r="CA36" s="523"/>
      <c r="CB36" s="523"/>
      <c r="CC36" s="523"/>
      <c r="CD36" s="523"/>
      <c r="CE36" s="523"/>
      <c r="CF36" s="523"/>
      <c r="CG36" s="523"/>
    </row>
    <row r="37" spans="1:95" ht="15.75">
      <c r="N37" s="85"/>
      <c r="O37" s="85"/>
      <c r="P37" s="85"/>
      <c r="Q37" s="85"/>
      <c r="R37" s="85"/>
      <c r="S37" s="85"/>
      <c r="T37" s="85"/>
      <c r="U37" s="85"/>
      <c r="V37" s="85"/>
      <c r="W37" s="85"/>
      <c r="X37" s="85"/>
      <c r="Y37" s="85"/>
      <c r="Z37" s="85"/>
      <c r="AA37" s="85"/>
      <c r="AB37" s="85"/>
      <c r="AC37" s="85"/>
      <c r="AD37" s="85"/>
      <c r="AE37" s="85"/>
      <c r="BP37" s="431"/>
      <c r="BQ37" s="431"/>
      <c r="BR37" s="434"/>
      <c r="BS37" s="434"/>
      <c r="BT37" s="434"/>
      <c r="BU37" s="434"/>
      <c r="BV37" s="434"/>
      <c r="BW37" s="434"/>
      <c r="BX37" s="434"/>
      <c r="BY37" s="434"/>
      <c r="BZ37" s="434"/>
      <c r="CA37" s="434"/>
      <c r="CB37" s="434"/>
      <c r="CC37" s="434"/>
      <c r="CD37" s="434"/>
      <c r="CE37" s="434"/>
      <c r="CF37" s="434"/>
      <c r="CG37" s="434"/>
    </row>
    <row r="38" spans="1:95" ht="15.75">
      <c r="BP38" s="431"/>
      <c r="BQ38" s="431"/>
      <c r="BR38" s="258"/>
      <c r="BS38" s="258"/>
      <c r="BT38" s="258"/>
      <c r="BU38" s="258"/>
      <c r="BV38" s="258"/>
      <c r="BW38" s="258"/>
      <c r="BX38" s="258"/>
      <c r="BY38" s="258"/>
      <c r="BZ38" s="258"/>
      <c r="CA38" s="258"/>
      <c r="CB38" s="258"/>
      <c r="CC38" s="258"/>
      <c r="CD38" s="258"/>
      <c r="CE38" s="258"/>
      <c r="CF38" s="258"/>
      <c r="CG38" s="258"/>
    </row>
    <row r="39" spans="1:95" ht="15.75">
      <c r="BP39" s="431"/>
      <c r="BQ39" s="431"/>
      <c r="BR39" s="431"/>
      <c r="BS39" s="431"/>
      <c r="BT39" s="431"/>
      <c r="BU39" s="431"/>
      <c r="BV39" s="431"/>
      <c r="BW39" s="431"/>
      <c r="BX39" s="431"/>
      <c r="BY39" s="431"/>
      <c r="BZ39" s="431"/>
      <c r="CA39" s="431"/>
      <c r="CB39" s="431"/>
      <c r="CC39" s="431"/>
      <c r="CD39" s="431"/>
      <c r="CE39" s="431"/>
      <c r="CF39" s="431"/>
      <c r="CG39" s="431"/>
      <c r="CH39" s="431"/>
      <c r="CI39" s="431"/>
      <c r="CJ39" s="431"/>
      <c r="CK39" s="431"/>
      <c r="CL39" s="431"/>
      <c r="CM39" s="431"/>
      <c r="CN39" s="431"/>
      <c r="CO39" s="431"/>
      <c r="CP39" s="431"/>
      <c r="CQ39" s="431"/>
    </row>
    <row r="40" spans="1:95" ht="15.75">
      <c r="BP40" s="431"/>
      <c r="BQ40" s="431"/>
      <c r="BR40" s="449"/>
      <c r="BS40" s="449"/>
      <c r="BT40" s="449"/>
      <c r="BU40" s="449"/>
      <c r="BV40" s="449"/>
      <c r="BW40" s="449"/>
      <c r="BX40" s="449"/>
      <c r="BY40" s="449"/>
      <c r="BZ40" s="449"/>
      <c r="CA40" s="449"/>
      <c r="CB40" s="449"/>
      <c r="CC40" s="449"/>
      <c r="CD40" s="449"/>
      <c r="CE40" s="449"/>
      <c r="CF40" s="449"/>
      <c r="CG40" s="449"/>
    </row>
    <row r="41" spans="1:95" ht="15.75">
      <c r="BP41" s="430"/>
      <c r="BQ41" s="430"/>
      <c r="BR41" s="430"/>
      <c r="BS41" s="430"/>
      <c r="BT41" s="430"/>
      <c r="BU41" s="430"/>
      <c r="BV41" s="430"/>
      <c r="BW41" s="430"/>
      <c r="BX41" s="430"/>
      <c r="BY41" s="430"/>
      <c r="BZ41" s="430"/>
      <c r="CA41" s="430"/>
      <c r="CB41" s="430"/>
      <c r="CC41" s="430"/>
      <c r="CD41" s="430"/>
      <c r="CE41" s="430"/>
      <c r="CF41" s="430"/>
      <c r="CG41" s="430"/>
    </row>
    <row r="42" spans="1:95" ht="15.75">
      <c r="BP42" s="436"/>
      <c r="BQ42" s="436"/>
      <c r="BR42" s="436"/>
      <c r="BS42" s="436"/>
      <c r="BT42" s="436"/>
      <c r="BU42" s="436"/>
      <c r="BV42" s="436"/>
      <c r="BW42" s="436"/>
      <c r="BX42" s="436"/>
      <c r="BY42" s="436"/>
      <c r="BZ42" s="436"/>
      <c r="CA42" s="436"/>
      <c r="CB42" s="436"/>
      <c r="CC42" s="436"/>
      <c r="CD42" s="436"/>
      <c r="CE42" s="436"/>
      <c r="CF42" s="436"/>
      <c r="CG42" s="436"/>
    </row>
    <row r="43" spans="1:95" ht="15.75">
      <c r="BP43" s="436"/>
      <c r="BQ43" s="436"/>
      <c r="BR43" s="436"/>
      <c r="BS43" s="436"/>
      <c r="BT43" s="436"/>
      <c r="BU43" s="436"/>
      <c r="BV43" s="436"/>
      <c r="BW43" s="436"/>
      <c r="BX43" s="436"/>
      <c r="BY43" s="436"/>
      <c r="BZ43" s="436"/>
      <c r="CA43" s="436"/>
      <c r="CB43" s="436"/>
      <c r="CC43" s="436"/>
      <c r="CD43" s="436"/>
      <c r="CE43" s="436"/>
      <c r="CF43" s="436"/>
      <c r="CG43" s="436"/>
    </row>
    <row r="44" spans="1:95" ht="15.75">
      <c r="BP44" s="436"/>
      <c r="BQ44" s="436"/>
      <c r="BR44" s="436"/>
      <c r="BS44" s="436"/>
      <c r="BT44" s="436"/>
      <c r="BU44" s="436"/>
      <c r="BV44" s="436"/>
      <c r="BW44" s="436"/>
      <c r="BX44" s="436"/>
      <c r="BY44" s="436"/>
      <c r="BZ44" s="436"/>
      <c r="CA44" s="436"/>
      <c r="CB44" s="436"/>
      <c r="CC44" s="436"/>
      <c r="CD44" s="436"/>
      <c r="CE44" s="436"/>
      <c r="CF44" s="436"/>
      <c r="CG44" s="436"/>
    </row>
    <row r="45" spans="1:95" ht="15.75">
      <c r="BP45" s="436"/>
      <c r="BQ45" s="436"/>
      <c r="BR45" s="436"/>
      <c r="BS45" s="436"/>
      <c r="BT45" s="436"/>
      <c r="BU45" s="436"/>
      <c r="BV45" s="436"/>
      <c r="BW45" s="436"/>
      <c r="BX45" s="436"/>
      <c r="BY45" s="436"/>
      <c r="BZ45" s="436"/>
      <c r="CA45" s="436"/>
      <c r="CB45" s="436"/>
      <c r="CC45" s="436"/>
      <c r="CD45" s="436"/>
      <c r="CE45" s="436"/>
      <c r="CF45" s="436"/>
      <c r="CG45" s="436"/>
    </row>
  </sheetData>
  <mergeCells count="68">
    <mergeCell ref="AL6:AQ6"/>
    <mergeCell ref="CT6:CY6"/>
    <mergeCell ref="CR5:CS5"/>
    <mergeCell ref="Z6:AE6"/>
    <mergeCell ref="AJ5:AK5"/>
    <mergeCell ref="AF6:AK6"/>
    <mergeCell ref="AR5:AS5"/>
    <mergeCell ref="BJ5:BK5"/>
    <mergeCell ref="BJ6:BO6"/>
    <mergeCell ref="AX5:AY5"/>
    <mergeCell ref="AZ5:BA5"/>
    <mergeCell ref="BB5:BC5"/>
    <mergeCell ref="AX6:BC6"/>
    <mergeCell ref="BD6:BI6"/>
    <mergeCell ref="BF5:BG5"/>
    <mergeCell ref="BD5:BE5"/>
    <mergeCell ref="AR6:AW6"/>
    <mergeCell ref="BP6:BU6"/>
    <mergeCell ref="BR5:BS5"/>
    <mergeCell ref="BT5:BU5"/>
    <mergeCell ref="BH5:BI5"/>
    <mergeCell ref="BL5:BM5"/>
    <mergeCell ref="BN5:BO5"/>
    <mergeCell ref="CH6:CM6"/>
    <mergeCell ref="BX5:BY5"/>
    <mergeCell ref="CP5:CQ5"/>
    <mergeCell ref="CN5:CO5"/>
    <mergeCell ref="CL5:CM5"/>
    <mergeCell ref="CJ5:CK5"/>
    <mergeCell ref="CN6:CS6"/>
    <mergeCell ref="CH5:CI5"/>
    <mergeCell ref="BZ5:CA5"/>
    <mergeCell ref="BV6:CA6"/>
    <mergeCell ref="BV5:BW5"/>
    <mergeCell ref="CB5:CC5"/>
    <mergeCell ref="CD5:CE5"/>
    <mergeCell ref="CF5:CG5"/>
    <mergeCell ref="CB6:CG6"/>
    <mergeCell ref="AF5:AG5"/>
    <mergeCell ref="AH5:AI5"/>
    <mergeCell ref="Z5:AA5"/>
    <mergeCell ref="AB5:AC5"/>
    <mergeCell ref="CX5:CY5"/>
    <mergeCell ref="AV5:AW5"/>
    <mergeCell ref="AD5:AE5"/>
    <mergeCell ref="AN5:AO5"/>
    <mergeCell ref="AP5:AQ5"/>
    <mergeCell ref="AT5:AU5"/>
    <mergeCell ref="BP5:BQ5"/>
    <mergeCell ref="CT5:CU5"/>
    <mergeCell ref="CV5:CW5"/>
    <mergeCell ref="AL5:AM5"/>
    <mergeCell ref="T6:Y6"/>
    <mergeCell ref="R5:S5"/>
    <mergeCell ref="T5:U5"/>
    <mergeCell ref="V5:W5"/>
    <mergeCell ref="X5:Y5"/>
    <mergeCell ref="N6:S6"/>
    <mergeCell ref="P5:Q5"/>
    <mergeCell ref="N5:O5"/>
    <mergeCell ref="A5:A6"/>
    <mergeCell ref="B5:C6"/>
    <mergeCell ref="D5:E6"/>
    <mergeCell ref="F5:G6"/>
    <mergeCell ref="J5:K5"/>
    <mergeCell ref="H5:I5"/>
    <mergeCell ref="H6:M6"/>
    <mergeCell ref="L5:M5"/>
  </mergeCells>
  <phoneticPr fontId="0" type="noConversion"/>
  <pageMargins left="0.78740157480314965" right="0.39370078740157483" top="0.78740157480314965" bottom="0.78740157480314965" header="0.51181102362204722" footer="0.51181102362204722"/>
  <pageSetup paperSize="9" scale="54" fitToWidth="18" orientation="landscape" r:id="rId1"/>
  <headerFooter alignWithMargins="0">
    <oddFooter>&amp;L&amp;P&amp;R&amp;Z&amp;F&amp;A</oddFooter>
  </headerFooter>
  <colBreaks count="10" manualBreakCount="10">
    <brk id="11" max="25" man="1"/>
    <brk id="21" max="25" man="1"/>
    <brk id="31" max="25" man="1"/>
    <brk id="41" max="25" man="1"/>
    <brk id="51" max="25" man="1"/>
    <brk id="61" max="25" man="1"/>
    <brk id="71" max="25" man="1"/>
    <brk id="81" max="25" man="1"/>
    <brk id="91" max="25" man="1"/>
    <brk id="101" max="25" man="1"/>
  </colBreaks>
</worksheet>
</file>

<file path=xl/worksheets/sheet4.xml><?xml version="1.0" encoding="utf-8"?>
<worksheet xmlns="http://schemas.openxmlformats.org/spreadsheetml/2006/main" xmlns:r="http://schemas.openxmlformats.org/officeDocument/2006/relationships">
  <sheetPr codeName="Лист40"/>
  <dimension ref="A2:AS44"/>
  <sheetViews>
    <sheetView topLeftCell="A2" zoomScale="75" zoomScaleNormal="75" zoomScaleSheetLayoutView="40" workbookViewId="0">
      <pane xSplit="3" ySplit="6" topLeftCell="D8" activePane="bottomRight" state="frozen"/>
      <selection activeCell="A2" sqref="A2"/>
      <selection pane="topRight" activeCell="D2" sqref="D2"/>
      <selection pane="bottomLeft" activeCell="A8" sqref="A8"/>
      <selection pane="bottomRight" activeCell="AM8" sqref="AM8:AM25"/>
    </sheetView>
  </sheetViews>
  <sheetFormatPr defaultColWidth="8.7109375" defaultRowHeight="16.5"/>
  <cols>
    <col min="1" max="1" width="27" style="407" customWidth="1"/>
    <col min="2" max="2" width="26.28515625" style="407" customWidth="1"/>
    <col min="3" max="3" width="25.5703125" style="407" bestFit="1" customWidth="1"/>
    <col min="4" max="5" width="25.5703125" style="407" customWidth="1"/>
    <col min="6" max="6" width="21.7109375" style="407" customWidth="1"/>
    <col min="7" max="7" width="21.5703125" style="407" customWidth="1"/>
    <col min="8" max="8" width="23.42578125" style="407" customWidth="1"/>
    <col min="9" max="9" width="25.5703125" style="407" customWidth="1"/>
    <col min="10" max="11" width="27.140625" style="407" customWidth="1"/>
    <col min="12" max="12" width="21.5703125" style="407" customWidth="1"/>
    <col min="13" max="13" width="20.7109375" style="407" customWidth="1"/>
    <col min="14" max="14" width="23.7109375" style="407" customWidth="1"/>
    <col min="15" max="15" width="24" style="407" customWidth="1"/>
    <col min="16" max="17" width="22.42578125" style="407" customWidth="1"/>
    <col min="18" max="18" width="22.42578125" style="407" bestFit="1" customWidth="1"/>
    <col min="19" max="19" width="22.7109375" style="407" bestFit="1" customWidth="1"/>
    <col min="20" max="20" width="22.5703125" style="407" customWidth="1"/>
    <col min="21" max="21" width="24" style="407" customWidth="1"/>
    <col min="22" max="22" width="26.5703125" style="407" customWidth="1"/>
    <col min="23" max="23" width="24" style="407" customWidth="1"/>
    <col min="24" max="24" width="25.5703125" style="407" customWidth="1"/>
    <col min="25" max="25" width="28.28515625" style="407" bestFit="1" customWidth="1"/>
    <col min="26" max="26" width="23.42578125" style="407" customWidth="1"/>
    <col min="27" max="29" width="22.42578125" style="407" customWidth="1"/>
    <col min="30" max="30" width="22.28515625" style="407" customWidth="1"/>
    <col min="31" max="31" width="22.42578125" style="407" bestFit="1" customWidth="1"/>
    <col min="32" max="32" width="24.5703125" style="407" customWidth="1"/>
    <col min="33" max="33" width="25.42578125" style="407" customWidth="1"/>
    <col min="34" max="34" width="22" style="407" customWidth="1"/>
    <col min="35" max="38" width="22.42578125" style="407" customWidth="1"/>
    <col min="39" max="39" width="20.5703125" style="407" customWidth="1"/>
    <col min="40" max="40" width="12.5703125" style="407" customWidth="1"/>
    <col min="41" max="41" width="8.7109375" style="407"/>
    <col min="42" max="42" width="25.28515625" style="409" customWidth="1"/>
    <col min="43" max="43" width="18.5703125" style="409" customWidth="1"/>
    <col min="44" max="44" width="17.5703125" style="409" customWidth="1"/>
    <col min="45" max="45" width="18.5703125" style="409" customWidth="1"/>
    <col min="46" max="16384" width="8.7109375" style="407"/>
  </cols>
  <sheetData>
    <row r="2" spans="1:45" ht="48" customHeight="1">
      <c r="C2" s="1583" t="s">
        <v>35</v>
      </c>
      <c r="D2" s="1583"/>
      <c r="E2" s="1583"/>
      <c r="F2" s="1583"/>
      <c r="G2" s="1583"/>
      <c r="H2" s="1583"/>
      <c r="I2" s="1584" t="str">
        <f>'Прочая  субсидия_БП'!G2</f>
        <v>ПО  СОСТОЯНИЮ  НА  1  АПРЕЛЯ  2019  ГОДА</v>
      </c>
      <c r="J2" s="1584"/>
      <c r="K2" s="1584"/>
      <c r="L2" s="406"/>
      <c r="M2" s="406"/>
      <c r="P2" s="406"/>
      <c r="Q2" s="406"/>
      <c r="AD2" s="410"/>
      <c r="AE2" s="410"/>
      <c r="AH2" s="406"/>
      <c r="AI2" s="406"/>
      <c r="AJ2" s="406"/>
      <c r="AK2" s="406"/>
    </row>
    <row r="3" spans="1:45">
      <c r="B3" s="406"/>
      <c r="C3" s="406"/>
      <c r="D3" s="406"/>
      <c r="E3" s="406"/>
      <c r="L3" s="406"/>
      <c r="M3" s="406"/>
      <c r="P3" s="406"/>
      <c r="Q3" s="406"/>
      <c r="AD3" s="406"/>
      <c r="AE3" s="406"/>
      <c r="AH3" s="406"/>
      <c r="AI3" s="406"/>
      <c r="AJ3" s="406"/>
      <c r="AK3" s="406"/>
    </row>
    <row r="4" spans="1:45">
      <c r="AM4" s="407" t="s">
        <v>42</v>
      </c>
    </row>
    <row r="5" spans="1:45" s="423" customFormat="1" ht="257.25" customHeight="1">
      <c r="A5" s="1451" t="s">
        <v>13</v>
      </c>
      <c r="B5" s="1451" t="s">
        <v>1</v>
      </c>
      <c r="C5" s="1451"/>
      <c r="D5" s="1573" t="s">
        <v>395</v>
      </c>
      <c r="E5" s="1573"/>
      <c r="F5" s="1573" t="s">
        <v>12</v>
      </c>
      <c r="G5" s="1573"/>
      <c r="H5" s="1578" t="s">
        <v>658</v>
      </c>
      <c r="I5" s="1578"/>
      <c r="J5" s="1578" t="s">
        <v>657</v>
      </c>
      <c r="K5" s="1578"/>
      <c r="L5" s="1579" t="s">
        <v>164</v>
      </c>
      <c r="M5" s="1579"/>
      <c r="N5" s="1451" t="s">
        <v>23</v>
      </c>
      <c r="O5" s="1451"/>
      <c r="P5" s="1582" t="s">
        <v>656</v>
      </c>
      <c r="Q5" s="1582"/>
      <c r="R5" s="1578" t="s">
        <v>56</v>
      </c>
      <c r="S5" s="1578"/>
      <c r="T5" s="1451" t="s">
        <v>120</v>
      </c>
      <c r="U5" s="1451"/>
      <c r="V5" s="1451" t="s">
        <v>39</v>
      </c>
      <c r="W5" s="1451"/>
      <c r="X5" s="1580" t="s">
        <v>659</v>
      </c>
      <c r="Y5" s="1581"/>
      <c r="Z5" s="1577" t="s">
        <v>238</v>
      </c>
      <c r="AA5" s="1577"/>
      <c r="AB5" s="1451" t="s">
        <v>267</v>
      </c>
      <c r="AC5" s="1451"/>
      <c r="AD5" s="1578" t="s">
        <v>111</v>
      </c>
      <c r="AE5" s="1578"/>
      <c r="AF5" s="1573" t="s">
        <v>21</v>
      </c>
      <c r="AG5" s="1573"/>
      <c r="AH5" s="1579" t="s">
        <v>37</v>
      </c>
      <c r="AI5" s="1579"/>
      <c r="AJ5" s="1573" t="s">
        <v>249</v>
      </c>
      <c r="AK5" s="1573"/>
      <c r="AL5" s="1573" t="s">
        <v>239</v>
      </c>
      <c r="AM5" s="1573"/>
      <c r="AP5" s="408"/>
      <c r="AQ5" s="408"/>
      <c r="AR5" s="408"/>
      <c r="AS5" s="408"/>
    </row>
    <row r="6" spans="1:45" ht="25.5" customHeight="1">
      <c r="A6" s="1451"/>
      <c r="B6" s="1451"/>
      <c r="C6" s="1451"/>
      <c r="D6" s="1574" t="s">
        <v>394</v>
      </c>
      <c r="E6" s="1576"/>
      <c r="F6" s="1574" t="s">
        <v>196</v>
      </c>
      <c r="G6" s="1576"/>
      <c r="H6" s="1574" t="s">
        <v>198</v>
      </c>
      <c r="I6" s="1576"/>
      <c r="J6" s="1574" t="s">
        <v>199</v>
      </c>
      <c r="K6" s="1576"/>
      <c r="L6" s="1574" t="s">
        <v>197</v>
      </c>
      <c r="M6" s="1576"/>
      <c r="N6" s="1575" t="s">
        <v>200</v>
      </c>
      <c r="O6" s="1576"/>
      <c r="P6" s="1526" t="s">
        <v>240</v>
      </c>
      <c r="Q6" s="1526"/>
      <c r="R6" s="1574" t="s">
        <v>201</v>
      </c>
      <c r="S6" s="1576"/>
      <c r="T6" s="1575" t="s">
        <v>202</v>
      </c>
      <c r="U6" s="1576"/>
      <c r="V6" s="1575" t="s">
        <v>261</v>
      </c>
      <c r="W6" s="1576"/>
      <c r="X6" s="1574" t="s">
        <v>262</v>
      </c>
      <c r="Y6" s="1576"/>
      <c r="Z6" s="1574" t="s">
        <v>263</v>
      </c>
      <c r="AA6" s="1576"/>
      <c r="AB6" s="1574" t="s">
        <v>266</v>
      </c>
      <c r="AC6" s="1576"/>
      <c r="AD6" s="1575" t="s">
        <v>203</v>
      </c>
      <c r="AE6" s="1576"/>
      <c r="AF6" s="1574" t="s">
        <v>760</v>
      </c>
      <c r="AG6" s="1576"/>
      <c r="AH6" s="1574" t="s">
        <v>204</v>
      </c>
      <c r="AI6" s="1576"/>
      <c r="AJ6" s="1574" t="s">
        <v>234</v>
      </c>
      <c r="AK6" s="1575"/>
      <c r="AL6" s="1574" t="s">
        <v>205</v>
      </c>
      <c r="AM6" s="1576"/>
    </row>
    <row r="7" spans="1:45" s="252" customFormat="1" ht="25.5" customHeight="1">
      <c r="A7" s="230"/>
      <c r="B7" s="405" t="s">
        <v>171</v>
      </c>
      <c r="C7" s="405" t="s">
        <v>172</v>
      </c>
      <c r="D7" s="405" t="s">
        <v>171</v>
      </c>
      <c r="E7" s="405" t="s">
        <v>172</v>
      </c>
      <c r="F7" s="405" t="s">
        <v>171</v>
      </c>
      <c r="G7" s="405" t="s">
        <v>172</v>
      </c>
      <c r="H7" s="405" t="s">
        <v>171</v>
      </c>
      <c r="I7" s="405" t="s">
        <v>172</v>
      </c>
      <c r="J7" s="405" t="s">
        <v>171</v>
      </c>
      <c r="K7" s="405" t="s">
        <v>172</v>
      </c>
      <c r="L7" s="405" t="s">
        <v>171</v>
      </c>
      <c r="M7" s="405" t="s">
        <v>172</v>
      </c>
      <c r="N7" s="405" t="s">
        <v>171</v>
      </c>
      <c r="O7" s="1106" t="s">
        <v>172</v>
      </c>
      <c r="P7" s="478" t="s">
        <v>171</v>
      </c>
      <c r="Q7" s="478" t="s">
        <v>172</v>
      </c>
      <c r="R7" s="405" t="s">
        <v>171</v>
      </c>
      <c r="S7" s="405" t="s">
        <v>172</v>
      </c>
      <c r="T7" s="405" t="s">
        <v>171</v>
      </c>
      <c r="U7" s="405" t="s">
        <v>172</v>
      </c>
      <c r="V7" s="405" t="s">
        <v>171</v>
      </c>
      <c r="W7" s="405" t="s">
        <v>172</v>
      </c>
      <c r="X7" s="405" t="s">
        <v>171</v>
      </c>
      <c r="Y7" s="405" t="s">
        <v>172</v>
      </c>
      <c r="Z7" s="405" t="s">
        <v>171</v>
      </c>
      <c r="AA7" s="405" t="s">
        <v>172</v>
      </c>
      <c r="AB7" s="405" t="s">
        <v>171</v>
      </c>
      <c r="AC7" s="405" t="s">
        <v>172</v>
      </c>
      <c r="AD7" s="405" t="s">
        <v>171</v>
      </c>
      <c r="AE7" s="405" t="s">
        <v>172</v>
      </c>
      <c r="AF7" s="405" t="s">
        <v>171</v>
      </c>
      <c r="AG7" s="405" t="s">
        <v>172</v>
      </c>
      <c r="AH7" s="405" t="s">
        <v>171</v>
      </c>
      <c r="AI7" s="405" t="s">
        <v>172</v>
      </c>
      <c r="AJ7" s="405" t="s">
        <v>171</v>
      </c>
      <c r="AK7" s="405" t="s">
        <v>172</v>
      </c>
      <c r="AL7" s="405" t="s">
        <v>171</v>
      </c>
      <c r="AM7" s="405" t="s">
        <v>172</v>
      </c>
      <c r="AP7" s="411"/>
      <c r="AQ7" s="411"/>
      <c r="AR7" s="411"/>
      <c r="AS7" s="411"/>
    </row>
    <row r="8" spans="1:45" s="418" customFormat="1" ht="21" customHeight="1">
      <c r="A8" s="417" t="s">
        <v>88</v>
      </c>
      <c r="B8" s="271">
        <f>AD8+AH8+L8+X8+Z8+H8+J8+R8+F8+AL8+AF8+N8+T8+V8+AJ8+P8+AB8+D8</f>
        <v>150541700</v>
      </c>
      <c r="C8" s="271">
        <f>AE8+AI8+M8+Y8+AA8+I8+K8+S8+G8+AM8+AG8+O8+U8+W8+AK8+Q8+AC8+E8</f>
        <v>38048600</v>
      </c>
      <c r="D8" s="212">
        <f>[1]Субвенция_факт!I9*1000</f>
        <v>0</v>
      </c>
      <c r="E8" s="1080"/>
      <c r="F8" s="212">
        <f>[1]Субвенция_факт!J9*1000</f>
        <v>1304000</v>
      </c>
      <c r="G8" s="1080">
        <v>326100</v>
      </c>
      <c r="H8" s="212">
        <f>[1]Субвенция_факт!L9*1000</f>
        <v>5006000</v>
      </c>
      <c r="I8" s="1080">
        <v>1906000</v>
      </c>
      <c r="J8" s="212">
        <f>[1]Субвенция_факт!M9*1000</f>
        <v>937850</v>
      </c>
      <c r="K8" s="1080">
        <v>0</v>
      </c>
      <c r="L8" s="212">
        <f>[1]Субвенция_факт!N9*1000</f>
        <v>584200</v>
      </c>
      <c r="M8" s="1080">
        <v>120000</v>
      </c>
      <c r="N8" s="212">
        <f>[1]Субвенция_факт!O9*1000</f>
        <v>50250</v>
      </c>
      <c r="O8" s="1080">
        <v>0</v>
      </c>
      <c r="P8" s="212">
        <f>[1]Субвенция_факт!Q9*1000</f>
        <v>193000</v>
      </c>
      <c r="Q8" s="1080">
        <v>0</v>
      </c>
      <c r="R8" s="212">
        <f>[1]Субвенция_факт!R9*1000</f>
        <v>1833900</v>
      </c>
      <c r="S8" s="1080">
        <v>300000</v>
      </c>
      <c r="T8" s="212">
        <f>[1]Субвенция_факт!S9*1000</f>
        <v>477000</v>
      </c>
      <c r="U8" s="1080">
        <v>199750</v>
      </c>
      <c r="V8" s="212">
        <f>[1]Субвенция_факт!T9*1000</f>
        <v>21900000</v>
      </c>
      <c r="W8" s="1080">
        <v>5400000</v>
      </c>
      <c r="X8" s="212">
        <f>[1]Субвенция_факт!U9*1000</f>
        <v>115087000</v>
      </c>
      <c r="Y8" s="1080">
        <v>28800000</v>
      </c>
      <c r="Z8" s="212">
        <f>[1]Субвенция_факт!V9*1000</f>
        <v>0</v>
      </c>
      <c r="AA8" s="776"/>
      <c r="AB8" s="212">
        <f>[1]Субвенция_факт!W9*1000</f>
        <v>1500</v>
      </c>
      <c r="AC8" s="1080">
        <v>0</v>
      </c>
      <c r="AD8" s="212">
        <f>[1]Субвенция_факт!X9*1000</f>
        <v>1592000</v>
      </c>
      <c r="AE8" s="1080">
        <v>600000</v>
      </c>
      <c r="AF8" s="212">
        <f>[1]Субвенция_факт!Y9*1000</f>
        <v>0</v>
      </c>
      <c r="AG8" s="776"/>
      <c r="AH8" s="212">
        <f>[1]Субвенция_факт!Z9*1000</f>
        <v>592800</v>
      </c>
      <c r="AI8" s="1080">
        <v>150000</v>
      </c>
      <c r="AJ8" s="212">
        <f>[1]Субвенция_факт!AA9*1000</f>
        <v>212200</v>
      </c>
      <c r="AK8" s="1080">
        <v>54250</v>
      </c>
      <c r="AL8" s="212">
        <f>[1]Субвенция_факт!AF9*1000</f>
        <v>770000</v>
      </c>
      <c r="AM8" s="1080">
        <v>192500</v>
      </c>
      <c r="AP8" s="661"/>
      <c r="AQ8" s="662"/>
      <c r="AR8" s="662"/>
      <c r="AS8" s="662"/>
    </row>
    <row r="9" spans="1:45" ht="21" customHeight="1">
      <c r="A9" s="417" t="s">
        <v>89</v>
      </c>
      <c r="B9" s="271">
        <f t="shared" ref="B9:C27" si="0">AD9+AH9+L9+X9+Z9+H9+J9+R9+F9+AL9+AF9+N9+T9+V9+AJ9+P9+AB9+D9</f>
        <v>559852300</v>
      </c>
      <c r="C9" s="271">
        <f t="shared" si="0"/>
        <v>141294233.88</v>
      </c>
      <c r="D9" s="212">
        <f>[1]Субвенция_факт!I10*1000</f>
        <v>0</v>
      </c>
      <c r="E9" s="1080"/>
      <c r="F9" s="212">
        <f>[1]Субвенция_факт!J10*1000</f>
        <v>1540000</v>
      </c>
      <c r="G9" s="1080">
        <v>385200</v>
      </c>
      <c r="H9" s="212">
        <f>[1]Субвенция_факт!L10*1000</f>
        <v>30469000</v>
      </c>
      <c r="I9" s="1080">
        <v>9000000</v>
      </c>
      <c r="J9" s="212">
        <f>[1]Субвенция_факт!M10*1000</f>
        <v>5627500</v>
      </c>
      <c r="K9" s="1080">
        <v>2000000</v>
      </c>
      <c r="L9" s="212">
        <f>[1]Субвенция_факт!N10*1000</f>
        <v>1056200</v>
      </c>
      <c r="M9" s="1080">
        <v>376000</v>
      </c>
      <c r="N9" s="212">
        <f>[1]Субвенция_факт!O10*1000</f>
        <v>251300</v>
      </c>
      <c r="O9" s="1080">
        <v>0</v>
      </c>
      <c r="P9" s="212">
        <f>[1]Субвенция_факт!Q10*1000</f>
        <v>2026100</v>
      </c>
      <c r="Q9" s="1080">
        <v>408000</v>
      </c>
      <c r="R9" s="212">
        <f>[1]Субвенция_факт!R10*1000</f>
        <v>5948400</v>
      </c>
      <c r="S9" s="1080">
        <v>1500000</v>
      </c>
      <c r="T9" s="212">
        <f>[1]Субвенция_факт!S10*1000</f>
        <v>481300</v>
      </c>
      <c r="U9" s="1080">
        <v>200100</v>
      </c>
      <c r="V9" s="212">
        <f>[1]Субвенция_факт!T10*1000</f>
        <v>146936000</v>
      </c>
      <c r="W9" s="1080">
        <v>36000000</v>
      </c>
      <c r="X9" s="212">
        <f>[1]Субвенция_факт!U10*1000</f>
        <v>361003000</v>
      </c>
      <c r="Y9" s="1080">
        <v>90000000</v>
      </c>
      <c r="Z9" s="212">
        <f>[1]Субвенция_факт!V10*1000</f>
        <v>0</v>
      </c>
      <c r="AA9" s="776"/>
      <c r="AB9" s="212">
        <f>[1]Субвенция_факт!W10*1000</f>
        <v>9000</v>
      </c>
      <c r="AC9" s="1080">
        <v>0</v>
      </c>
      <c r="AD9" s="212">
        <f>[1]Субвенция_факт!X10*1000</f>
        <v>2238000</v>
      </c>
      <c r="AE9" s="1080">
        <v>860000</v>
      </c>
      <c r="AF9" s="212">
        <f>[1]Субвенция_факт!Y10*1000</f>
        <v>0</v>
      </c>
      <c r="AG9" s="776"/>
      <c r="AH9" s="212">
        <f>[1]Субвенция_факт!Z10*1000</f>
        <v>1130700</v>
      </c>
      <c r="AI9" s="1080">
        <v>300000</v>
      </c>
      <c r="AJ9" s="212">
        <f>[1]Субвенция_факт!AA10*1000</f>
        <v>311300</v>
      </c>
      <c r="AK9" s="1080">
        <v>58808.88</v>
      </c>
      <c r="AL9" s="212">
        <f>[1]Субвенция_факт!AF10*1000</f>
        <v>824500</v>
      </c>
      <c r="AM9" s="1080">
        <v>206125</v>
      </c>
      <c r="AP9" s="419"/>
      <c r="AQ9" s="270"/>
      <c r="AR9" s="270"/>
      <c r="AS9" s="270"/>
    </row>
    <row r="10" spans="1:45" ht="21" customHeight="1">
      <c r="A10" s="417" t="s">
        <v>90</v>
      </c>
      <c r="B10" s="271">
        <f t="shared" si="0"/>
        <v>315782720</v>
      </c>
      <c r="C10" s="271">
        <f t="shared" si="0"/>
        <v>77397591.239999995</v>
      </c>
      <c r="D10" s="212">
        <f>[1]Субвенция_факт!I11*1000</f>
        <v>0</v>
      </c>
      <c r="E10" s="1080"/>
      <c r="F10" s="212">
        <f>[1]Субвенция_факт!J11*1000</f>
        <v>1060000</v>
      </c>
      <c r="G10" s="1080">
        <v>265200</v>
      </c>
      <c r="H10" s="212">
        <f>[1]Субвенция_факт!L11*1000</f>
        <v>13387000</v>
      </c>
      <c r="I10" s="1080">
        <v>3900000</v>
      </c>
      <c r="J10" s="212">
        <f>[1]Субвенция_факт!M11*1000</f>
        <v>1964870</v>
      </c>
      <c r="K10" s="1080">
        <v>96770</v>
      </c>
      <c r="L10" s="212">
        <f>[1]Субвенция_факт!N11*1000</f>
        <v>1061600</v>
      </c>
      <c r="M10" s="1080">
        <v>256200</v>
      </c>
      <c r="N10" s="212">
        <f>[1]Субвенция_факт!O11*1000</f>
        <v>251250</v>
      </c>
      <c r="O10" s="1080">
        <v>0</v>
      </c>
      <c r="P10" s="212">
        <f>[1]Субвенция_факт!Q11*1000</f>
        <v>482400</v>
      </c>
      <c r="Q10" s="1080">
        <v>120000</v>
      </c>
      <c r="R10" s="212">
        <f>[1]Субвенция_факт!R11*1000</f>
        <v>2414700</v>
      </c>
      <c r="S10" s="1080">
        <v>600000</v>
      </c>
      <c r="T10" s="212">
        <f>[1]Субвенция_факт!S11*1000</f>
        <v>477500</v>
      </c>
      <c r="U10" s="1080">
        <v>199800</v>
      </c>
      <c r="V10" s="212">
        <f>[1]Субвенция_факт!T11*1000</f>
        <v>106504000</v>
      </c>
      <c r="W10" s="1080">
        <v>25500000</v>
      </c>
      <c r="X10" s="212">
        <f>[1]Субвенция_факт!U11*1000</f>
        <v>183804000</v>
      </c>
      <c r="Y10" s="1080">
        <v>45000000</v>
      </c>
      <c r="Z10" s="212">
        <f>[1]Субвенция_факт!V11*1000</f>
        <v>0</v>
      </c>
      <c r="AA10" s="776"/>
      <c r="AB10" s="212">
        <f>[1]Субвенция_факт!W11*1000</f>
        <v>4500</v>
      </c>
      <c r="AC10" s="1080">
        <v>0</v>
      </c>
      <c r="AD10" s="212">
        <f>[1]Субвенция_факт!X11*1000</f>
        <v>2387000</v>
      </c>
      <c r="AE10" s="1080">
        <v>900000</v>
      </c>
      <c r="AF10" s="212">
        <f>[1]Субвенция_факт!Y11*1000</f>
        <v>0</v>
      </c>
      <c r="AG10" s="776"/>
      <c r="AH10" s="212">
        <f>[1]Субвенция_факт!Z11*1000</f>
        <v>592600</v>
      </c>
      <c r="AI10" s="1080">
        <v>172000</v>
      </c>
      <c r="AJ10" s="212">
        <f>[1]Субвенция_факт!AA11*1000</f>
        <v>509300</v>
      </c>
      <c r="AK10" s="1080">
        <v>167121.24</v>
      </c>
      <c r="AL10" s="212">
        <f>[1]Субвенция_факт!AF11*1000</f>
        <v>882000</v>
      </c>
      <c r="AM10" s="1080">
        <v>220500</v>
      </c>
      <c r="AP10" s="419"/>
      <c r="AQ10" s="270"/>
      <c r="AR10" s="270"/>
      <c r="AS10" s="270"/>
    </row>
    <row r="11" spans="1:45" ht="21" customHeight="1">
      <c r="A11" s="417" t="s">
        <v>91</v>
      </c>
      <c r="B11" s="271">
        <f t="shared" si="0"/>
        <v>331395990</v>
      </c>
      <c r="C11" s="271">
        <f t="shared" si="0"/>
        <v>87521425</v>
      </c>
      <c r="D11" s="212">
        <f>[1]Субвенция_факт!I12*1000</f>
        <v>0</v>
      </c>
      <c r="E11" s="1080"/>
      <c r="F11" s="212">
        <f>[1]Субвенция_факт!J12*1000</f>
        <v>2543000</v>
      </c>
      <c r="G11" s="1080">
        <v>636000</v>
      </c>
      <c r="H11" s="212">
        <f>[1]Субвенция_факт!L12*1000</f>
        <v>13109000</v>
      </c>
      <c r="I11" s="1080">
        <v>4300000</v>
      </c>
      <c r="J11" s="212">
        <f>[1]Субвенция_факт!M12*1000</f>
        <v>2974240</v>
      </c>
      <c r="K11" s="1080">
        <v>410000</v>
      </c>
      <c r="L11" s="212">
        <f>[1]Субвенция_факт!N12*1000</f>
        <v>1087200</v>
      </c>
      <c r="M11" s="1080">
        <v>270000</v>
      </c>
      <c r="N11" s="212">
        <f>[1]Субвенция_факт!O12*1000</f>
        <v>251250</v>
      </c>
      <c r="O11" s="1080">
        <v>0</v>
      </c>
      <c r="P11" s="212">
        <f>[1]Субвенция_факт!Q12*1000</f>
        <v>96500</v>
      </c>
      <c r="Q11" s="1080">
        <v>24500</v>
      </c>
      <c r="R11" s="212">
        <f>[1]Субвенция_факт!R12*1000</f>
        <v>3018800</v>
      </c>
      <c r="S11" s="1080">
        <v>750000</v>
      </c>
      <c r="T11" s="212">
        <f>[1]Субвенция_факт!S12*1000</f>
        <v>498700</v>
      </c>
      <c r="U11" s="1080">
        <v>207600</v>
      </c>
      <c r="V11" s="212">
        <f>[1]Субвенция_факт!T12*1000</f>
        <v>35754000</v>
      </c>
      <c r="W11" s="1080">
        <v>9480000</v>
      </c>
      <c r="X11" s="212">
        <f>[1]Субвенция_факт!U12*1000</f>
        <v>268493000</v>
      </c>
      <c r="Y11" s="1080">
        <v>70400000</v>
      </c>
      <c r="Z11" s="212">
        <f>[1]Субвенция_факт!V12*1000</f>
        <v>0</v>
      </c>
      <c r="AA11" s="776"/>
      <c r="AB11" s="212">
        <f>[1]Субвенция_факт!W12*1000</f>
        <v>12500</v>
      </c>
      <c r="AC11" s="1080">
        <v>0</v>
      </c>
      <c r="AD11" s="212">
        <f>[1]Субвенция_факт!X12*1000</f>
        <v>1843000</v>
      </c>
      <c r="AE11" s="1080">
        <v>700000</v>
      </c>
      <c r="AF11" s="212">
        <f>[1]Субвенция_факт!Y12*1000</f>
        <v>0</v>
      </c>
      <c r="AG11" s="776"/>
      <c r="AH11" s="212">
        <f>[1]Субвенция_факт!Z12*1000</f>
        <v>606800</v>
      </c>
      <c r="AI11" s="1080">
        <v>130000</v>
      </c>
      <c r="AJ11" s="212">
        <f>[1]Субвенция_факт!AA12*1000</f>
        <v>254700</v>
      </c>
      <c r="AK11" s="1080">
        <v>0</v>
      </c>
      <c r="AL11" s="212">
        <f>[1]Субвенция_факт!AF12*1000</f>
        <v>853300</v>
      </c>
      <c r="AM11" s="1080">
        <v>213325</v>
      </c>
      <c r="AP11" s="419"/>
      <c r="AQ11" s="270"/>
      <c r="AR11" s="270"/>
      <c r="AS11" s="270"/>
    </row>
    <row r="12" spans="1:45" ht="21" customHeight="1">
      <c r="A12" s="417" t="s">
        <v>92</v>
      </c>
      <c r="B12" s="271">
        <f t="shared" si="0"/>
        <v>299328320</v>
      </c>
      <c r="C12" s="271">
        <f t="shared" si="0"/>
        <v>68762845</v>
      </c>
      <c r="D12" s="212">
        <f>[1]Субвенция_факт!I13*1000</f>
        <v>0</v>
      </c>
      <c r="E12" s="1080"/>
      <c r="F12" s="212">
        <f>[1]Субвенция_факт!J13*1000</f>
        <v>2258000</v>
      </c>
      <c r="G12" s="1080">
        <v>564600</v>
      </c>
      <c r="H12" s="212">
        <f>[1]Субвенция_факт!L13*1000</f>
        <v>9801000</v>
      </c>
      <c r="I12" s="1080">
        <v>2600000</v>
      </c>
      <c r="J12" s="212">
        <f>[1]Субвенция_факт!M13*1000</f>
        <v>1451220</v>
      </c>
      <c r="K12" s="1080">
        <v>1451220</v>
      </c>
      <c r="L12" s="212">
        <f>[1]Субвенция_факт!N13*1000</f>
        <v>1248500</v>
      </c>
      <c r="M12" s="1080">
        <v>315000</v>
      </c>
      <c r="N12" s="212">
        <f>[1]Субвенция_факт!O13*1000</f>
        <v>201000</v>
      </c>
      <c r="O12" s="1080">
        <v>0</v>
      </c>
      <c r="P12" s="212">
        <f>[1]Субвенция_факт!Q13*1000</f>
        <v>289400</v>
      </c>
      <c r="Q12" s="1080">
        <v>120000</v>
      </c>
      <c r="R12" s="212">
        <f>[1]Субвенция_факт!R13*1000</f>
        <v>2414700</v>
      </c>
      <c r="S12" s="1080">
        <v>654000</v>
      </c>
      <c r="T12" s="212">
        <f>[1]Субвенция_факт!S13*1000</f>
        <v>473800</v>
      </c>
      <c r="U12" s="1080">
        <v>199500</v>
      </c>
      <c r="V12" s="212">
        <f>[1]Субвенция_факт!T13*1000</f>
        <v>72440000</v>
      </c>
      <c r="W12" s="1080">
        <v>16000000</v>
      </c>
      <c r="X12" s="212">
        <f>[1]Субвенция_факт!U13*1000</f>
        <v>205424000</v>
      </c>
      <c r="Y12" s="1080">
        <v>45700000</v>
      </c>
      <c r="Z12" s="212">
        <f>[1]Субвенция_факт!V13*1000</f>
        <v>0</v>
      </c>
      <c r="AA12" s="776"/>
      <c r="AB12" s="212">
        <f>[1]Субвенция_факт!W13*1000</f>
        <v>5000</v>
      </c>
      <c r="AC12" s="1080">
        <v>0</v>
      </c>
      <c r="AD12" s="212">
        <f>[1]Субвенция_факт!X13*1000</f>
        <v>1720000</v>
      </c>
      <c r="AE12" s="1080">
        <v>660000</v>
      </c>
      <c r="AF12" s="212">
        <f>[1]Субвенция_факт!Y13*1000</f>
        <v>0</v>
      </c>
      <c r="AG12" s="776"/>
      <c r="AH12" s="212">
        <f>[1]Субвенция_факт!Z13*1000</f>
        <v>597800</v>
      </c>
      <c r="AI12" s="1080">
        <v>290000</v>
      </c>
      <c r="AJ12" s="212">
        <f>[1]Субвенция_факт!AA13*1000</f>
        <v>169800</v>
      </c>
      <c r="AK12" s="1080">
        <v>0</v>
      </c>
      <c r="AL12" s="212">
        <f>[1]Субвенция_факт!AF13*1000</f>
        <v>834100</v>
      </c>
      <c r="AM12" s="1080">
        <v>208525</v>
      </c>
      <c r="AP12" s="419"/>
      <c r="AQ12" s="270"/>
      <c r="AR12" s="270"/>
      <c r="AS12" s="270"/>
    </row>
    <row r="13" spans="1:45" ht="21" customHeight="1">
      <c r="A13" s="417" t="s">
        <v>93</v>
      </c>
      <c r="B13" s="271">
        <f t="shared" si="0"/>
        <v>203581700</v>
      </c>
      <c r="C13" s="271">
        <f t="shared" si="0"/>
        <v>48751951</v>
      </c>
      <c r="D13" s="212">
        <f>[1]Субвенция_факт!I14*1000</f>
        <v>0</v>
      </c>
      <c r="E13" s="1080"/>
      <c r="F13" s="212">
        <f>[1]Субвенция_факт!J14*1000</f>
        <v>1771000</v>
      </c>
      <c r="G13" s="1080">
        <v>442800</v>
      </c>
      <c r="H13" s="212">
        <f>[1]Субвенция_факт!L14*1000</f>
        <v>7053000</v>
      </c>
      <c r="I13" s="1080">
        <v>2200000</v>
      </c>
      <c r="J13" s="212">
        <f>[1]Субвенция_факт!M14*1000</f>
        <v>1384150</v>
      </c>
      <c r="K13" s="1080">
        <v>19040</v>
      </c>
      <c r="L13" s="212">
        <f>[1]Субвенция_факт!N14*1000</f>
        <v>588000</v>
      </c>
      <c r="M13" s="1080">
        <v>180000</v>
      </c>
      <c r="N13" s="212">
        <f>[1]Субвенция_факт!O14*1000</f>
        <v>50250</v>
      </c>
      <c r="O13" s="1080">
        <v>0</v>
      </c>
      <c r="P13" s="212">
        <f>[1]Субвенция_факт!Q14*1000</f>
        <v>289400</v>
      </c>
      <c r="Q13" s="1080">
        <v>72000</v>
      </c>
      <c r="R13" s="212">
        <f>[1]Субвенция_факт!R14*1000</f>
        <v>1810700</v>
      </c>
      <c r="S13" s="1080">
        <v>550000</v>
      </c>
      <c r="T13" s="212">
        <f>[1]Субвенция_факт!S14*1000</f>
        <v>546000</v>
      </c>
      <c r="U13" s="1080">
        <v>227500</v>
      </c>
      <c r="V13" s="212">
        <f>[1]Субвенция_факт!T14*1000</f>
        <v>29070000</v>
      </c>
      <c r="W13" s="1080">
        <v>6900000</v>
      </c>
      <c r="X13" s="212">
        <f>[1]Субвенция_факт!U14*1000</f>
        <v>157565000</v>
      </c>
      <c r="Y13" s="1080">
        <v>37000000</v>
      </c>
      <c r="Z13" s="212">
        <f>[1]Субвенция_факт!V14*1000</f>
        <v>0</v>
      </c>
      <c r="AA13" s="776"/>
      <c r="AB13" s="212">
        <f>[1]Субвенция_факт!W14*1000</f>
        <v>3000</v>
      </c>
      <c r="AC13" s="1080">
        <v>0</v>
      </c>
      <c r="AD13" s="212">
        <f>[1]Субвенция_факт!X14*1000</f>
        <v>1935000</v>
      </c>
      <c r="AE13" s="1080">
        <v>740000</v>
      </c>
      <c r="AF13" s="212">
        <f>[1]Субвенция_факт!Y14*1000</f>
        <v>0</v>
      </c>
      <c r="AG13" s="776"/>
      <c r="AH13" s="212">
        <f>[1]Субвенция_факт!Z14*1000</f>
        <v>551000</v>
      </c>
      <c r="AI13" s="1080">
        <v>170000</v>
      </c>
      <c r="AJ13" s="212">
        <f>[1]Субвенция_факт!AA14*1000</f>
        <v>184000</v>
      </c>
      <c r="AK13" s="1080">
        <v>55311</v>
      </c>
      <c r="AL13" s="212">
        <f>[1]Субвенция_факт!AF14*1000</f>
        <v>781200</v>
      </c>
      <c r="AM13" s="1080">
        <v>195300</v>
      </c>
      <c r="AP13" s="419"/>
      <c r="AQ13" s="270"/>
      <c r="AR13" s="270"/>
      <c r="AS13" s="270"/>
    </row>
    <row r="14" spans="1:45" ht="21" customHeight="1">
      <c r="A14" s="417" t="s">
        <v>94</v>
      </c>
      <c r="B14" s="271">
        <f t="shared" si="0"/>
        <v>297635410</v>
      </c>
      <c r="C14" s="271">
        <f t="shared" si="0"/>
        <v>102637800</v>
      </c>
      <c r="D14" s="212">
        <f>[1]Субвенция_факт!I15*1000</f>
        <v>0</v>
      </c>
      <c r="E14" s="1080"/>
      <c r="F14" s="212">
        <f>[1]Субвенция_факт!J15*1000</f>
        <v>2010000</v>
      </c>
      <c r="G14" s="1080">
        <v>520150</v>
      </c>
      <c r="H14" s="212">
        <f>[1]Субвенция_факт!L15*1000</f>
        <v>9965000</v>
      </c>
      <c r="I14" s="1080">
        <v>3410000</v>
      </c>
      <c r="J14" s="212">
        <f>[1]Субвенция_факт!M15*1000</f>
        <v>1842460</v>
      </c>
      <c r="K14" s="1080">
        <v>0</v>
      </c>
      <c r="L14" s="212">
        <f>[1]Субвенция_факт!N15*1000</f>
        <v>1106900</v>
      </c>
      <c r="M14" s="1080">
        <v>500000</v>
      </c>
      <c r="N14" s="212">
        <f>[1]Субвенция_факт!O15*1000</f>
        <v>251250</v>
      </c>
      <c r="O14" s="1080">
        <v>0</v>
      </c>
      <c r="P14" s="212">
        <f>[1]Субвенция_факт!Q15*1000</f>
        <v>385900</v>
      </c>
      <c r="Q14" s="1080">
        <v>48000</v>
      </c>
      <c r="R14" s="212">
        <f>[1]Субвенция_факт!R15*1000</f>
        <v>3018800</v>
      </c>
      <c r="S14" s="1080">
        <v>800000</v>
      </c>
      <c r="T14" s="212">
        <f>[1]Субвенция_факт!S15*1000</f>
        <v>474500</v>
      </c>
      <c r="U14" s="1080">
        <v>199600</v>
      </c>
      <c r="V14" s="212">
        <f>[1]Субвенция_факт!T15*1000</f>
        <v>72838000</v>
      </c>
      <c r="W14" s="1080">
        <v>26600000</v>
      </c>
      <c r="X14" s="212">
        <f>[1]Субвенция_факт!U15*1000</f>
        <v>202449000</v>
      </c>
      <c r="Y14" s="1080">
        <v>69500000</v>
      </c>
      <c r="Z14" s="212">
        <f>[1]Субвенция_факт!V15*1000</f>
        <v>0</v>
      </c>
      <c r="AA14" s="776"/>
      <c r="AB14" s="212">
        <f>[1]Субвенция_факт!W15*1000</f>
        <v>2000</v>
      </c>
      <c r="AC14" s="1080">
        <v>0</v>
      </c>
      <c r="AD14" s="212">
        <f>[1]Субвенция_факт!X15*1000</f>
        <v>1600000</v>
      </c>
      <c r="AE14" s="1080">
        <v>620000</v>
      </c>
      <c r="AF14" s="212">
        <f>[1]Субвенция_факт!Y15*1000</f>
        <v>0</v>
      </c>
      <c r="AG14" s="776"/>
      <c r="AH14" s="212">
        <f>[1]Субвенция_факт!Z15*1000</f>
        <v>567900</v>
      </c>
      <c r="AI14" s="1080">
        <v>144000</v>
      </c>
      <c r="AJ14" s="212">
        <f>[1]Субвенция_факт!AA15*1000</f>
        <v>353700</v>
      </c>
      <c r="AK14" s="1080">
        <v>103550</v>
      </c>
      <c r="AL14" s="212">
        <f>[1]Субвенция_факт!AF15*1000</f>
        <v>770000</v>
      </c>
      <c r="AM14" s="1080">
        <v>192500</v>
      </c>
      <c r="AP14" s="419"/>
      <c r="AQ14" s="270"/>
      <c r="AR14" s="270"/>
      <c r="AS14" s="270"/>
    </row>
    <row r="15" spans="1:45" ht="21" customHeight="1">
      <c r="A15" s="417" t="s">
        <v>95</v>
      </c>
      <c r="B15" s="271">
        <f t="shared" si="0"/>
        <v>252076950</v>
      </c>
      <c r="C15" s="271">
        <f t="shared" si="0"/>
        <v>65169200</v>
      </c>
      <c r="D15" s="212">
        <f>[1]Субвенция_факт!I16*1000</f>
        <v>0</v>
      </c>
      <c r="E15" s="1080"/>
      <c r="F15" s="212">
        <f>[1]Субвенция_факт!J16*1000</f>
        <v>824000</v>
      </c>
      <c r="G15" s="1080">
        <v>207000</v>
      </c>
      <c r="H15" s="212">
        <f>[1]Субвенция_факт!L16*1000</f>
        <v>12440000</v>
      </c>
      <c r="I15" s="1080">
        <v>4146600</v>
      </c>
      <c r="J15" s="212">
        <f>[1]Субвенция_факт!M16*1000</f>
        <v>2550000</v>
      </c>
      <c r="K15" s="1080">
        <v>1602400</v>
      </c>
      <c r="L15" s="212">
        <f>[1]Субвенция_факт!N16*1000</f>
        <v>1272500</v>
      </c>
      <c r="M15" s="1080">
        <v>255000</v>
      </c>
      <c r="N15" s="212">
        <f>[1]Субвенция_факт!O16*1000</f>
        <v>150750</v>
      </c>
      <c r="O15" s="1080">
        <v>0</v>
      </c>
      <c r="P15" s="212">
        <f>[1]Субвенция_факт!Q16*1000</f>
        <v>193000</v>
      </c>
      <c r="Q15" s="1080">
        <v>48000</v>
      </c>
      <c r="R15" s="212">
        <f>[1]Субвенция_факт!R16*1000</f>
        <v>2414700</v>
      </c>
      <c r="S15" s="1080">
        <v>555700</v>
      </c>
      <c r="T15" s="212">
        <f>[1]Субвенция_факт!S16*1000</f>
        <v>481300</v>
      </c>
      <c r="U15" s="1080">
        <v>200100</v>
      </c>
      <c r="V15" s="212">
        <f>[1]Субвенция_факт!T16*1000</f>
        <v>61802000</v>
      </c>
      <c r="W15" s="1080">
        <v>15450600</v>
      </c>
      <c r="X15" s="212">
        <f>[1]Субвенция_факт!U16*1000</f>
        <v>166718000</v>
      </c>
      <c r="Y15" s="1080">
        <v>41679600</v>
      </c>
      <c r="Z15" s="212">
        <f>[1]Субвенция_факт!V16*1000</f>
        <v>0</v>
      </c>
      <c r="AA15" s="776"/>
      <c r="AB15" s="212">
        <f>[1]Субвенция_факт!W16*1000</f>
        <v>4000</v>
      </c>
      <c r="AC15" s="1080">
        <v>0</v>
      </c>
      <c r="AD15" s="212">
        <f>[1]Субвенция_факт!X16*1000</f>
        <v>1629000</v>
      </c>
      <c r="AE15" s="1080">
        <v>640000</v>
      </c>
      <c r="AF15" s="212">
        <f>[1]Субвенция_факт!Y16*1000</f>
        <v>0</v>
      </c>
      <c r="AG15" s="776"/>
      <c r="AH15" s="212">
        <f>[1]Субвенция_факт!Z16*1000</f>
        <v>579700</v>
      </c>
      <c r="AI15" s="1080">
        <v>175700</v>
      </c>
      <c r="AJ15" s="212">
        <f>[1]Субвенция_факт!AA16*1000</f>
        <v>184000</v>
      </c>
      <c r="AK15" s="1080">
        <v>0</v>
      </c>
      <c r="AL15" s="212">
        <f>[1]Субвенция_факт!AF16*1000</f>
        <v>834000</v>
      </c>
      <c r="AM15" s="1080">
        <v>208500</v>
      </c>
      <c r="AP15" s="419"/>
      <c r="AQ15" s="270"/>
      <c r="AR15" s="270"/>
      <c r="AS15" s="270"/>
    </row>
    <row r="16" spans="1:45" ht="21" customHeight="1">
      <c r="A16" s="417" t="s">
        <v>96</v>
      </c>
      <c r="B16" s="271">
        <f t="shared" si="0"/>
        <v>185871130</v>
      </c>
      <c r="C16" s="271">
        <f t="shared" si="0"/>
        <v>48433700</v>
      </c>
      <c r="D16" s="212">
        <f>[1]Субвенция_факт!I17*1000</f>
        <v>0</v>
      </c>
      <c r="E16" s="1080"/>
      <c r="F16" s="212">
        <f>[1]Субвенция_факт!J17*1000</f>
        <v>1700000</v>
      </c>
      <c r="G16" s="1080">
        <v>495800</v>
      </c>
      <c r="H16" s="212">
        <f>[1]Субвенция_факт!L17*1000</f>
        <v>6707000</v>
      </c>
      <c r="I16" s="1080">
        <v>2200000</v>
      </c>
      <c r="J16" s="212">
        <f>[1]Субвенция_факт!M17*1000</f>
        <v>1628180</v>
      </c>
      <c r="K16" s="1080">
        <v>200000</v>
      </c>
      <c r="L16" s="212">
        <f>[1]Субвенция_факт!N17*1000</f>
        <v>581900</v>
      </c>
      <c r="M16" s="1080">
        <v>150000</v>
      </c>
      <c r="N16" s="212">
        <f>[1]Субвенция_факт!O17*1000</f>
        <v>50250</v>
      </c>
      <c r="O16" s="1080">
        <v>0</v>
      </c>
      <c r="P16" s="212">
        <f>[1]Субвенция_факт!Q17*1000</f>
        <v>0</v>
      </c>
      <c r="Q16" s="1080"/>
      <c r="R16" s="212">
        <f>[1]Субвенция_факт!R17*1000</f>
        <v>1810700</v>
      </c>
      <c r="S16" s="1080">
        <v>650000</v>
      </c>
      <c r="T16" s="212">
        <f>[1]Субвенция_факт!S17*1000</f>
        <v>635600</v>
      </c>
      <c r="U16" s="1080">
        <v>265000</v>
      </c>
      <c r="V16" s="212">
        <f>[1]Субвенция_факт!T17*1000</f>
        <v>28373000</v>
      </c>
      <c r="W16" s="1080">
        <v>7500000</v>
      </c>
      <c r="X16" s="212">
        <f>[1]Субвенция_факт!U17*1000</f>
        <v>141126000</v>
      </c>
      <c r="Y16" s="1080">
        <v>36000000</v>
      </c>
      <c r="Z16" s="212">
        <f>[1]Субвенция_факт!V17*1000</f>
        <v>0</v>
      </c>
      <c r="AA16" s="776"/>
      <c r="AB16" s="212">
        <f>[1]Субвенция_факт!W17*1000</f>
        <v>2000</v>
      </c>
      <c r="AC16" s="1080">
        <v>0</v>
      </c>
      <c r="AD16" s="212">
        <f>[1]Субвенция_факт!X17*1000</f>
        <v>1839000</v>
      </c>
      <c r="AE16" s="1080">
        <v>700000</v>
      </c>
      <c r="AF16" s="212">
        <f>[1]Субвенция_факт!Y17*1000</f>
        <v>0</v>
      </c>
      <c r="AG16" s="776"/>
      <c r="AH16" s="212">
        <f>[1]Субвенция_факт!Z17*1000</f>
        <v>575200</v>
      </c>
      <c r="AI16" s="1080">
        <v>80000</v>
      </c>
      <c r="AJ16" s="212">
        <f>[1]Субвенция_факт!AA17*1000</f>
        <v>70700</v>
      </c>
      <c r="AK16" s="1080">
        <v>0</v>
      </c>
      <c r="AL16" s="212">
        <f>[1]Субвенция_факт!AF17*1000</f>
        <v>771600</v>
      </c>
      <c r="AM16" s="1080">
        <v>192900</v>
      </c>
      <c r="AP16" s="419"/>
      <c r="AQ16" s="270"/>
      <c r="AR16" s="270"/>
      <c r="AS16" s="270"/>
    </row>
    <row r="17" spans="1:45" ht="21" customHeight="1">
      <c r="A17" s="417" t="s">
        <v>97</v>
      </c>
      <c r="B17" s="271">
        <f t="shared" si="0"/>
        <v>157445750</v>
      </c>
      <c r="C17" s="271">
        <f t="shared" si="0"/>
        <v>49853200</v>
      </c>
      <c r="D17" s="212">
        <f>[1]Субвенция_факт!I18*1000</f>
        <v>0</v>
      </c>
      <c r="E17" s="1080"/>
      <c r="F17" s="212">
        <f>[1]Субвенция_факт!J18*1000</f>
        <v>1310000</v>
      </c>
      <c r="G17" s="1080">
        <v>327600</v>
      </c>
      <c r="H17" s="212">
        <f>[1]Субвенция_факт!L18*1000</f>
        <v>5699000</v>
      </c>
      <c r="I17" s="1080">
        <v>1400000</v>
      </c>
      <c r="J17" s="212">
        <f>[1]Субвенция_факт!M18*1000</f>
        <v>1158150</v>
      </c>
      <c r="K17" s="1080">
        <v>800000</v>
      </c>
      <c r="L17" s="212">
        <f>[1]Субвенция_факт!N18*1000</f>
        <v>689000</v>
      </c>
      <c r="M17" s="1080">
        <v>200000</v>
      </c>
      <c r="N17" s="212">
        <f>[1]Субвенция_факт!O18*1000</f>
        <v>100500</v>
      </c>
      <c r="O17" s="1080">
        <v>0</v>
      </c>
      <c r="P17" s="212">
        <f>[1]Субвенция_факт!Q18*1000</f>
        <v>868300</v>
      </c>
      <c r="Q17" s="1080">
        <v>280000</v>
      </c>
      <c r="R17" s="212">
        <f>[1]Субвенция_факт!R18*1000</f>
        <v>1810700</v>
      </c>
      <c r="S17" s="1080">
        <v>600000</v>
      </c>
      <c r="T17" s="212">
        <f>[1]Субвенция_факт!S18*1000</f>
        <v>622400</v>
      </c>
      <c r="U17" s="1080">
        <v>259900</v>
      </c>
      <c r="V17" s="212">
        <f>[1]Субвенция_факт!T18*1000</f>
        <v>41397000</v>
      </c>
      <c r="W17" s="1080">
        <v>16000000</v>
      </c>
      <c r="X17" s="212">
        <f>[1]Субвенция_факт!U18*1000</f>
        <v>100373000</v>
      </c>
      <c r="Y17" s="1080">
        <v>29000000</v>
      </c>
      <c r="Z17" s="212">
        <f>[1]Субвенция_факт!V18*1000</f>
        <v>0</v>
      </c>
      <c r="AA17" s="776"/>
      <c r="AB17" s="212">
        <f>[1]Субвенция_факт!W18*1000</f>
        <v>2500</v>
      </c>
      <c r="AC17" s="1080">
        <v>0</v>
      </c>
      <c r="AD17" s="212">
        <f>[1]Субвенция_факт!X18*1000</f>
        <v>1920000</v>
      </c>
      <c r="AE17" s="1080">
        <v>720000</v>
      </c>
      <c r="AF17" s="212">
        <f>[1]Субвенция_факт!Y18*1000</f>
        <v>0</v>
      </c>
      <c r="AG17" s="776"/>
      <c r="AH17" s="212">
        <f>[1]Субвенция_факт!Z18*1000</f>
        <v>582600</v>
      </c>
      <c r="AI17" s="1080">
        <v>80000</v>
      </c>
      <c r="AJ17" s="212">
        <f>[1]Субвенция_факт!AA18*1000</f>
        <v>169800</v>
      </c>
      <c r="AK17" s="1080">
        <v>0</v>
      </c>
      <c r="AL17" s="212">
        <f>[1]Субвенция_факт!AF18*1000</f>
        <v>742800</v>
      </c>
      <c r="AM17" s="1080">
        <v>185700</v>
      </c>
      <c r="AP17" s="419"/>
      <c r="AQ17" s="270"/>
      <c r="AR17" s="270"/>
      <c r="AS17" s="270"/>
    </row>
    <row r="18" spans="1:45" ht="21" customHeight="1">
      <c r="A18" s="417" t="s">
        <v>98</v>
      </c>
      <c r="B18" s="271">
        <f t="shared" si="0"/>
        <v>369327450</v>
      </c>
      <c r="C18" s="271">
        <f t="shared" si="0"/>
        <v>93332080</v>
      </c>
      <c r="D18" s="212">
        <f>[1]Субвенция_факт!I19*1000</f>
        <v>0</v>
      </c>
      <c r="E18" s="1080"/>
      <c r="F18" s="212">
        <f>[1]Субвенция_факт!J19*1000</f>
        <v>1970000</v>
      </c>
      <c r="G18" s="1080">
        <v>492400</v>
      </c>
      <c r="H18" s="212">
        <f>[1]Субвенция_факт!L19*1000</f>
        <v>17322000</v>
      </c>
      <c r="I18" s="1080">
        <v>5850000</v>
      </c>
      <c r="J18" s="212">
        <f>[1]Субвенция_факт!M19*1000</f>
        <v>2986100</v>
      </c>
      <c r="K18" s="1080">
        <v>33580</v>
      </c>
      <c r="L18" s="212">
        <f>[1]Субвенция_факт!N19*1000</f>
        <v>1102300</v>
      </c>
      <c r="M18" s="1080">
        <v>270000</v>
      </c>
      <c r="N18" s="212">
        <f>[1]Субвенция_факт!O19*1000</f>
        <v>251250</v>
      </c>
      <c r="O18" s="1080">
        <v>0</v>
      </c>
      <c r="P18" s="212">
        <f>[1]Субвенция_факт!Q19*1000</f>
        <v>289400</v>
      </c>
      <c r="Q18" s="1080">
        <v>56000</v>
      </c>
      <c r="R18" s="212">
        <f>[1]Субвенция_факт!R19*1000</f>
        <v>3018800</v>
      </c>
      <c r="S18" s="1080">
        <v>780000</v>
      </c>
      <c r="T18" s="212">
        <f>[1]Субвенция_факт!S19*1000</f>
        <v>460300</v>
      </c>
      <c r="U18" s="1080">
        <v>198500</v>
      </c>
      <c r="V18" s="212">
        <f>[1]Субвенция_факт!T19*1000</f>
        <v>110007000</v>
      </c>
      <c r="W18" s="1080">
        <v>27500000</v>
      </c>
      <c r="X18" s="212">
        <f>[1]Субвенция_факт!U19*1000</f>
        <v>228327000</v>
      </c>
      <c r="Y18" s="1080">
        <v>57000000</v>
      </c>
      <c r="Z18" s="212">
        <f>[1]Субвенция_факт!V19*1000</f>
        <v>0</v>
      </c>
      <c r="AA18" s="776"/>
      <c r="AB18" s="212">
        <f>[1]Субвенция_факт!W19*1000</f>
        <v>14500</v>
      </c>
      <c r="AC18" s="1080">
        <v>0</v>
      </c>
      <c r="AD18" s="212">
        <f>[1]Субвенция_факт!X19*1000</f>
        <v>2027000</v>
      </c>
      <c r="AE18" s="1080">
        <v>760000</v>
      </c>
      <c r="AF18" s="212">
        <f>[1]Субвенция_факт!Y19*1000</f>
        <v>0</v>
      </c>
      <c r="AG18" s="776"/>
      <c r="AH18" s="212">
        <f>[1]Субвенция_факт!Z19*1000</f>
        <v>585900</v>
      </c>
      <c r="AI18" s="1080">
        <v>144000</v>
      </c>
      <c r="AJ18" s="212">
        <f>[1]Субвенция_факт!AA19*1000</f>
        <v>141500</v>
      </c>
      <c r="AK18" s="1080">
        <v>41500</v>
      </c>
      <c r="AL18" s="212">
        <f>[1]Субвенция_факт!AF19*1000</f>
        <v>824400</v>
      </c>
      <c r="AM18" s="1080">
        <v>206100</v>
      </c>
      <c r="AP18" s="419"/>
      <c r="AQ18" s="270"/>
      <c r="AR18" s="270"/>
      <c r="AS18" s="270"/>
    </row>
    <row r="19" spans="1:45" ht="21" customHeight="1">
      <c r="A19" s="417" t="s">
        <v>99</v>
      </c>
      <c r="B19" s="271">
        <f t="shared" si="0"/>
        <v>226867310</v>
      </c>
      <c r="C19" s="271">
        <f t="shared" si="0"/>
        <v>60497800</v>
      </c>
      <c r="D19" s="212">
        <f>[1]Субвенция_факт!I20*1000</f>
        <v>0</v>
      </c>
      <c r="E19" s="1080"/>
      <c r="F19" s="212">
        <f>[1]Субвенция_факт!J20*1000</f>
        <v>1675000</v>
      </c>
      <c r="G19" s="1080">
        <v>419000</v>
      </c>
      <c r="H19" s="212">
        <f>[1]Субвенция_факт!L20*1000</f>
        <v>7197000</v>
      </c>
      <c r="I19" s="1080">
        <v>2100000</v>
      </c>
      <c r="J19" s="212">
        <f>[1]Субвенция_факт!M20*1000</f>
        <v>1654410</v>
      </c>
      <c r="K19" s="1080">
        <v>0</v>
      </c>
      <c r="L19" s="212">
        <f>[1]Субвенция_факт!N20*1000</f>
        <v>585400</v>
      </c>
      <c r="M19" s="1080">
        <v>150000</v>
      </c>
      <c r="N19" s="212">
        <f>[1]Субвенция_факт!O20*1000</f>
        <v>100500</v>
      </c>
      <c r="O19" s="1080">
        <v>0</v>
      </c>
      <c r="P19" s="212">
        <f>[1]Субвенция_факт!Q20*1000</f>
        <v>193000</v>
      </c>
      <c r="Q19" s="1080">
        <v>48000</v>
      </c>
      <c r="R19" s="212">
        <f>[1]Субвенция_факт!R20*1000</f>
        <v>1810700</v>
      </c>
      <c r="S19" s="1080">
        <v>450000</v>
      </c>
      <c r="T19" s="212">
        <f>[1]Субвенция_факт!S20*1000</f>
        <v>517000</v>
      </c>
      <c r="U19" s="1080">
        <v>215100</v>
      </c>
      <c r="V19" s="212">
        <f>[1]Субвенция_факт!T20*1000</f>
        <v>43955000</v>
      </c>
      <c r="W19" s="1080">
        <v>12000000</v>
      </c>
      <c r="X19" s="212">
        <f>[1]Субвенция_факт!U20*1000</f>
        <v>165686000</v>
      </c>
      <c r="Y19" s="1080">
        <v>44000000</v>
      </c>
      <c r="Z19" s="212">
        <f>[1]Субвенция_факт!V20*1000</f>
        <v>0</v>
      </c>
      <c r="AA19" s="776"/>
      <c r="AB19" s="212">
        <f>[1]Субвенция_факт!W20*1000</f>
        <v>10000</v>
      </c>
      <c r="AC19" s="1080">
        <v>0</v>
      </c>
      <c r="AD19" s="212">
        <f>[1]Субвенция_факт!X20*1000</f>
        <v>2050000</v>
      </c>
      <c r="AE19" s="1080">
        <v>780000</v>
      </c>
      <c r="AF19" s="212">
        <f>[1]Субвенция_факт!Y20*1000</f>
        <v>0</v>
      </c>
      <c r="AG19" s="776"/>
      <c r="AH19" s="212">
        <f>[1]Субвенция_факт!Z20*1000</f>
        <v>591500</v>
      </c>
      <c r="AI19" s="1080">
        <v>150000</v>
      </c>
      <c r="AJ19" s="212">
        <f>[1]Субвенция_факт!AA20*1000</f>
        <v>99000</v>
      </c>
      <c r="AK19" s="1080">
        <v>0</v>
      </c>
      <c r="AL19" s="212">
        <f>[1]Субвенция_факт!AF20*1000</f>
        <v>742800</v>
      </c>
      <c r="AM19" s="1080">
        <v>185700</v>
      </c>
      <c r="AP19" s="419"/>
      <c r="AQ19" s="270"/>
      <c r="AR19" s="270"/>
      <c r="AS19" s="270"/>
    </row>
    <row r="20" spans="1:45" ht="21" customHeight="1">
      <c r="A20" s="417" t="s">
        <v>100</v>
      </c>
      <c r="B20" s="271">
        <f t="shared" si="0"/>
        <v>508294660</v>
      </c>
      <c r="C20" s="271">
        <f t="shared" si="0"/>
        <v>120572075</v>
      </c>
      <c r="D20" s="212">
        <f>[1]Субвенция_факт!I21*1000</f>
        <v>0</v>
      </c>
      <c r="E20" s="1080"/>
      <c r="F20" s="212">
        <f>[1]Субвенция_факт!J21*1000</f>
        <v>3170000</v>
      </c>
      <c r="G20" s="1080">
        <v>797400</v>
      </c>
      <c r="H20" s="212">
        <f>[1]Субвенция_факт!L21*1000</f>
        <v>19055000</v>
      </c>
      <c r="I20" s="1080">
        <v>6300000</v>
      </c>
      <c r="J20" s="212">
        <f>[1]Субвенция_факт!M21*1000</f>
        <v>3289010</v>
      </c>
      <c r="K20" s="1080">
        <v>15050</v>
      </c>
      <c r="L20" s="212">
        <f>[1]Субвенция_факт!N21*1000</f>
        <v>1098300</v>
      </c>
      <c r="M20" s="1080">
        <v>350000</v>
      </c>
      <c r="N20" s="212">
        <f>[1]Субвенция_факт!O21*1000</f>
        <v>251250</v>
      </c>
      <c r="O20" s="1080">
        <v>0</v>
      </c>
      <c r="P20" s="212">
        <f>[1]Субвенция_факт!Q21*1000</f>
        <v>964800</v>
      </c>
      <c r="Q20" s="1080">
        <v>250000</v>
      </c>
      <c r="R20" s="212">
        <f>[1]Субвенция_факт!R21*1000</f>
        <v>4832800</v>
      </c>
      <c r="S20" s="1080">
        <v>1700000</v>
      </c>
      <c r="T20" s="212">
        <f>[1]Субвенция_факт!S21*1000</f>
        <v>509900</v>
      </c>
      <c r="U20" s="1080">
        <v>212500</v>
      </c>
      <c r="V20" s="212">
        <f>[1]Субвенция_факт!T21*1000</f>
        <v>83553000</v>
      </c>
      <c r="W20" s="1080">
        <v>19700000</v>
      </c>
      <c r="X20" s="212">
        <f>[1]Субвенция_факт!U21*1000</f>
        <v>387754000</v>
      </c>
      <c r="Y20" s="1080">
        <v>90000000</v>
      </c>
      <c r="Z20" s="212">
        <f>[1]Субвенция_факт!V21*1000</f>
        <v>0</v>
      </c>
      <c r="AA20" s="776"/>
      <c r="AB20" s="212">
        <f>[1]Субвенция_факт!W21*1000</f>
        <v>15500</v>
      </c>
      <c r="AC20" s="1080">
        <v>0</v>
      </c>
      <c r="AD20" s="212">
        <f>[1]Субвенция_факт!X21*1000</f>
        <v>1770000</v>
      </c>
      <c r="AE20" s="1080">
        <v>730000</v>
      </c>
      <c r="AF20" s="212">
        <f>[1]Субвенция_факт!Y21*1000</f>
        <v>0</v>
      </c>
      <c r="AG20" s="776"/>
      <c r="AH20" s="212">
        <f>[1]Субвенция_факт!Z21*1000</f>
        <v>564400</v>
      </c>
      <c r="AI20" s="1080">
        <v>200000</v>
      </c>
      <c r="AJ20" s="212">
        <f>[1]Субвенция_факт!AA21*1000</f>
        <v>594200</v>
      </c>
      <c r="AK20" s="1080">
        <v>99000</v>
      </c>
      <c r="AL20" s="212">
        <f>[1]Субвенция_факт!AF21*1000</f>
        <v>872500</v>
      </c>
      <c r="AM20" s="1080">
        <v>218125</v>
      </c>
      <c r="AP20" s="419"/>
      <c r="AQ20" s="270"/>
      <c r="AR20" s="270"/>
      <c r="AS20" s="270"/>
    </row>
    <row r="21" spans="1:45" ht="21" customHeight="1">
      <c r="A21" s="417" t="s">
        <v>101</v>
      </c>
      <c r="B21" s="271">
        <f t="shared" si="0"/>
        <v>196574840</v>
      </c>
      <c r="C21" s="271">
        <f t="shared" si="0"/>
        <v>49705025</v>
      </c>
      <c r="D21" s="212">
        <f>[1]Субвенция_факт!I22*1000</f>
        <v>0</v>
      </c>
      <c r="E21" s="1080"/>
      <c r="F21" s="212">
        <f>[1]Субвенция_факт!J22*1000</f>
        <v>1350000</v>
      </c>
      <c r="G21" s="1080">
        <v>345000</v>
      </c>
      <c r="H21" s="212">
        <f>[1]Субвенция_факт!L22*1000</f>
        <v>6900000</v>
      </c>
      <c r="I21" s="1080">
        <v>2100000</v>
      </c>
      <c r="J21" s="212">
        <f>[1]Субвенция_факт!M22*1000</f>
        <v>1510090</v>
      </c>
      <c r="K21" s="1080">
        <v>0</v>
      </c>
      <c r="L21" s="212">
        <f>[1]Субвенция_факт!N22*1000</f>
        <v>544800</v>
      </c>
      <c r="M21" s="1080">
        <v>136200</v>
      </c>
      <c r="N21" s="212">
        <f>[1]Субвенция_факт!O22*1000</f>
        <v>50250</v>
      </c>
      <c r="O21" s="1080">
        <v>0</v>
      </c>
      <c r="P21" s="212">
        <f>[1]Субвенция_факт!Q22*1000</f>
        <v>96500</v>
      </c>
      <c r="Q21" s="1080">
        <v>0</v>
      </c>
      <c r="R21" s="212">
        <f>[1]Субвенция_факт!R22*1000</f>
        <v>1810700</v>
      </c>
      <c r="S21" s="1080">
        <v>452700</v>
      </c>
      <c r="T21" s="212">
        <f>[1]Субвенция_факт!S22*1000</f>
        <v>578100</v>
      </c>
      <c r="U21" s="1080">
        <v>240200</v>
      </c>
      <c r="V21" s="212">
        <f>[1]Субвенция_факт!T22*1000</f>
        <v>42145000</v>
      </c>
      <c r="W21" s="1080">
        <v>10530000</v>
      </c>
      <c r="X21" s="212">
        <f>[1]Субвенция_факт!U22*1000</f>
        <v>138122000</v>
      </c>
      <c r="Y21" s="1080">
        <v>34900000</v>
      </c>
      <c r="Z21" s="212">
        <f>[1]Субвенция_факт!V22*1000</f>
        <v>0</v>
      </c>
      <c r="AA21" s="776"/>
      <c r="AB21" s="212">
        <f>[1]Субвенция_факт!W22*1000</f>
        <v>1000</v>
      </c>
      <c r="AC21" s="1080">
        <v>0</v>
      </c>
      <c r="AD21" s="212">
        <f>[1]Субвенция_факт!X22*1000</f>
        <v>1814000</v>
      </c>
      <c r="AE21" s="1080">
        <v>670000</v>
      </c>
      <c r="AF21" s="212">
        <f>[1]Субвенция_факт!Y22*1000</f>
        <v>0</v>
      </c>
      <c r="AG21" s="776"/>
      <c r="AH21" s="212">
        <f>[1]Субвенция_факт!Z22*1000</f>
        <v>596500</v>
      </c>
      <c r="AI21" s="1080">
        <v>120000</v>
      </c>
      <c r="AJ21" s="212">
        <f>[1]Субвенция_факт!AA22*1000</f>
        <v>212200</v>
      </c>
      <c r="AK21" s="1080">
        <v>0</v>
      </c>
      <c r="AL21" s="212">
        <f>[1]Субвенция_факт!AF22*1000</f>
        <v>843700</v>
      </c>
      <c r="AM21" s="1080">
        <v>210925</v>
      </c>
      <c r="AP21" s="419"/>
      <c r="AQ21" s="270"/>
      <c r="AR21" s="270"/>
      <c r="AS21" s="270"/>
    </row>
    <row r="22" spans="1:45" ht="21" customHeight="1">
      <c r="A22" s="417" t="s">
        <v>102</v>
      </c>
      <c r="B22" s="271">
        <f t="shared" si="0"/>
        <v>260315500</v>
      </c>
      <c r="C22" s="271">
        <f t="shared" si="0"/>
        <v>70422800</v>
      </c>
      <c r="D22" s="212">
        <f>[1]Субвенция_факт!I23*1000</f>
        <v>0</v>
      </c>
      <c r="E22" s="1080"/>
      <c r="F22" s="212">
        <f>[1]Субвенция_факт!J23*1000</f>
        <v>2200000</v>
      </c>
      <c r="G22" s="1080">
        <v>550200</v>
      </c>
      <c r="H22" s="212">
        <f>[1]Субвенция_факт!L23*1000</f>
        <v>8953000</v>
      </c>
      <c r="I22" s="1080">
        <v>2050000</v>
      </c>
      <c r="J22" s="212">
        <f>[1]Субвенция_факт!M23*1000</f>
        <v>2253250</v>
      </c>
      <c r="K22" s="1080">
        <v>210000</v>
      </c>
      <c r="L22" s="212">
        <f>[1]Субвенция_факт!N23*1000</f>
        <v>1127600</v>
      </c>
      <c r="M22" s="1080">
        <v>280000</v>
      </c>
      <c r="N22" s="212">
        <f>[1]Субвенция_факт!O23*1000</f>
        <v>50250</v>
      </c>
      <c r="O22" s="1080">
        <v>0</v>
      </c>
      <c r="P22" s="212">
        <f>[1]Субвенция_факт!Q23*1000</f>
        <v>96500</v>
      </c>
      <c r="Q22" s="1080">
        <v>0</v>
      </c>
      <c r="R22" s="212">
        <f>[1]Субвенция_факт!R23*1000</f>
        <v>1810700</v>
      </c>
      <c r="S22" s="1080">
        <v>450000</v>
      </c>
      <c r="T22" s="212">
        <f>[1]Субвенция_факт!S23*1000</f>
        <v>480700</v>
      </c>
      <c r="U22" s="1080">
        <v>200100</v>
      </c>
      <c r="V22" s="212">
        <f>[1]Субвенция_факт!T23*1000</f>
        <v>40158000</v>
      </c>
      <c r="W22" s="1080">
        <v>9500000</v>
      </c>
      <c r="X22" s="212">
        <f>[1]Субвенция_факт!U23*1000</f>
        <v>199293000</v>
      </c>
      <c r="Y22" s="1080">
        <v>56000000</v>
      </c>
      <c r="Z22" s="212">
        <f>[1]Субвенция_факт!V23*1000</f>
        <v>0</v>
      </c>
      <c r="AA22" s="776"/>
      <c r="AB22" s="212">
        <f>[1]Субвенция_факт!W23*1000</f>
        <v>3000</v>
      </c>
      <c r="AC22" s="1080">
        <v>0</v>
      </c>
      <c r="AD22" s="212">
        <f>[1]Субвенция_факт!X23*1000</f>
        <v>2254000</v>
      </c>
      <c r="AE22" s="1080">
        <v>840000</v>
      </c>
      <c r="AF22" s="212">
        <f>[1]Субвенция_факт!Y23*1000</f>
        <v>0</v>
      </c>
      <c r="AG22" s="776"/>
      <c r="AH22" s="212">
        <f>[1]Субвенция_факт!Z23*1000</f>
        <v>596700</v>
      </c>
      <c r="AI22" s="1080">
        <v>150000</v>
      </c>
      <c r="AJ22" s="212">
        <f>[1]Субвенция_факт!AA23*1000</f>
        <v>268800</v>
      </c>
      <c r="AK22" s="1080">
        <v>0</v>
      </c>
      <c r="AL22" s="212">
        <f>[1]Субвенция_факт!AF23*1000</f>
        <v>770000</v>
      </c>
      <c r="AM22" s="1080">
        <v>192500</v>
      </c>
      <c r="AP22" s="419"/>
      <c r="AQ22" s="270"/>
      <c r="AR22" s="270"/>
      <c r="AS22" s="270"/>
    </row>
    <row r="23" spans="1:45" ht="21" customHeight="1">
      <c r="A23" s="417" t="s">
        <v>103</v>
      </c>
      <c r="B23" s="271">
        <f t="shared" si="0"/>
        <v>390489260</v>
      </c>
      <c r="C23" s="271">
        <f t="shared" si="0"/>
        <v>98372125</v>
      </c>
      <c r="D23" s="212">
        <f>[1]Субвенция_факт!I24*1000</f>
        <v>0</v>
      </c>
      <c r="E23" s="1080"/>
      <c r="F23" s="212">
        <f>[1]Субвенция_факт!J24*1000</f>
        <v>1690000</v>
      </c>
      <c r="G23" s="1080">
        <v>422700</v>
      </c>
      <c r="H23" s="212">
        <f>[1]Субвенция_факт!L24*1000</f>
        <v>18960000</v>
      </c>
      <c r="I23" s="1080">
        <v>5000000</v>
      </c>
      <c r="J23" s="212">
        <f>[1]Субвенция_факт!M24*1000</f>
        <v>4033910</v>
      </c>
      <c r="K23" s="1080">
        <v>10000</v>
      </c>
      <c r="L23" s="212">
        <f>[1]Субвенция_факт!N24*1000</f>
        <v>1117000</v>
      </c>
      <c r="M23" s="1080">
        <v>279300</v>
      </c>
      <c r="N23" s="212">
        <f>[1]Субвенция_факт!O24*1000</f>
        <v>251250</v>
      </c>
      <c r="O23" s="1080">
        <v>0</v>
      </c>
      <c r="P23" s="212">
        <f>[1]Субвенция_факт!Q24*1000</f>
        <v>675400</v>
      </c>
      <c r="Q23" s="1080">
        <v>96000</v>
      </c>
      <c r="R23" s="212">
        <f>[1]Субвенция_факт!R24*1000</f>
        <v>3599800</v>
      </c>
      <c r="S23" s="1080">
        <v>900000</v>
      </c>
      <c r="T23" s="212">
        <f>[1]Субвенция_факт!S24*1000</f>
        <v>465600</v>
      </c>
      <c r="U23" s="1080">
        <v>198800</v>
      </c>
      <c r="V23" s="212">
        <f>[1]Субвенция_факт!T24*1000</f>
        <v>102668000</v>
      </c>
      <c r="W23" s="1080">
        <v>27000000</v>
      </c>
      <c r="X23" s="212">
        <f>[1]Субвенция_факт!U24*1000</f>
        <v>251988000</v>
      </c>
      <c r="Y23" s="1080">
        <v>63000000</v>
      </c>
      <c r="Z23" s="212">
        <f>[1]Субвенция_факт!V24*1000</f>
        <v>857000</v>
      </c>
      <c r="AA23" s="1080">
        <v>300000</v>
      </c>
      <c r="AB23" s="212">
        <f>[1]Субвенция_факт!W24*1000</f>
        <v>10500</v>
      </c>
      <c r="AC23" s="1080">
        <v>0</v>
      </c>
      <c r="AD23" s="212">
        <f>[1]Субвенция_факт!X24*1000</f>
        <v>1848000</v>
      </c>
      <c r="AE23" s="1080">
        <v>700000</v>
      </c>
      <c r="AF23" s="212">
        <f>[1]Субвенция_факт!Y24*1000</f>
        <v>0</v>
      </c>
      <c r="AG23" s="776"/>
      <c r="AH23" s="212">
        <f>[1]Субвенция_факт!Z24*1000</f>
        <v>1183000</v>
      </c>
      <c r="AI23" s="1080">
        <v>240000</v>
      </c>
      <c r="AJ23" s="212">
        <f>[1]Субвенция_факт!AA24*1000</f>
        <v>240500</v>
      </c>
      <c r="AK23" s="1080">
        <v>0</v>
      </c>
      <c r="AL23" s="212">
        <f>[1]Субвенция_факт!AF24*1000</f>
        <v>901300</v>
      </c>
      <c r="AM23" s="1080">
        <v>225325</v>
      </c>
      <c r="AP23" s="419"/>
      <c r="AQ23" s="270"/>
      <c r="AR23" s="270"/>
      <c r="AS23" s="270"/>
    </row>
    <row r="24" spans="1:45" ht="21" customHeight="1">
      <c r="A24" s="417" t="s">
        <v>104</v>
      </c>
      <c r="B24" s="271">
        <f t="shared" si="0"/>
        <v>196339270</v>
      </c>
      <c r="C24" s="271">
        <f t="shared" si="0"/>
        <v>54711550</v>
      </c>
      <c r="D24" s="212">
        <f>[1]Субвенция_факт!I25*1000</f>
        <v>0</v>
      </c>
      <c r="E24" s="1080"/>
      <c r="F24" s="212">
        <f>[1]Субвенция_факт!J25*1000</f>
        <v>1950000</v>
      </c>
      <c r="G24" s="1080">
        <v>487500</v>
      </c>
      <c r="H24" s="212">
        <f>[1]Субвенция_факт!L25*1000</f>
        <v>7791000</v>
      </c>
      <c r="I24" s="1080">
        <v>2550000</v>
      </c>
      <c r="J24" s="212">
        <f>[1]Субвенция_факт!M25*1000</f>
        <v>1635670</v>
      </c>
      <c r="K24" s="1080">
        <v>700000</v>
      </c>
      <c r="L24" s="212">
        <f>[1]Субвенция_факт!N25*1000</f>
        <v>576000</v>
      </c>
      <c r="M24" s="1080">
        <v>156000</v>
      </c>
      <c r="N24" s="212">
        <f>[1]Субвенция_факт!O25*1000</f>
        <v>100500</v>
      </c>
      <c r="O24" s="1080">
        <v>0</v>
      </c>
      <c r="P24" s="212">
        <f>[1]Субвенция_факт!Q25*1000</f>
        <v>385900</v>
      </c>
      <c r="Q24" s="1080">
        <v>120000</v>
      </c>
      <c r="R24" s="212">
        <f>[1]Субвенция_факт!R25*1000</f>
        <v>1810700</v>
      </c>
      <c r="S24" s="1080">
        <v>480000</v>
      </c>
      <c r="T24" s="212">
        <f>[1]Субвенция_факт!S25*1000</f>
        <v>448800</v>
      </c>
      <c r="U24" s="1080">
        <v>187400</v>
      </c>
      <c r="V24" s="212">
        <f>[1]Субвенция_факт!T25*1000</f>
        <v>28272000</v>
      </c>
      <c r="W24" s="1080">
        <v>9000000</v>
      </c>
      <c r="X24" s="212">
        <f>[1]Субвенция_факт!U25*1000</f>
        <v>148349000</v>
      </c>
      <c r="Y24" s="1080">
        <v>39000000</v>
      </c>
      <c r="Z24" s="212">
        <f>[1]Субвенция_факт!V25*1000</f>
        <v>0</v>
      </c>
      <c r="AA24" s="776"/>
      <c r="AB24" s="212">
        <f>[1]Субвенция_факт!W25*1000</f>
        <v>4000</v>
      </c>
      <c r="AC24" s="1080">
        <v>0</v>
      </c>
      <c r="AD24" s="212">
        <f>[1]Субвенция_факт!X25*1000</f>
        <v>3535000</v>
      </c>
      <c r="AE24" s="1080">
        <v>1760000</v>
      </c>
      <c r="AF24" s="212">
        <f>[1]Субвенция_факт!Y25*1000</f>
        <v>0</v>
      </c>
      <c r="AG24" s="776"/>
      <c r="AH24" s="212">
        <f>[1]Субвенция_факт!Z25*1000</f>
        <v>569200</v>
      </c>
      <c r="AI24" s="1080">
        <v>45000</v>
      </c>
      <c r="AJ24" s="212">
        <f>[1]Субвенция_факт!AA25*1000</f>
        <v>141500</v>
      </c>
      <c r="AK24" s="1080">
        <v>33150</v>
      </c>
      <c r="AL24" s="212">
        <f>[1]Субвенция_факт!AF25*1000</f>
        <v>770000</v>
      </c>
      <c r="AM24" s="1080">
        <v>192500</v>
      </c>
      <c r="AP24" s="419"/>
      <c r="AQ24" s="270"/>
      <c r="AR24" s="270"/>
      <c r="AS24" s="270"/>
    </row>
    <row r="25" spans="1:45" ht="21" customHeight="1">
      <c r="A25" s="417" t="s">
        <v>105</v>
      </c>
      <c r="B25" s="271">
        <f t="shared" si="0"/>
        <v>301060110</v>
      </c>
      <c r="C25" s="271">
        <f t="shared" si="0"/>
        <v>80187264.040000007</v>
      </c>
      <c r="D25" s="212">
        <f>[1]Субвенция_факт!I26*1000</f>
        <v>0</v>
      </c>
      <c r="E25" s="1080"/>
      <c r="F25" s="212">
        <f>[1]Субвенция_факт!J26*1000</f>
        <v>1341000</v>
      </c>
      <c r="G25" s="1080">
        <v>322500</v>
      </c>
      <c r="H25" s="212">
        <f>[1]Субвенция_факт!L26*1000</f>
        <v>13018000</v>
      </c>
      <c r="I25" s="1080">
        <v>4350000</v>
      </c>
      <c r="J25" s="212">
        <f>[1]Субвенция_факт!M26*1000</f>
        <v>3588010</v>
      </c>
      <c r="K25" s="1080">
        <v>0</v>
      </c>
      <c r="L25" s="212">
        <f>[1]Субвенция_факт!N26*1000</f>
        <v>1149700</v>
      </c>
      <c r="M25" s="1080">
        <v>288000</v>
      </c>
      <c r="N25" s="212">
        <f>[1]Субвенция_факт!O26*1000</f>
        <v>100500</v>
      </c>
      <c r="O25" s="1080">
        <v>0</v>
      </c>
      <c r="P25" s="212">
        <f>[1]Субвенция_факт!Q26*1000</f>
        <v>482400</v>
      </c>
      <c r="Q25" s="1080">
        <v>120000</v>
      </c>
      <c r="R25" s="212">
        <f>[1]Субвенция_факт!R26*1000</f>
        <v>2414700</v>
      </c>
      <c r="S25" s="1080">
        <v>606000</v>
      </c>
      <c r="T25" s="212">
        <f>[1]Субвенция_факт!S26*1000</f>
        <v>461300</v>
      </c>
      <c r="U25" s="1080">
        <v>198500</v>
      </c>
      <c r="V25" s="212">
        <f>[1]Субвенция_факт!T26*1000</f>
        <v>65838000</v>
      </c>
      <c r="W25" s="1080">
        <v>18500000</v>
      </c>
      <c r="X25" s="212">
        <f>[1]Субвенция_факт!U26*1000</f>
        <v>208549000</v>
      </c>
      <c r="Y25" s="1080">
        <v>54500000</v>
      </c>
      <c r="Z25" s="212">
        <f>[1]Субвенция_факт!V26*1000</f>
        <v>0</v>
      </c>
      <c r="AA25" s="776"/>
      <c r="AB25" s="212">
        <f>[1]Субвенция_факт!W26*1000</f>
        <v>13500</v>
      </c>
      <c r="AC25" s="1080">
        <v>0</v>
      </c>
      <c r="AD25" s="212">
        <f>[1]Субвенция_факт!X26*1000</f>
        <v>2260000</v>
      </c>
      <c r="AE25" s="1080">
        <v>860000</v>
      </c>
      <c r="AF25" s="212">
        <f>[1]Субвенция_факт!Y26*1000</f>
        <v>0</v>
      </c>
      <c r="AG25" s="776"/>
      <c r="AH25" s="212">
        <f>[1]Субвенция_факт!Z26*1000</f>
        <v>706200</v>
      </c>
      <c r="AI25" s="1080">
        <v>176550</v>
      </c>
      <c r="AJ25" s="212">
        <f>[1]Субвенция_факт!AA26*1000</f>
        <v>255000</v>
      </c>
      <c r="AK25" s="1080">
        <v>45014.04</v>
      </c>
      <c r="AL25" s="212">
        <f>[1]Субвенция_факт!AF26*1000</f>
        <v>882800</v>
      </c>
      <c r="AM25" s="1080">
        <v>220700</v>
      </c>
      <c r="AP25" s="419"/>
      <c r="AQ25" s="270"/>
      <c r="AR25" s="270"/>
      <c r="AS25" s="270"/>
    </row>
    <row r="26" spans="1:45" ht="21" customHeight="1">
      <c r="A26" s="417" t="s">
        <v>5</v>
      </c>
      <c r="B26" s="271">
        <f t="shared" si="0"/>
        <v>733825730</v>
      </c>
      <c r="C26" s="271">
        <f t="shared" si="0"/>
        <v>178920000</v>
      </c>
      <c r="D26" s="212">
        <f>[1]Субвенция_факт!I29*1000</f>
        <v>1000000</v>
      </c>
      <c r="E26" s="1080">
        <v>1000000</v>
      </c>
      <c r="F26" s="212">
        <f>[1]Субвенция_факт!J29*1000</f>
        <v>0</v>
      </c>
      <c r="G26" s="1080"/>
      <c r="H26" s="212">
        <f>[1]Субвенция_факт!L29*1000</f>
        <v>40909000</v>
      </c>
      <c r="I26" s="1080">
        <v>11500000</v>
      </c>
      <c r="J26" s="212">
        <f>[1]Субвенция_факт!M29*1000</f>
        <v>4965130</v>
      </c>
      <c r="K26" s="1080">
        <v>1100000</v>
      </c>
      <c r="L26" s="212">
        <f>[1]Субвенция_факт!N29*1000</f>
        <v>1225700</v>
      </c>
      <c r="M26" s="1080">
        <v>400000</v>
      </c>
      <c r="N26" s="212">
        <f>[1]Субвенция_факт!O29*1000</f>
        <v>502500</v>
      </c>
      <c r="O26" s="1080">
        <v>0</v>
      </c>
      <c r="P26" s="212">
        <f>[1]Субвенция_факт!Q29*1000</f>
        <v>1254200</v>
      </c>
      <c r="Q26" s="1080">
        <v>400000</v>
      </c>
      <c r="R26" s="212">
        <f>[1]Субвенция_факт!R29*1000</f>
        <v>4832100</v>
      </c>
      <c r="S26" s="1080">
        <v>1300000</v>
      </c>
      <c r="T26" s="212">
        <f>[1]Субвенция_факт!S29*1000</f>
        <v>952600</v>
      </c>
      <c r="U26" s="1080">
        <v>400000</v>
      </c>
      <c r="V26" s="212">
        <f>[1]Субвенция_факт!T29*1000</f>
        <v>324539000</v>
      </c>
      <c r="W26" s="1080">
        <v>75000000</v>
      </c>
      <c r="X26" s="212">
        <f>[1]Субвенция_факт!U29*1000</f>
        <v>333545000</v>
      </c>
      <c r="Y26" s="1080">
        <v>80000000</v>
      </c>
      <c r="Z26" s="212">
        <f>[1]Субвенция_факт!V29*1000</f>
        <v>10836000</v>
      </c>
      <c r="AA26" s="1080">
        <v>3000000</v>
      </c>
      <c r="AB26" s="212">
        <f>[1]Субвенция_факт!W29*1000</f>
        <v>25000</v>
      </c>
      <c r="AC26" s="1080">
        <v>0</v>
      </c>
      <c r="AD26" s="212">
        <f>[1]Субвенция_факт!X29*1000</f>
        <v>4093000</v>
      </c>
      <c r="AE26" s="1080">
        <v>1520000</v>
      </c>
      <c r="AF26" s="212">
        <f>[1]Субвенция_факт!Y29*1000</f>
        <v>3000000</v>
      </c>
      <c r="AG26" s="1080">
        <v>3000000</v>
      </c>
      <c r="AH26" s="212">
        <f>[1]Субвенция_факт!Z29*1000</f>
        <v>1212700</v>
      </c>
      <c r="AI26" s="1080">
        <v>300000</v>
      </c>
      <c r="AJ26" s="212">
        <f>[1]Субвенция_факт!AA29*1000</f>
        <v>933800</v>
      </c>
      <c r="AK26" s="1080">
        <v>0</v>
      </c>
      <c r="AL26" s="212">
        <f>[1]Субвенция_факт!AF29*1000</f>
        <v>0</v>
      </c>
      <c r="AM26" s="1080"/>
      <c r="AN26" s="416"/>
      <c r="AP26" s="419"/>
      <c r="AQ26" s="270"/>
      <c r="AR26" s="270"/>
      <c r="AS26" s="270"/>
    </row>
    <row r="27" spans="1:45" ht="21" customHeight="1">
      <c r="A27" s="417" t="s">
        <v>6</v>
      </c>
      <c r="B27" s="271">
        <f t="shared" si="0"/>
        <v>3912180200</v>
      </c>
      <c r="C27" s="271">
        <f t="shared" si="0"/>
        <v>1002360154</v>
      </c>
      <c r="D27" s="212">
        <f>[1]Субвенция_факт!I30*1000</f>
        <v>3329300</v>
      </c>
      <c r="E27" s="1080">
        <v>2649994</v>
      </c>
      <c r="F27" s="212">
        <f>[1]Субвенция_факт!J30*1000</f>
        <v>0</v>
      </c>
      <c r="G27" s="1080"/>
      <c r="H27" s="212">
        <f>[1]Субвенция_факт!L30*1000</f>
        <v>211688000</v>
      </c>
      <c r="I27" s="1080">
        <v>71290200</v>
      </c>
      <c r="J27" s="212">
        <f>[1]Субвенция_факт!M30*1000</f>
        <v>23820000</v>
      </c>
      <c r="K27" s="1080">
        <v>8000000</v>
      </c>
      <c r="L27" s="212">
        <f>[1]Субвенция_факт!N30*1000</f>
        <v>5851800</v>
      </c>
      <c r="M27" s="1080">
        <v>1440000</v>
      </c>
      <c r="N27" s="212">
        <f>[1]Субвенция_факт!O30*1000</f>
        <v>1005000</v>
      </c>
      <c r="O27" s="1080">
        <v>200000</v>
      </c>
      <c r="P27" s="212">
        <f>[1]Субвенция_факт!Q30*1000</f>
        <v>6753700</v>
      </c>
      <c r="Q27" s="1080">
        <v>1512000</v>
      </c>
      <c r="R27" s="212">
        <f>[1]Субвенция_факт!R30*1000</f>
        <v>23705300</v>
      </c>
      <c r="S27" s="1080">
        <v>7852000</v>
      </c>
      <c r="T27" s="212">
        <f>[1]Субвенция_факт!S30*1000</f>
        <v>1009100</v>
      </c>
      <c r="U27" s="1080">
        <v>425000</v>
      </c>
      <c r="V27" s="212">
        <f>[1]Субвенция_факт!T30*1000</f>
        <v>1690583000</v>
      </c>
      <c r="W27" s="1080">
        <v>419599500</v>
      </c>
      <c r="X27" s="212">
        <f>[1]Субвенция_факт!U30*1000</f>
        <v>1892583600</v>
      </c>
      <c r="Y27" s="1080">
        <v>476907000</v>
      </c>
      <c r="Z27" s="212">
        <f>[1]Субвенция_факт!V30*1000</f>
        <v>24605000</v>
      </c>
      <c r="AA27" s="1080">
        <v>6400000</v>
      </c>
      <c r="AB27" s="212">
        <f>[1]Субвенция_факт!W30*1000</f>
        <v>102000</v>
      </c>
      <c r="AC27" s="1080">
        <v>0</v>
      </c>
      <c r="AD27" s="212">
        <f>[1]Субвенция_факт!X30*1000</f>
        <v>8356000</v>
      </c>
      <c r="AE27" s="1080">
        <v>3850000</v>
      </c>
      <c r="AF27" s="212">
        <f>[1]Субвенция_факт!Y30*1000</f>
        <v>7000000</v>
      </c>
      <c r="AG27" s="1080">
        <v>0</v>
      </c>
      <c r="AH27" s="212">
        <f>[1]Субвенция_факт!Z30*1000</f>
        <v>5594400</v>
      </c>
      <c r="AI27" s="1080">
        <v>1210000</v>
      </c>
      <c r="AJ27" s="212">
        <f>[1]Субвенция_факт!AA30*1000</f>
        <v>6194000</v>
      </c>
      <c r="AK27" s="1080">
        <v>1024460</v>
      </c>
      <c r="AL27" s="212">
        <f>[1]Субвенция_факт!AF30*1000</f>
        <v>0</v>
      </c>
      <c r="AM27" s="1080"/>
      <c r="AN27" s="416"/>
      <c r="AP27" s="419"/>
      <c r="AQ27" s="270"/>
      <c r="AR27" s="270"/>
      <c r="AS27" s="270"/>
    </row>
    <row r="28" spans="1:45" s="412" customFormat="1" ht="21" customHeight="1">
      <c r="A28" s="414" t="s">
        <v>43</v>
      </c>
      <c r="B28" s="271">
        <f t="shared" ref="B28:AM28" si="1">SUM(B8:B27)</f>
        <v>9848786300</v>
      </c>
      <c r="C28" s="271">
        <f t="shared" si="1"/>
        <v>2536951419.1599998</v>
      </c>
      <c r="D28" s="271">
        <f>SUM(D8:D27)</f>
        <v>4329300</v>
      </c>
      <c r="E28" s="271">
        <f>SUM(E8:E27)</f>
        <v>3649994</v>
      </c>
      <c r="F28" s="271">
        <f t="shared" si="1"/>
        <v>31666000</v>
      </c>
      <c r="G28" s="271">
        <f t="shared" si="1"/>
        <v>8007150</v>
      </c>
      <c r="H28" s="271">
        <f>SUM(H8:H27)</f>
        <v>465429000</v>
      </c>
      <c r="I28" s="271">
        <f>SUM(I8:I27)</f>
        <v>148152800</v>
      </c>
      <c r="J28" s="271">
        <f>SUM(J8:J27)</f>
        <v>71254200</v>
      </c>
      <c r="K28" s="271">
        <f>SUM(K8:K27)</f>
        <v>16648060</v>
      </c>
      <c r="L28" s="271">
        <f t="shared" si="1"/>
        <v>23654600</v>
      </c>
      <c r="M28" s="271">
        <f t="shared" si="1"/>
        <v>6371700</v>
      </c>
      <c r="N28" s="271">
        <f t="shared" si="1"/>
        <v>4271300</v>
      </c>
      <c r="O28" s="271">
        <f t="shared" si="1"/>
        <v>200000</v>
      </c>
      <c r="P28" s="271">
        <f t="shared" ref="P28:S28" si="2">SUM(P8:P27)</f>
        <v>16015800</v>
      </c>
      <c r="Q28" s="271">
        <f t="shared" si="2"/>
        <v>3722500</v>
      </c>
      <c r="R28" s="271">
        <f t="shared" si="2"/>
        <v>76142400</v>
      </c>
      <c r="S28" s="271">
        <f t="shared" si="2"/>
        <v>21930400</v>
      </c>
      <c r="T28" s="271">
        <f t="shared" si="1"/>
        <v>11051500</v>
      </c>
      <c r="U28" s="271">
        <f t="shared" si="1"/>
        <v>4634950</v>
      </c>
      <c r="V28" s="271">
        <f>SUM(V8:V27)</f>
        <v>3148732000</v>
      </c>
      <c r="W28" s="271">
        <f>SUM(W8:W27)</f>
        <v>793160100</v>
      </c>
      <c r="X28" s="271">
        <f t="shared" si="1"/>
        <v>5856238600</v>
      </c>
      <c r="Y28" s="271">
        <f t="shared" si="1"/>
        <v>1488386600</v>
      </c>
      <c r="Z28" s="271">
        <f t="shared" si="1"/>
        <v>36298000</v>
      </c>
      <c r="AA28" s="271">
        <f t="shared" si="1"/>
        <v>9700000</v>
      </c>
      <c r="AB28" s="271">
        <f>SUM(AB8:AB27)</f>
        <v>245000</v>
      </c>
      <c r="AC28" s="271">
        <f>SUM(AC8:AC27)</f>
        <v>0</v>
      </c>
      <c r="AD28" s="271">
        <f t="shared" si="1"/>
        <v>48710000</v>
      </c>
      <c r="AE28" s="271">
        <f t="shared" si="1"/>
        <v>19610000</v>
      </c>
      <c r="AF28" s="271">
        <f t="shared" si="1"/>
        <v>10000000</v>
      </c>
      <c r="AG28" s="271">
        <f t="shared" si="1"/>
        <v>3000000</v>
      </c>
      <c r="AH28" s="271">
        <f t="shared" si="1"/>
        <v>18577600</v>
      </c>
      <c r="AI28" s="271">
        <f t="shared" si="1"/>
        <v>4427250</v>
      </c>
      <c r="AJ28" s="271">
        <f>SUM(AJ8:AJ27)</f>
        <v>11500000</v>
      </c>
      <c r="AK28" s="271">
        <f>SUM(AK8:AK27)</f>
        <v>1682165.1600000001</v>
      </c>
      <c r="AL28" s="271">
        <f t="shared" si="1"/>
        <v>14671000</v>
      </c>
      <c r="AM28" s="271">
        <f t="shared" si="1"/>
        <v>3667750</v>
      </c>
      <c r="AP28" s="419"/>
      <c r="AQ28" s="270"/>
      <c r="AR28" s="270"/>
      <c r="AS28" s="270"/>
    </row>
    <row r="29" spans="1:45">
      <c r="B29" s="425"/>
      <c r="C29" s="425"/>
      <c r="D29" s="425"/>
      <c r="E29" s="425"/>
      <c r="F29" s="425"/>
      <c r="G29" s="425"/>
      <c r="H29" s="425"/>
      <c r="I29" s="425"/>
      <c r="J29" s="425"/>
      <c r="K29" s="425"/>
      <c r="L29" s="425"/>
      <c r="M29" s="425"/>
      <c r="N29" s="425"/>
      <c r="O29" s="425"/>
      <c r="P29" s="425"/>
      <c r="Q29" s="425"/>
      <c r="R29" s="425"/>
      <c r="S29" s="425"/>
      <c r="T29" s="425"/>
      <c r="U29" s="425"/>
      <c r="V29" s="425"/>
      <c r="W29" s="425"/>
      <c r="X29" s="425"/>
      <c r="Y29" s="425"/>
      <c r="Z29" s="425"/>
      <c r="AA29" s="425"/>
      <c r="AB29" s="425"/>
      <c r="AC29" s="425"/>
      <c r="AD29" s="425"/>
      <c r="AE29" s="425"/>
      <c r="AF29" s="425"/>
      <c r="AG29" s="425"/>
      <c r="AH29" s="425"/>
      <c r="AI29" s="425"/>
      <c r="AJ29" s="425"/>
      <c r="AK29" s="425"/>
      <c r="AL29" s="425"/>
      <c r="AM29" s="425"/>
      <c r="AP29" s="419"/>
      <c r="AQ29" s="270"/>
      <c r="AR29" s="270"/>
      <c r="AS29" s="270"/>
    </row>
    <row r="30" spans="1:45">
      <c r="B30" s="425"/>
      <c r="C30" s="425"/>
      <c r="D30" s="425"/>
      <c r="E30" s="425"/>
      <c r="F30" s="425"/>
      <c r="G30" s="425"/>
      <c r="H30" s="425"/>
      <c r="I30" s="425"/>
      <c r="J30" s="425"/>
      <c r="K30" s="425"/>
      <c r="L30" s="425"/>
      <c r="M30" s="425"/>
      <c r="N30" s="425"/>
      <c r="O30" s="425"/>
      <c r="P30" s="425"/>
      <c r="Q30" s="425"/>
      <c r="R30" s="425"/>
      <c r="S30" s="425"/>
      <c r="T30" s="425"/>
      <c r="U30" s="425"/>
      <c r="V30" s="425"/>
      <c r="W30" s="425"/>
      <c r="X30" s="425"/>
      <c r="Y30" s="425"/>
      <c r="Z30" s="425"/>
      <c r="AA30" s="425"/>
      <c r="AB30" s="425"/>
      <c r="AC30" s="425"/>
      <c r="AD30" s="425"/>
      <c r="AE30" s="425"/>
      <c r="AF30" s="425"/>
      <c r="AG30" s="425"/>
      <c r="AH30" s="425"/>
      <c r="AI30" s="425"/>
      <c r="AJ30" s="425"/>
      <c r="AK30" s="425"/>
      <c r="AL30" s="425"/>
      <c r="AM30" s="425"/>
      <c r="AP30" s="419"/>
      <c r="AQ30" s="270"/>
      <c r="AR30" s="270"/>
      <c r="AS30" s="270"/>
    </row>
    <row r="31" spans="1:45" ht="21" customHeight="1">
      <c r="A31" s="422" t="s">
        <v>68</v>
      </c>
      <c r="B31" s="421">
        <f t="shared" ref="B31:AM31" si="3">SUM(B8:B25)</f>
        <v>5202780370</v>
      </c>
      <c r="C31" s="421">
        <f t="shared" si="3"/>
        <v>1355671265.1599998</v>
      </c>
      <c r="D31" s="421">
        <f>SUM(D8:D25)</f>
        <v>0</v>
      </c>
      <c r="E31" s="421">
        <f>SUM(E8:E25)</f>
        <v>0</v>
      </c>
      <c r="F31" s="421">
        <f t="shared" si="3"/>
        <v>31666000</v>
      </c>
      <c r="G31" s="421">
        <f t="shared" si="3"/>
        <v>8007150</v>
      </c>
      <c r="H31" s="421">
        <f>SUM(H8:H25)</f>
        <v>212832000</v>
      </c>
      <c r="I31" s="421">
        <f>SUM(I8:I25)</f>
        <v>65362600</v>
      </c>
      <c r="J31" s="421">
        <f>SUM(J8:J25)</f>
        <v>42469070</v>
      </c>
      <c r="K31" s="421">
        <f>SUM(K8:K25)</f>
        <v>7548060</v>
      </c>
      <c r="L31" s="421">
        <f t="shared" si="3"/>
        <v>16577100</v>
      </c>
      <c r="M31" s="421">
        <f t="shared" si="3"/>
        <v>4531700</v>
      </c>
      <c r="N31" s="421">
        <f t="shared" si="3"/>
        <v>2763800</v>
      </c>
      <c r="O31" s="421">
        <f t="shared" si="3"/>
        <v>0</v>
      </c>
      <c r="P31" s="421">
        <f t="shared" ref="P31:S31" si="4">SUM(P8:P25)</f>
        <v>8007900</v>
      </c>
      <c r="Q31" s="421">
        <f t="shared" si="4"/>
        <v>1810500</v>
      </c>
      <c r="R31" s="421">
        <f t="shared" si="4"/>
        <v>47605000</v>
      </c>
      <c r="S31" s="421">
        <f t="shared" si="4"/>
        <v>12778400</v>
      </c>
      <c r="T31" s="421">
        <f t="shared" si="3"/>
        <v>9089800</v>
      </c>
      <c r="U31" s="421">
        <f t="shared" si="3"/>
        <v>3809950</v>
      </c>
      <c r="V31" s="421">
        <f>SUM(V8:V25)</f>
        <v>1133610000</v>
      </c>
      <c r="W31" s="421">
        <f>SUM(W8:W25)</f>
        <v>298560600</v>
      </c>
      <c r="X31" s="421">
        <f t="shared" si="3"/>
        <v>3630110000</v>
      </c>
      <c r="Y31" s="421">
        <f t="shared" si="3"/>
        <v>931479600</v>
      </c>
      <c r="Z31" s="421">
        <f t="shared" si="3"/>
        <v>857000</v>
      </c>
      <c r="AA31" s="421">
        <f t="shared" si="3"/>
        <v>300000</v>
      </c>
      <c r="AB31" s="421">
        <f>SUM(AB8:AB25)</f>
        <v>118000</v>
      </c>
      <c r="AC31" s="421">
        <f>SUM(AC8:AC25)</f>
        <v>0</v>
      </c>
      <c r="AD31" s="421">
        <f t="shared" si="3"/>
        <v>36261000</v>
      </c>
      <c r="AE31" s="421">
        <f t="shared" si="3"/>
        <v>14240000</v>
      </c>
      <c r="AF31" s="421">
        <f t="shared" si="3"/>
        <v>0</v>
      </c>
      <c r="AG31" s="421">
        <f t="shared" si="3"/>
        <v>0</v>
      </c>
      <c r="AH31" s="421">
        <f t="shared" si="3"/>
        <v>11770500</v>
      </c>
      <c r="AI31" s="421">
        <f t="shared" si="3"/>
        <v>2917250</v>
      </c>
      <c r="AJ31" s="421">
        <f>SUM(AJ8:AJ25)</f>
        <v>4372200</v>
      </c>
      <c r="AK31" s="421">
        <f>SUM(AK8:AK25)</f>
        <v>657705.16</v>
      </c>
      <c r="AL31" s="421">
        <f t="shared" si="3"/>
        <v>14671000</v>
      </c>
      <c r="AM31" s="421">
        <f t="shared" si="3"/>
        <v>3667750</v>
      </c>
      <c r="AP31" s="419"/>
      <c r="AQ31" s="270"/>
      <c r="AR31" s="270"/>
      <c r="AS31" s="270"/>
    </row>
    <row r="32" spans="1:45" ht="21" customHeight="1">
      <c r="A32" s="422" t="s">
        <v>137</v>
      </c>
      <c r="B32" s="421">
        <f t="shared" ref="B32:AM32" si="5">SUM(B26:B27)</f>
        <v>4646005930</v>
      </c>
      <c r="C32" s="421">
        <f t="shared" si="5"/>
        <v>1181280154</v>
      </c>
      <c r="D32" s="421">
        <f>SUM(D26:D27)</f>
        <v>4329300</v>
      </c>
      <c r="E32" s="421">
        <f>SUM(E26:E27)</f>
        <v>3649994</v>
      </c>
      <c r="F32" s="421">
        <f t="shared" si="5"/>
        <v>0</v>
      </c>
      <c r="G32" s="421">
        <f t="shared" si="5"/>
        <v>0</v>
      </c>
      <c r="H32" s="421">
        <f>SUM(H26:H27)</f>
        <v>252597000</v>
      </c>
      <c r="I32" s="421">
        <f>SUM(I26:I27)</f>
        <v>82790200</v>
      </c>
      <c r="J32" s="421">
        <f>SUM(J26:J27)</f>
        <v>28785130</v>
      </c>
      <c r="K32" s="421">
        <f>SUM(K26:K27)</f>
        <v>9100000</v>
      </c>
      <c r="L32" s="421">
        <f t="shared" si="5"/>
        <v>7077500</v>
      </c>
      <c r="M32" s="421">
        <f t="shared" si="5"/>
        <v>1840000</v>
      </c>
      <c r="N32" s="421">
        <f t="shared" si="5"/>
        <v>1507500</v>
      </c>
      <c r="O32" s="421">
        <f t="shared" si="5"/>
        <v>200000</v>
      </c>
      <c r="P32" s="421">
        <f t="shared" ref="P32:S32" si="6">SUM(P26:P27)</f>
        <v>8007900</v>
      </c>
      <c r="Q32" s="421">
        <f t="shared" si="6"/>
        <v>1912000</v>
      </c>
      <c r="R32" s="421">
        <f t="shared" si="6"/>
        <v>28537400</v>
      </c>
      <c r="S32" s="421">
        <f t="shared" si="6"/>
        <v>9152000</v>
      </c>
      <c r="T32" s="421">
        <f t="shared" si="5"/>
        <v>1961700</v>
      </c>
      <c r="U32" s="421">
        <f t="shared" si="5"/>
        <v>825000</v>
      </c>
      <c r="V32" s="421">
        <f>SUM(V26:V27)</f>
        <v>2015122000</v>
      </c>
      <c r="W32" s="421">
        <f>SUM(W26:W27)</f>
        <v>494599500</v>
      </c>
      <c r="X32" s="421">
        <f t="shared" si="5"/>
        <v>2226128600</v>
      </c>
      <c r="Y32" s="421">
        <f t="shared" si="5"/>
        <v>556907000</v>
      </c>
      <c r="Z32" s="421">
        <f t="shared" si="5"/>
        <v>35441000</v>
      </c>
      <c r="AA32" s="421">
        <f t="shared" si="5"/>
        <v>9400000</v>
      </c>
      <c r="AB32" s="421">
        <f>SUM(AB26:AB27)</f>
        <v>127000</v>
      </c>
      <c r="AC32" s="421">
        <f>SUM(AC26:AC27)</f>
        <v>0</v>
      </c>
      <c r="AD32" s="421">
        <f t="shared" si="5"/>
        <v>12449000</v>
      </c>
      <c r="AE32" s="421">
        <f t="shared" si="5"/>
        <v>5370000</v>
      </c>
      <c r="AF32" s="421">
        <f t="shared" si="5"/>
        <v>10000000</v>
      </c>
      <c r="AG32" s="421">
        <f t="shared" si="5"/>
        <v>3000000</v>
      </c>
      <c r="AH32" s="421">
        <f t="shared" si="5"/>
        <v>6807100</v>
      </c>
      <c r="AI32" s="421">
        <f t="shared" si="5"/>
        <v>1510000</v>
      </c>
      <c r="AJ32" s="421">
        <f>SUM(AJ26:AJ27)</f>
        <v>7127800</v>
      </c>
      <c r="AK32" s="421">
        <f>SUM(AK26:AK27)</f>
        <v>1024460</v>
      </c>
      <c r="AL32" s="421">
        <f t="shared" si="5"/>
        <v>0</v>
      </c>
      <c r="AM32" s="421">
        <f t="shared" si="5"/>
        <v>0</v>
      </c>
      <c r="AP32" s="419"/>
      <c r="AQ32" s="270"/>
      <c r="AR32" s="270"/>
      <c r="AS32" s="270"/>
    </row>
    <row r="33" spans="1:45" ht="17.25" customHeight="1">
      <c r="F33" s="418"/>
      <c r="G33" s="418"/>
      <c r="H33" s="418"/>
      <c r="I33" s="418"/>
      <c r="J33" s="418"/>
      <c r="K33" s="418"/>
      <c r="L33" s="418"/>
      <c r="M33" s="418"/>
      <c r="N33" s="418"/>
      <c r="O33" s="418"/>
      <c r="P33" s="418"/>
      <c r="Q33" s="418"/>
      <c r="R33" s="418"/>
      <c r="S33" s="418"/>
      <c r="T33" s="418"/>
      <c r="U33" s="418"/>
      <c r="V33" s="418"/>
      <c r="W33" s="418"/>
      <c r="X33" s="418"/>
      <c r="Y33" s="418"/>
      <c r="Z33" s="418"/>
      <c r="AA33" s="418"/>
      <c r="AB33" s="418"/>
      <c r="AC33" s="418"/>
      <c r="AD33" s="418"/>
      <c r="AE33" s="418"/>
      <c r="AF33" s="418"/>
      <c r="AG33" s="418"/>
      <c r="AH33" s="418"/>
      <c r="AI33" s="418"/>
      <c r="AJ33" s="418"/>
      <c r="AK33" s="418"/>
      <c r="AL33" s="418"/>
      <c r="AM33" s="418"/>
      <c r="AP33" s="419"/>
      <c r="AQ33" s="270"/>
      <c r="AR33" s="270"/>
      <c r="AS33" s="270"/>
    </row>
    <row r="34" spans="1:45" ht="17.25" customHeight="1">
      <c r="A34" s="420"/>
      <c r="AP34" s="419"/>
      <c r="AQ34" s="270"/>
      <c r="AR34" s="270"/>
      <c r="AS34" s="270"/>
    </row>
    <row r="35" spans="1:45" ht="17.25" customHeight="1">
      <c r="A35" s="420"/>
      <c r="AP35" s="419"/>
      <c r="AQ35" s="270"/>
      <c r="AR35" s="270"/>
      <c r="AS35" s="270"/>
    </row>
    <row r="36" spans="1:45">
      <c r="A36" s="420"/>
      <c r="B36" s="424"/>
      <c r="C36" s="424"/>
      <c r="D36" s="424"/>
      <c r="E36" s="424"/>
      <c r="AP36" s="419"/>
      <c r="AQ36" s="270"/>
      <c r="AR36" s="270"/>
      <c r="AS36" s="270"/>
    </row>
    <row r="37" spans="1:45" ht="17.25" customHeight="1">
      <c r="A37" s="420"/>
      <c r="B37" s="424"/>
      <c r="C37" s="424"/>
      <c r="D37" s="424"/>
      <c r="E37" s="424"/>
      <c r="AP37" s="419"/>
      <c r="AQ37" s="270"/>
      <c r="AR37" s="270"/>
      <c r="AS37" s="270"/>
    </row>
    <row r="38" spans="1:45" ht="17.25" customHeight="1">
      <c r="A38" s="420"/>
      <c r="B38" s="424"/>
      <c r="C38" s="424"/>
      <c r="D38" s="424"/>
      <c r="E38" s="424"/>
      <c r="AP38" s="419"/>
      <c r="AQ38" s="270"/>
      <c r="AR38" s="270"/>
      <c r="AS38" s="270"/>
    </row>
    <row r="39" spans="1:45" ht="17.25" customHeight="1">
      <c r="A39" s="420"/>
      <c r="B39" s="424"/>
      <c r="C39" s="424"/>
      <c r="D39" s="424"/>
      <c r="E39" s="424"/>
      <c r="AP39" s="419"/>
      <c r="AQ39" s="270"/>
      <c r="AR39" s="270"/>
      <c r="AS39" s="270"/>
    </row>
    <row r="40" spans="1:45" ht="17.25" customHeight="1">
      <c r="AP40" s="419"/>
      <c r="AQ40" s="270"/>
      <c r="AR40" s="270"/>
      <c r="AS40" s="270"/>
    </row>
    <row r="41" spans="1:45" ht="17.25" customHeight="1">
      <c r="AP41" s="419"/>
      <c r="AQ41" s="270"/>
      <c r="AR41" s="270"/>
      <c r="AS41" s="270"/>
    </row>
    <row r="42" spans="1:45" ht="17.25" customHeight="1">
      <c r="AP42" s="419"/>
      <c r="AQ42" s="270"/>
      <c r="AR42" s="270"/>
      <c r="AS42" s="270"/>
    </row>
    <row r="43" spans="1:45" ht="17.25" customHeight="1">
      <c r="AP43" s="419"/>
      <c r="AQ43" s="270"/>
      <c r="AR43" s="270"/>
      <c r="AS43" s="270"/>
    </row>
    <row r="44" spans="1:45" ht="17.25" customHeight="1">
      <c r="AP44" s="415"/>
      <c r="AQ44" s="413"/>
      <c r="AR44" s="413"/>
      <c r="AS44" s="413"/>
    </row>
  </sheetData>
  <mergeCells count="40">
    <mergeCell ref="C2:H2"/>
    <mergeCell ref="I2:K2"/>
    <mergeCell ref="A5:A6"/>
    <mergeCell ref="B5:C6"/>
    <mergeCell ref="F5:G5"/>
    <mergeCell ref="H6:I6"/>
    <mergeCell ref="H5:I5"/>
    <mergeCell ref="F6:G6"/>
    <mergeCell ref="D5:E5"/>
    <mergeCell ref="D6:E6"/>
    <mergeCell ref="R6:S6"/>
    <mergeCell ref="T5:U5"/>
    <mergeCell ref="AL6:AM6"/>
    <mergeCell ref="J5:K5"/>
    <mergeCell ref="J6:K6"/>
    <mergeCell ref="N6:O6"/>
    <mergeCell ref="AD6:AE6"/>
    <mergeCell ref="R5:S5"/>
    <mergeCell ref="L6:M6"/>
    <mergeCell ref="AL5:AM5"/>
    <mergeCell ref="AH6:AI6"/>
    <mergeCell ref="L5:M5"/>
    <mergeCell ref="N5:O5"/>
    <mergeCell ref="AB6:AC6"/>
    <mergeCell ref="P5:Q5"/>
    <mergeCell ref="P6:Q6"/>
    <mergeCell ref="V5:W5"/>
    <mergeCell ref="AB5:AC5"/>
    <mergeCell ref="Z6:AA6"/>
    <mergeCell ref="T6:U6"/>
    <mergeCell ref="X5:Y5"/>
    <mergeCell ref="X6:Y6"/>
    <mergeCell ref="V6:W6"/>
    <mergeCell ref="AJ5:AK5"/>
    <mergeCell ref="AJ6:AK6"/>
    <mergeCell ref="AF5:AG5"/>
    <mergeCell ref="AF6:AG6"/>
    <mergeCell ref="Z5:AA5"/>
    <mergeCell ref="AD5:AE5"/>
    <mergeCell ref="AH5:AI5"/>
  </mergeCells>
  <phoneticPr fontId="0" type="noConversion"/>
  <pageMargins left="0.78740157480314965" right="0.39370078740157483" top="0.78740157480314965" bottom="0.59055118110236227" header="0.51181102362204722" footer="0.51181102362204722"/>
  <pageSetup paperSize="9" scale="50" fitToWidth="15" orientation="landscape" r:id="rId1"/>
  <headerFooter alignWithMargins="0">
    <oddFooter>&amp;L&amp;P&amp;R&amp;Z&amp;F&amp;A</oddFooter>
  </headerFooter>
  <colBreaks count="3" manualBreakCount="3">
    <brk id="11" max="31" man="1"/>
    <brk id="21" max="31" man="1"/>
    <brk id="31" max="31" man="1"/>
  </colBreaks>
</worksheet>
</file>

<file path=xl/worksheets/sheet5.xml><?xml version="1.0" encoding="utf-8"?>
<worksheet xmlns="http://schemas.openxmlformats.org/spreadsheetml/2006/main" xmlns:r="http://schemas.openxmlformats.org/officeDocument/2006/relationships">
  <sheetPr codeName="Лист62"/>
  <dimension ref="A1:BI77"/>
  <sheetViews>
    <sheetView topLeftCell="A2" zoomScale="75" zoomScaleNormal="75" workbookViewId="0">
      <pane xSplit="1" ySplit="9" topLeftCell="B11" activePane="bottomRight" state="frozen"/>
      <selection activeCell="A2" sqref="A2"/>
      <selection pane="topRight" activeCell="B2" sqref="B2"/>
      <selection pane="bottomLeft" activeCell="A11" sqref="A11"/>
      <selection pane="bottomRight" activeCell="AT21" sqref="AT21"/>
    </sheetView>
  </sheetViews>
  <sheetFormatPr defaultRowHeight="12.75"/>
  <cols>
    <col min="1" max="1" width="24.5703125" customWidth="1"/>
    <col min="2" max="2" width="22.42578125" customWidth="1"/>
    <col min="3" max="4" width="21.5703125" customWidth="1"/>
    <col min="5" max="5" width="22.42578125" customWidth="1"/>
    <col min="6" max="6" width="19.5703125" customWidth="1"/>
    <col min="7" max="7" width="16.7109375" hidden="1" customWidth="1"/>
    <col min="8" max="8" width="21.42578125" customWidth="1"/>
    <col min="9" max="9" width="20.42578125" customWidth="1"/>
    <col min="10" max="10" width="22.5703125" customWidth="1"/>
    <col min="11" max="11" width="20.7109375" customWidth="1"/>
    <col min="12" max="12" width="19.42578125" customWidth="1"/>
    <col min="13" max="13" width="18.42578125" hidden="1" customWidth="1"/>
    <col min="14" max="14" width="22" customWidth="1"/>
    <col min="15" max="16" width="20.5703125" customWidth="1"/>
    <col min="17" max="17" width="18.42578125" customWidth="1"/>
    <col min="18" max="18" width="18.5703125" customWidth="1"/>
    <col min="19" max="19" width="17.42578125" hidden="1" customWidth="1"/>
    <col min="20" max="20" width="19.42578125" customWidth="1"/>
    <col min="21" max="21" width="19" customWidth="1"/>
    <col min="22" max="22" width="18.28515625" customWidth="1"/>
    <col min="23" max="23" width="18" customWidth="1"/>
    <col min="24" max="24" width="17.42578125" customWidth="1"/>
    <col min="25" max="25" width="17.42578125" hidden="1" customWidth="1"/>
    <col min="26" max="26" width="19.28515625" customWidth="1"/>
    <col min="27" max="27" width="19.7109375" customWidth="1"/>
    <col min="28" max="28" width="18.42578125" customWidth="1"/>
    <col min="29" max="29" width="17.42578125" customWidth="1"/>
    <col min="30" max="30" width="18.5703125" customWidth="1"/>
    <col min="31" max="31" width="17.42578125" hidden="1" customWidth="1"/>
    <col min="32" max="32" width="21.42578125" customWidth="1"/>
    <col min="33" max="33" width="21.28515625" customWidth="1"/>
    <col min="34" max="35" width="20.5703125" customWidth="1"/>
    <col min="36" max="36" width="19.5703125" customWidth="1"/>
    <col min="37" max="37" width="18" hidden="1" customWidth="1"/>
    <col min="38" max="38" width="21.42578125" customWidth="1"/>
    <col min="39" max="39" width="20.5703125" customWidth="1"/>
    <col min="40" max="40" width="19.42578125" customWidth="1"/>
    <col min="41" max="41" width="20.5703125" customWidth="1"/>
    <col min="42" max="42" width="19.5703125" customWidth="1"/>
    <col min="43" max="43" width="17.42578125" hidden="1" customWidth="1"/>
    <col min="44" max="44" width="20.28515625" bestFit="1" customWidth="1"/>
    <col min="45" max="45" width="18.7109375" customWidth="1"/>
    <col min="46" max="46" width="20" customWidth="1"/>
    <col min="47" max="47" width="18.5703125" customWidth="1"/>
    <col min="48" max="48" width="18.42578125" customWidth="1"/>
    <col min="49" max="49" width="17.5703125" hidden="1" customWidth="1"/>
    <col min="50" max="51" width="18.5703125" bestFit="1" customWidth="1"/>
    <col min="52" max="53" width="18.28515625" customWidth="1"/>
    <col min="54" max="54" width="18.5703125" customWidth="1"/>
    <col min="55" max="55" width="16.5703125" hidden="1" customWidth="1"/>
    <col min="56" max="56" width="18.28515625" customWidth="1"/>
    <col min="57" max="57" width="18.5703125" customWidth="1"/>
    <col min="58" max="58" width="19.42578125" customWidth="1"/>
    <col min="59" max="59" width="16.5703125" customWidth="1"/>
    <col min="60" max="60" width="19.5703125" customWidth="1"/>
    <col min="61" max="61" width="16.5703125" hidden="1" customWidth="1"/>
  </cols>
  <sheetData>
    <row r="1" spans="1:61">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row>
    <row r="2" spans="1:61" ht="16.5">
      <c r="A2" s="1"/>
      <c r="D2" s="2" t="s">
        <v>34</v>
      </c>
      <c r="H2" s="3"/>
      <c r="I2" s="3"/>
      <c r="J2" s="3"/>
      <c r="K2" s="1"/>
      <c r="L2" s="1"/>
      <c r="M2" s="1"/>
      <c r="N2" s="1"/>
      <c r="O2" s="1"/>
      <c r="P2" s="1"/>
      <c r="Q2" s="1"/>
      <c r="R2" s="1"/>
      <c r="S2" s="1"/>
      <c r="T2" s="1"/>
      <c r="U2" s="1"/>
      <c r="V2" s="1"/>
      <c r="W2" s="1"/>
      <c r="X2" s="1"/>
      <c r="Y2" s="1"/>
      <c r="Z2" s="1"/>
      <c r="AA2" s="1"/>
      <c r="AB2" s="1"/>
      <c r="AC2" s="1"/>
      <c r="AD2" s="1"/>
      <c r="AE2" s="1"/>
    </row>
    <row r="3" spans="1:61" ht="16.5">
      <c r="A3" s="1"/>
      <c r="D3" s="2"/>
      <c r="E3" s="4" t="str">
        <f>'Трансферты и кредиты'!G3</f>
        <v>ПО  СОСТОЯНИЮ  НА  1  АПРЕЛЯ  2019  ГОДА</v>
      </c>
      <c r="F3" s="4"/>
      <c r="H3" s="3"/>
      <c r="I3" s="3"/>
      <c r="J3" s="3"/>
      <c r="K3" s="1"/>
      <c r="L3" s="1"/>
      <c r="M3" s="1"/>
      <c r="N3" s="1"/>
      <c r="O3" s="1"/>
      <c r="P3" s="1"/>
      <c r="Q3" s="1"/>
      <c r="R3" s="1"/>
      <c r="S3" s="1"/>
      <c r="T3" s="1"/>
      <c r="U3" s="1"/>
      <c r="V3" s="1"/>
      <c r="W3" s="1"/>
      <c r="X3" s="1"/>
      <c r="Y3" s="1"/>
      <c r="Z3" s="1"/>
      <c r="AA3" s="1"/>
      <c r="AB3" s="1"/>
      <c r="AC3" s="1"/>
      <c r="AD3" s="1"/>
      <c r="AE3" s="1"/>
    </row>
    <row r="4" spans="1:61">
      <c r="A4" s="1"/>
      <c r="B4" s="1"/>
      <c r="C4" s="1"/>
      <c r="D4" s="1"/>
      <c r="E4" s="1"/>
      <c r="F4" s="1"/>
      <c r="G4" s="1"/>
      <c r="H4" s="1"/>
      <c r="I4" s="1"/>
      <c r="J4" s="1"/>
      <c r="K4" s="1"/>
      <c r="L4" s="1"/>
      <c r="M4" s="1"/>
      <c r="N4" s="1"/>
      <c r="O4" s="1"/>
      <c r="P4" s="1"/>
      <c r="Q4" s="1"/>
      <c r="R4" s="1"/>
      <c r="S4" s="1"/>
      <c r="T4" s="1"/>
      <c r="U4" s="1"/>
      <c r="V4" s="1"/>
      <c r="W4" s="1"/>
      <c r="X4" s="1"/>
      <c r="Y4" s="1"/>
      <c r="Z4" s="1"/>
      <c r="AA4" s="1"/>
      <c r="AB4" s="1"/>
      <c r="AC4" s="1"/>
      <c r="AD4" s="1"/>
      <c r="AE4" s="1"/>
    </row>
    <row r="5" spans="1:61" ht="15.75" thickBot="1">
      <c r="A5" s="1"/>
      <c r="B5" s="1"/>
      <c r="C5" s="1"/>
      <c r="D5" s="1"/>
      <c r="E5" s="1"/>
      <c r="F5" s="1"/>
      <c r="G5" s="1"/>
      <c r="H5" s="1"/>
      <c r="I5" s="1"/>
      <c r="J5" s="1"/>
      <c r="K5" s="1"/>
      <c r="L5" s="1"/>
      <c r="M5" s="1"/>
      <c r="AM5" s="1"/>
      <c r="AN5" s="1"/>
      <c r="AO5" s="1"/>
      <c r="AP5" s="1"/>
      <c r="AQ5" s="1"/>
      <c r="AU5" s="5" t="s">
        <v>22</v>
      </c>
      <c r="AV5" s="5"/>
    </row>
    <row r="6" spans="1:61" ht="18" customHeight="1">
      <c r="A6" s="1595" t="s">
        <v>13</v>
      </c>
      <c r="B6" s="1585" t="s">
        <v>14</v>
      </c>
      <c r="C6" s="1586"/>
      <c r="D6" s="1586"/>
      <c r="E6" s="1586"/>
      <c r="F6" s="1586"/>
      <c r="G6" s="1586"/>
      <c r="H6" s="1586"/>
      <c r="I6" s="1586"/>
      <c r="J6" s="1586"/>
      <c r="K6" s="1586"/>
      <c r="L6" s="1586"/>
      <c r="M6" s="1586"/>
      <c r="N6" s="1586"/>
      <c r="O6" s="1586"/>
      <c r="P6" s="1586"/>
      <c r="Q6" s="1586"/>
      <c r="R6" s="1586"/>
      <c r="S6" s="1586"/>
      <c r="T6" s="1586"/>
      <c r="U6" s="1586"/>
      <c r="V6" s="1586"/>
      <c r="W6" s="1586"/>
      <c r="X6" s="1586"/>
      <c r="Y6" s="1586"/>
      <c r="Z6" s="1586"/>
      <c r="AA6" s="1586"/>
      <c r="AB6" s="1586"/>
      <c r="AC6" s="1586"/>
      <c r="AD6" s="1586"/>
      <c r="AE6" s="1587"/>
      <c r="AF6" s="1585" t="s">
        <v>15</v>
      </c>
      <c r="AG6" s="1586"/>
      <c r="AH6" s="1586"/>
      <c r="AI6" s="1586"/>
      <c r="AJ6" s="1586"/>
      <c r="AK6" s="1586"/>
      <c r="AL6" s="1586"/>
      <c r="AM6" s="1586"/>
      <c r="AN6" s="1586"/>
      <c r="AO6" s="1586"/>
      <c r="AP6" s="1586"/>
      <c r="AQ6" s="1586"/>
      <c r="AR6" s="1586"/>
      <c r="AS6" s="1586"/>
      <c r="AT6" s="1586"/>
      <c r="AU6" s="1586"/>
      <c r="AV6" s="1586"/>
      <c r="AW6" s="1586"/>
      <c r="AX6" s="1586"/>
      <c r="AY6" s="1586"/>
      <c r="AZ6" s="1586"/>
      <c r="BA6" s="1586"/>
      <c r="BB6" s="1586"/>
      <c r="BC6" s="1586"/>
      <c r="BD6" s="1586"/>
      <c r="BE6" s="1586"/>
      <c r="BF6" s="1586"/>
      <c r="BG6" s="1586"/>
      <c r="BH6" s="1586"/>
      <c r="BI6" s="1587"/>
    </row>
    <row r="7" spans="1:61" ht="18" customHeight="1" thickBot="1">
      <c r="A7" s="1596"/>
      <c r="B7" s="1588"/>
      <c r="C7" s="1589"/>
      <c r="D7" s="1589"/>
      <c r="E7" s="1589"/>
      <c r="F7" s="1589"/>
      <c r="G7" s="1589"/>
      <c r="H7" s="1589"/>
      <c r="I7" s="1589"/>
      <c r="J7" s="1589"/>
      <c r="K7" s="1589"/>
      <c r="L7" s="1589"/>
      <c r="M7" s="1589"/>
      <c r="N7" s="1589"/>
      <c r="O7" s="1589"/>
      <c r="P7" s="1589"/>
      <c r="Q7" s="1589"/>
      <c r="R7" s="1589"/>
      <c r="S7" s="1589"/>
      <c r="T7" s="1589"/>
      <c r="U7" s="1589"/>
      <c r="V7" s="1589"/>
      <c r="W7" s="1589"/>
      <c r="X7" s="1589"/>
      <c r="Y7" s="1589"/>
      <c r="Z7" s="1589"/>
      <c r="AA7" s="1589"/>
      <c r="AB7" s="1589"/>
      <c r="AC7" s="1589"/>
      <c r="AD7" s="1589"/>
      <c r="AE7" s="1590"/>
      <c r="AF7" s="1588"/>
      <c r="AG7" s="1589"/>
      <c r="AH7" s="1589"/>
      <c r="AI7" s="1589"/>
      <c r="AJ7" s="1589"/>
      <c r="AK7" s="1589"/>
      <c r="AL7" s="1589"/>
      <c r="AM7" s="1589"/>
      <c r="AN7" s="1589"/>
      <c r="AO7" s="1589"/>
      <c r="AP7" s="1589"/>
      <c r="AQ7" s="1589"/>
      <c r="AR7" s="1589"/>
      <c r="AS7" s="1589"/>
      <c r="AT7" s="1589"/>
      <c r="AU7" s="1589"/>
      <c r="AV7" s="1589"/>
      <c r="AW7" s="1589"/>
      <c r="AX7" s="1589"/>
      <c r="AY7" s="1589"/>
      <c r="AZ7" s="1589"/>
      <c r="BA7" s="1589"/>
      <c r="BB7" s="1589"/>
      <c r="BC7" s="1589"/>
      <c r="BD7" s="1589"/>
      <c r="BE7" s="1589"/>
      <c r="BF7" s="1589"/>
      <c r="BG7" s="1589"/>
      <c r="BH7" s="1589"/>
      <c r="BI7" s="1590"/>
    </row>
    <row r="8" spans="1:61" ht="18" customHeight="1" thickBot="1">
      <c r="A8" s="1596"/>
      <c r="B8" s="1595" t="s">
        <v>16</v>
      </c>
      <c r="C8" s="1585" t="s">
        <v>44</v>
      </c>
      <c r="D8" s="1586"/>
      <c r="E8" s="1586"/>
      <c r="F8" s="1586"/>
      <c r="G8" s="1587"/>
      <c r="H8" s="1602" t="s">
        <v>45</v>
      </c>
      <c r="I8" s="1599"/>
      <c r="J8" s="1599"/>
      <c r="K8" s="1599"/>
      <c r="L8" s="1599"/>
      <c r="M8" s="1599"/>
      <c r="N8" s="1599"/>
      <c r="O8" s="1599"/>
      <c r="P8" s="1599"/>
      <c r="Q8" s="1599"/>
      <c r="R8" s="1599"/>
      <c r="S8" s="1600"/>
      <c r="T8" s="1592" t="s">
        <v>129</v>
      </c>
      <c r="U8" s="1593"/>
      <c r="V8" s="1593"/>
      <c r="W8" s="1593"/>
      <c r="X8" s="1593"/>
      <c r="Y8" s="1594"/>
      <c r="Z8" s="1592" t="s">
        <v>128</v>
      </c>
      <c r="AA8" s="1593"/>
      <c r="AB8" s="1593"/>
      <c r="AC8" s="1593"/>
      <c r="AD8" s="1593"/>
      <c r="AE8" s="1594"/>
      <c r="AF8" s="1595" t="s">
        <v>16</v>
      </c>
      <c r="AG8" s="1585" t="s">
        <v>44</v>
      </c>
      <c r="AH8" s="1586"/>
      <c r="AI8" s="1586"/>
      <c r="AJ8" s="1586"/>
      <c r="AK8" s="1587"/>
      <c r="AL8" s="1602" t="s">
        <v>45</v>
      </c>
      <c r="AM8" s="1599"/>
      <c r="AN8" s="1599"/>
      <c r="AO8" s="1599"/>
      <c r="AP8" s="1599"/>
      <c r="AQ8" s="1599"/>
      <c r="AR8" s="1599"/>
      <c r="AS8" s="1599"/>
      <c r="AT8" s="1599"/>
      <c r="AU8" s="1599"/>
      <c r="AV8" s="1599"/>
      <c r="AW8" s="1600"/>
      <c r="AX8" s="1592" t="s">
        <v>129</v>
      </c>
      <c r="AY8" s="1593"/>
      <c r="AZ8" s="1593"/>
      <c r="BA8" s="1593"/>
      <c r="BB8" s="1593"/>
      <c r="BC8" s="1594"/>
      <c r="BD8" s="1592" t="s">
        <v>128</v>
      </c>
      <c r="BE8" s="1593"/>
      <c r="BF8" s="1593"/>
      <c r="BG8" s="1593"/>
      <c r="BH8" s="1593"/>
      <c r="BI8" s="1594"/>
    </row>
    <row r="9" spans="1:61" ht="18" customHeight="1" thickBot="1">
      <c r="A9" s="1596"/>
      <c r="B9" s="1596"/>
      <c r="C9" s="1588"/>
      <c r="D9" s="1589"/>
      <c r="E9" s="1589"/>
      <c r="F9" s="1589"/>
      <c r="G9" s="1590"/>
      <c r="H9" s="1595" t="s">
        <v>106</v>
      </c>
      <c r="I9" s="1588" t="s">
        <v>107</v>
      </c>
      <c r="J9" s="1589"/>
      <c r="K9" s="1589"/>
      <c r="L9" s="1589"/>
      <c r="M9" s="1589"/>
      <c r="N9" s="1595" t="s">
        <v>108</v>
      </c>
      <c r="O9" s="1599" t="s">
        <v>107</v>
      </c>
      <c r="P9" s="1599"/>
      <c r="Q9" s="1599"/>
      <c r="R9" s="1599"/>
      <c r="S9" s="1600"/>
      <c r="T9" s="1597" t="s">
        <v>108</v>
      </c>
      <c r="U9" s="1593" t="s">
        <v>107</v>
      </c>
      <c r="V9" s="1593"/>
      <c r="W9" s="1593"/>
      <c r="X9" s="1593"/>
      <c r="Y9" s="1594"/>
      <c r="Z9" s="1597" t="s">
        <v>108</v>
      </c>
      <c r="AA9" s="1593" t="s">
        <v>107</v>
      </c>
      <c r="AB9" s="1593"/>
      <c r="AC9" s="1593"/>
      <c r="AD9" s="1593"/>
      <c r="AE9" s="1594"/>
      <c r="AF9" s="1596"/>
      <c r="AG9" s="1588"/>
      <c r="AH9" s="1589"/>
      <c r="AI9" s="1589"/>
      <c r="AJ9" s="1589"/>
      <c r="AK9" s="1590"/>
      <c r="AL9" s="1595" t="s">
        <v>106</v>
      </c>
      <c r="AM9" s="1588" t="s">
        <v>107</v>
      </c>
      <c r="AN9" s="1589"/>
      <c r="AO9" s="1589"/>
      <c r="AP9" s="1589"/>
      <c r="AQ9" s="1589"/>
      <c r="AR9" s="1595" t="s">
        <v>108</v>
      </c>
      <c r="AS9" s="1599" t="s">
        <v>107</v>
      </c>
      <c r="AT9" s="1599"/>
      <c r="AU9" s="1599"/>
      <c r="AV9" s="1599"/>
      <c r="AW9" s="1600"/>
      <c r="AX9" s="1597" t="s">
        <v>108</v>
      </c>
      <c r="AY9" s="1593" t="s">
        <v>107</v>
      </c>
      <c r="AZ9" s="1593"/>
      <c r="BA9" s="1593"/>
      <c r="BB9" s="1593"/>
      <c r="BC9" s="1594"/>
      <c r="BD9" s="1597" t="s">
        <v>108</v>
      </c>
      <c r="BE9" s="1593" t="s">
        <v>107</v>
      </c>
      <c r="BF9" s="1593"/>
      <c r="BG9" s="1593"/>
      <c r="BH9" s="1593"/>
      <c r="BI9" s="1594"/>
    </row>
    <row r="10" spans="1:61" ht="47.25" customHeight="1" thickBot="1">
      <c r="A10" s="1603"/>
      <c r="B10" s="1596"/>
      <c r="C10" s="8" t="s">
        <v>109</v>
      </c>
      <c r="D10" s="213" t="s">
        <v>110</v>
      </c>
      <c r="E10" s="6" t="s">
        <v>86</v>
      </c>
      <c r="F10" s="10" t="s">
        <v>57</v>
      </c>
      <c r="G10" s="6" t="s">
        <v>87</v>
      </c>
      <c r="H10" s="1601"/>
      <c r="I10" s="6" t="s">
        <v>109</v>
      </c>
      <c r="J10" s="9" t="s">
        <v>110</v>
      </c>
      <c r="K10" s="6" t="s">
        <v>86</v>
      </c>
      <c r="L10" s="10" t="s">
        <v>57</v>
      </c>
      <c r="M10" s="7" t="s">
        <v>87</v>
      </c>
      <c r="N10" s="1596"/>
      <c r="O10" s="10" t="s">
        <v>109</v>
      </c>
      <c r="P10" s="10" t="s">
        <v>110</v>
      </c>
      <c r="Q10" s="10" t="s">
        <v>86</v>
      </c>
      <c r="R10" s="10" t="s">
        <v>57</v>
      </c>
      <c r="S10" s="10" t="s">
        <v>87</v>
      </c>
      <c r="T10" s="1598"/>
      <c r="U10" s="308" t="s">
        <v>109</v>
      </c>
      <c r="V10" s="307" t="s">
        <v>110</v>
      </c>
      <c r="W10" s="309" t="s">
        <v>86</v>
      </c>
      <c r="X10" s="307" t="s">
        <v>57</v>
      </c>
      <c r="Y10" s="310" t="s">
        <v>87</v>
      </c>
      <c r="Z10" s="1598"/>
      <c r="AA10" s="344" t="s">
        <v>109</v>
      </c>
      <c r="AB10" s="344" t="s">
        <v>110</v>
      </c>
      <c r="AC10" s="309" t="s">
        <v>86</v>
      </c>
      <c r="AD10" s="344" t="s">
        <v>57</v>
      </c>
      <c r="AE10" s="310" t="s">
        <v>87</v>
      </c>
      <c r="AF10" s="1596"/>
      <c r="AG10" s="8" t="s">
        <v>109</v>
      </c>
      <c r="AH10" s="213" t="s">
        <v>110</v>
      </c>
      <c r="AI10" s="6" t="s">
        <v>86</v>
      </c>
      <c r="AJ10" s="6" t="s">
        <v>57</v>
      </c>
      <c r="AK10" s="6" t="s">
        <v>87</v>
      </c>
      <c r="AL10" s="1601"/>
      <c r="AM10" s="6" t="s">
        <v>109</v>
      </c>
      <c r="AN10" s="9" t="s">
        <v>110</v>
      </c>
      <c r="AO10" s="6" t="s">
        <v>86</v>
      </c>
      <c r="AP10" s="10" t="s">
        <v>57</v>
      </c>
      <c r="AQ10" s="7" t="s">
        <v>87</v>
      </c>
      <c r="AR10" s="1596"/>
      <c r="AS10" s="10" t="s">
        <v>109</v>
      </c>
      <c r="AT10" s="10" t="s">
        <v>110</v>
      </c>
      <c r="AU10" s="6" t="s">
        <v>86</v>
      </c>
      <c r="AV10" s="10" t="s">
        <v>57</v>
      </c>
      <c r="AW10" s="6" t="s">
        <v>87</v>
      </c>
      <c r="AX10" s="1598"/>
      <c r="AY10" s="308" t="s">
        <v>109</v>
      </c>
      <c r="AZ10" s="307" t="s">
        <v>110</v>
      </c>
      <c r="BA10" s="309" t="s">
        <v>86</v>
      </c>
      <c r="BB10" s="307" t="s">
        <v>57</v>
      </c>
      <c r="BC10" s="310" t="s">
        <v>87</v>
      </c>
      <c r="BD10" s="1598"/>
      <c r="BE10" s="344" t="s">
        <v>109</v>
      </c>
      <c r="BF10" s="344" t="s">
        <v>110</v>
      </c>
      <c r="BG10" s="344" t="s">
        <v>86</v>
      </c>
      <c r="BH10" s="344" t="s">
        <v>57</v>
      </c>
      <c r="BI10" s="344" t="s">
        <v>87</v>
      </c>
    </row>
    <row r="11" spans="1:61" ht="21.75" customHeight="1">
      <c r="A11" s="11" t="s">
        <v>88</v>
      </c>
      <c r="B11" s="12">
        <f>'Трансферты и кредиты'!B12</f>
        <v>273545645.13999999</v>
      </c>
      <c r="C11" s="13">
        <f>'Трансферты и кредиты'!D12</f>
        <v>71256500</v>
      </c>
      <c r="D11" s="214">
        <f>'Трансферты и кредиты'!AI12</f>
        <v>38660389.140000001</v>
      </c>
      <c r="E11" s="12">
        <f>'Трансферты и кредиты'!QG12</f>
        <v>163628756</v>
      </c>
      <c r="F11" s="18">
        <f>'Трансферты и кредиты'!RK12</f>
        <v>0</v>
      </c>
      <c r="G11" s="18"/>
      <c r="H11" s="14">
        <f t="shared" ref="H11:L11" si="0">B11-N11</f>
        <v>215687108.65999997</v>
      </c>
      <c r="I11" s="15">
        <f t="shared" si="0"/>
        <v>23491400</v>
      </c>
      <c r="J11" s="14">
        <f t="shared" si="0"/>
        <v>29968852.66</v>
      </c>
      <c r="K11" s="15">
        <f t="shared" si="0"/>
        <v>162226856</v>
      </c>
      <c r="L11" s="15">
        <f t="shared" si="0"/>
        <v>0</v>
      </c>
      <c r="M11" s="14"/>
      <c r="N11" s="16">
        <f>SUM(O11:S11)</f>
        <v>57858536.480000004</v>
      </c>
      <c r="O11" s="15">
        <f>'Трансферты и кредиты'!P12+'Трансферты и кредиты'!AA12+'Трансферты и кредиты'!H12</f>
        <v>47765100</v>
      </c>
      <c r="P11" s="22">
        <f>'Трансферты и кредиты'!KO12+'Трансферты и кредиты'!MA12+'Трансферты и кредиты'!AU12+'Трансферты и кредиты'!BK12+'Трансферты и кредиты'!BS12+'Трансферты и кредиты'!FO12+'Трансферты и кредиты'!JG12+'Трансферты и кредиты'!EE12+'Трансферты и кредиты'!QA12+'Трансферты и кредиты'!IK12+'Трансферты и кредиты'!OG12+'Трансферты и кредиты'!CO12</f>
        <v>8691536.4800000004</v>
      </c>
      <c r="Q11" s="16">
        <f>'Трансферты и кредиты'!QS12</f>
        <v>1401900</v>
      </c>
      <c r="R11" s="12">
        <f>'Трансферты и кредиты'!TI12+'Трансферты и кредиты'!SG12</f>
        <v>0</v>
      </c>
      <c r="S11" s="17"/>
      <c r="T11" s="311">
        <f>SUM(U11:Y11)</f>
        <v>57858536.480000004</v>
      </c>
      <c r="U11" s="311">
        <f>O11-AA11</f>
        <v>47765100</v>
      </c>
      <c r="V11" s="312">
        <f>P11-AB11</f>
        <v>8691536.4800000004</v>
      </c>
      <c r="W11" s="313">
        <f>Q11-AC11</f>
        <v>1401900</v>
      </c>
      <c r="X11" s="312">
        <f>R11-AD11</f>
        <v>0</v>
      </c>
      <c r="Y11" s="314"/>
      <c r="Z11" s="313">
        <f>SUM(AA11:AE11)</f>
        <v>0</v>
      </c>
      <c r="AA11" s="311">
        <f>'Трансферты и кредиты'!AG12+'Трансферты и кредиты'!T12+'Трансферты и кредиты'!L12</f>
        <v>0</v>
      </c>
      <c r="AB11" s="312">
        <f>'Трансферты и кредиты'!LA12+'Трансферты и кредиты'!NG12+'Трансферты и кредиты'!BO12+'Трансферты и кредиты'!BW12+'Трансферты и кредиты'!BG12+'Трансферты и кредиты'!QE12+'Трансферты и кредиты'!GY12+'Трансферты и кредиты'!EQ12+'Трансферты и кредиты'!KA12+'Трансферты и кредиты'!IU12+'Трансферты и кредиты'!PI12+'Трансферты и кредиты'!CU12</f>
        <v>0</v>
      </c>
      <c r="AC11" s="313"/>
      <c r="AD11" s="315">
        <f>'Трансферты и кредиты'!TQ12+'Трансферты и кредиты'!SS12</f>
        <v>0</v>
      </c>
      <c r="AE11" s="314"/>
      <c r="AF11" s="18">
        <f>'Трансферты и кредиты'!C12</f>
        <v>79731689.700000003</v>
      </c>
      <c r="AG11" s="13">
        <f>'Трансферты и кредиты'!E12</f>
        <v>23669100</v>
      </c>
      <c r="AH11" s="214">
        <f>'Трансферты и кредиты'!AJ12</f>
        <v>13329468.600000001</v>
      </c>
      <c r="AI11" s="12">
        <f>'Трансферты и кредиты'!QJ12</f>
        <v>42733121.100000001</v>
      </c>
      <c r="AJ11" s="17">
        <f>'Трансферты и кредиты'!RL12</f>
        <v>0</v>
      </c>
      <c r="AK11" s="18"/>
      <c r="AL11" s="14">
        <f t="shared" ref="AL11:AP11" si="1">AF11-AR11</f>
        <v>68789919.150000006</v>
      </c>
      <c r="AM11" s="15">
        <f t="shared" si="1"/>
        <v>13315100</v>
      </c>
      <c r="AN11" s="14">
        <f t="shared" si="1"/>
        <v>13027000.120000001</v>
      </c>
      <c r="AO11" s="15">
        <f t="shared" si="1"/>
        <v>42447819.030000001</v>
      </c>
      <c r="AP11" s="15">
        <f t="shared" si="1"/>
        <v>0</v>
      </c>
      <c r="AQ11" s="14"/>
      <c r="AR11" s="16">
        <f>SUM(AS11:AW11)</f>
        <v>10941770.550000001</v>
      </c>
      <c r="AS11" s="16">
        <f>'Трансферты и кредиты'!Q12+'Трансферты и кредиты'!AB12+'Трансферты и кредиты'!I12</f>
        <v>10354000</v>
      </c>
      <c r="AT11" s="15">
        <f>'Трансферты и кредиты'!MI12+'Трансферты и кредиты'!QB12+'Трансферты и кредиты'!KR12+'Трансферты и кредиты'!BT12+'Трансферты и кредиты'!BL12+'Трансферты и кредиты'!AZ12+'Трансферты и кредиты'!FX12+'Трансферты и кредиты'!EH12+'Трансферты и кредиты'!JL12+'Трансферты и кредиты'!IO12+'Трансферты и кредиты'!ON12+'Трансферты и кредиты'!CQ12</f>
        <v>302468.47999999998</v>
      </c>
      <c r="AU11" s="14">
        <f>'Трансферты и кредиты'!QT12</f>
        <v>285302.07</v>
      </c>
      <c r="AV11" s="15">
        <f>'Трансферты и кредиты'!TK12+'Трансферты и кредиты'!SJ12</f>
        <v>0</v>
      </c>
      <c r="AW11" s="18"/>
      <c r="AX11" s="311">
        <f>SUM(AY11:BC11)</f>
        <v>10941770.550000001</v>
      </c>
      <c r="AY11" s="311">
        <f>AS11-BE11</f>
        <v>10354000</v>
      </c>
      <c r="AZ11" s="312">
        <f t="shared" ref="AZ11:AZ28" si="2">AT11-BF11</f>
        <v>302468.47999999998</v>
      </c>
      <c r="BA11" s="313">
        <f t="shared" ref="BA11:BA28" si="3">AU11-BG11</f>
        <v>285302.07</v>
      </c>
      <c r="BB11" s="312">
        <f t="shared" ref="BB11:BB28" si="4">AV11-BH11</f>
        <v>0</v>
      </c>
      <c r="BC11" s="314"/>
      <c r="BD11" s="313">
        <f>SUM(BE11:BI11)</f>
        <v>0</v>
      </c>
      <c r="BE11" s="312">
        <f>'Трансферты и кредиты'!M12+'Трансферты и кредиты'!U12+'Трансферты и кредиты'!AH12</f>
        <v>0</v>
      </c>
      <c r="BF11" s="318">
        <f>'Трансферты и кредиты'!LD12+'Трансферты и кредиты'!NO12+'Трансферты и кредиты'!BP12+'Трансферты и кредиты'!BX12+'Трансферты и кредиты'!BH12+'Трансферты и кредиты'!QF12+'Трансферты и кредиты'!HH12+'Трансферты и кредиты'!ET12+'Трансферты и кредиты'!KF12+'Трансферты и кредиты'!IV12+'Трансферты и кредиты'!PP12+'Трансферты и кредиты'!CV12</f>
        <v>0</v>
      </c>
      <c r="BG11" s="311"/>
      <c r="BH11" s="315">
        <f>'Трансферты и кредиты'!TS12+'Трансферты и кредиты'!SV12</f>
        <v>0</v>
      </c>
      <c r="BI11" s="314"/>
    </row>
    <row r="12" spans="1:61" ht="21.75" customHeight="1">
      <c r="A12" s="19" t="s">
        <v>89</v>
      </c>
      <c r="B12" s="20">
        <f>'Трансферты и кредиты'!B13</f>
        <v>820731525.26999998</v>
      </c>
      <c r="C12" s="21">
        <f>'Трансферты и кредиты'!D13</f>
        <v>142881000</v>
      </c>
      <c r="D12" s="215">
        <f>'Трансферты и кредиты'!AI13</f>
        <v>89980425.269999996</v>
      </c>
      <c r="E12" s="20">
        <f>'Трансферты и кредиты'!QG13</f>
        <v>587870100</v>
      </c>
      <c r="F12" s="26">
        <f>'Трансферты и кредиты'!RK13</f>
        <v>0</v>
      </c>
      <c r="G12" s="26"/>
      <c r="H12" s="22">
        <f t="shared" ref="H12:H28" si="5">B12-N12</f>
        <v>629232171.13</v>
      </c>
      <c r="I12" s="23">
        <f t="shared" ref="I12:I28" si="6">C12-O12</f>
        <v>14889400</v>
      </c>
      <c r="J12" s="22">
        <f t="shared" ref="J12:J28" si="7">D12-P12</f>
        <v>28427471.129999995</v>
      </c>
      <c r="K12" s="23">
        <f t="shared" ref="K12:K28" si="8">E12-Q12</f>
        <v>585915300</v>
      </c>
      <c r="L12" s="23">
        <f t="shared" ref="L12:L28" si="9">F12-R12</f>
        <v>0</v>
      </c>
      <c r="M12" s="22"/>
      <c r="N12" s="24">
        <f t="shared" ref="N12:N28" si="10">SUM(O12:S12)</f>
        <v>191499354.13999999</v>
      </c>
      <c r="O12" s="23">
        <f>'Трансферты и кредиты'!P13+'Трансферты и кредиты'!AA13+'Трансферты и кредиты'!H13</f>
        <v>127991600</v>
      </c>
      <c r="P12" s="22">
        <f>'Трансферты и кредиты'!KO13+'Трансферты и кредиты'!MA13+'Трансферты и кредиты'!AU13+'Трансферты и кредиты'!BK13+'Трансферты и кредиты'!BS13+'Трансферты и кредиты'!FO13+'Трансферты и кредиты'!JG13+'Трансферты и кредиты'!EE13+'Трансферты и кредиты'!QA13+'Трансферты и кредиты'!IK13+'Трансферты и кредиты'!OG13+'Трансферты и кредиты'!CO13</f>
        <v>61552954.140000001</v>
      </c>
      <c r="Q12" s="24">
        <f>'Трансферты и кредиты'!QS13</f>
        <v>1954800</v>
      </c>
      <c r="R12" s="20">
        <f>'Трансферты и кредиты'!TI13+'Трансферты и кредиты'!SG13</f>
        <v>0</v>
      </c>
      <c r="S12" s="25"/>
      <c r="T12" s="316">
        <f t="shared" ref="T12:T28" si="11">SUM(U12:Y12)</f>
        <v>116014684.81999999</v>
      </c>
      <c r="U12" s="316">
        <f t="shared" ref="U12:U28" si="12">O12-AA12</f>
        <v>66841200</v>
      </c>
      <c r="V12" s="317">
        <f t="shared" ref="V12:V28" si="13">P12-AB12</f>
        <v>47218684.82</v>
      </c>
      <c r="W12" s="318">
        <f t="shared" ref="W12:W28" si="14">Q12-AC12</f>
        <v>1954800</v>
      </c>
      <c r="X12" s="317">
        <f t="shared" ref="X12:X28" si="15">R12-AD12</f>
        <v>0</v>
      </c>
      <c r="Y12" s="319"/>
      <c r="Z12" s="318">
        <f t="shared" ref="Z12:Z28" si="16">SUM(AA12:AE12)</f>
        <v>75484669.319999993</v>
      </c>
      <c r="AA12" s="316">
        <f>'Трансферты и кредиты'!AG13+'Трансферты и кредиты'!T13+'Трансферты и кредиты'!L13</f>
        <v>61150400</v>
      </c>
      <c r="AB12" s="317">
        <f>'Трансферты и кредиты'!LA13+'Трансферты и кредиты'!NG13+'Трансферты и кредиты'!BO13+'Трансферты и кредиты'!BW13+'Трансферты и кредиты'!BG13+'Трансферты и кредиты'!QE13+'Трансферты и кредиты'!GY13+'Трансферты и кредиты'!EQ13+'Трансферты и кредиты'!KA13+'Трансферты и кредиты'!IU13+'Трансферты и кредиты'!PI13+'Трансферты и кредиты'!CU13</f>
        <v>14334269.32</v>
      </c>
      <c r="AC12" s="318"/>
      <c r="AD12" s="320">
        <f>'Трансферты и кредиты'!TQ13+'Трансферты и кредиты'!SS13</f>
        <v>0</v>
      </c>
      <c r="AE12" s="319"/>
      <c r="AF12" s="26">
        <f>'Трансферты и кредиты'!C13</f>
        <v>251813209.22</v>
      </c>
      <c r="AG12" s="21">
        <f>'Трансферты и кредиты'!E13</f>
        <v>77393027</v>
      </c>
      <c r="AH12" s="215">
        <f>'Трансферты и кредиты'!AJ13</f>
        <v>24917876.560000002</v>
      </c>
      <c r="AI12" s="20">
        <f>'Трансферты и кредиты'!QJ13</f>
        <v>149502305.66</v>
      </c>
      <c r="AJ12" s="25">
        <f>'Трансферты и кредиты'!RL13</f>
        <v>0</v>
      </c>
      <c r="AK12" s="26"/>
      <c r="AL12" s="22">
        <f t="shared" ref="AL12:AL28" si="17">AF12-AR12</f>
        <v>162805839.63</v>
      </c>
      <c r="AM12" s="23">
        <f t="shared" ref="AM12:AM28" si="18">AG12-AS12</f>
        <v>3722350</v>
      </c>
      <c r="AN12" s="22">
        <f t="shared" ref="AN12:AN28" si="19">AH12-AT12</f>
        <v>9948255.7500000019</v>
      </c>
      <c r="AO12" s="23">
        <f t="shared" ref="AO12:AO28" si="20">AI12-AU12</f>
        <v>149135233.88</v>
      </c>
      <c r="AP12" s="23">
        <f t="shared" ref="AP12:AP28" si="21">AJ12-AV12</f>
        <v>0</v>
      </c>
      <c r="AQ12" s="22"/>
      <c r="AR12" s="24">
        <f t="shared" ref="AR12:AR28" si="22">SUM(AS12:AW12)</f>
        <v>89007369.590000004</v>
      </c>
      <c r="AS12" s="24">
        <f>'Трансферты и кредиты'!Q13+'Трансферты и кредиты'!AB13+'Трансферты и кредиты'!I13</f>
        <v>73670677</v>
      </c>
      <c r="AT12" s="23">
        <f>'Трансферты и кредиты'!MI13+'Трансферты и кредиты'!QB13+'Трансферты и кредиты'!KR13+'Трансферты и кредиты'!BT13+'Трансферты и кредиты'!BL13+'Трансферты и кредиты'!AZ13+'Трансферты и кредиты'!FX13+'Трансферты и кредиты'!EH13+'Трансферты и кредиты'!JL13+'Трансферты и кредиты'!IO13+'Трансферты и кредиты'!ON13+'Трансферты и кредиты'!CQ13</f>
        <v>14969620.810000001</v>
      </c>
      <c r="AU12" s="22">
        <f>'Трансферты и кредиты'!QT13</f>
        <v>367071.77999999991</v>
      </c>
      <c r="AV12" s="23">
        <f>'Трансферты и кредиты'!TK13+'Трансферты и кредиты'!SJ13</f>
        <v>0</v>
      </c>
      <c r="AW12" s="26"/>
      <c r="AX12" s="316">
        <f t="shared" ref="AX12:AX28" si="23">SUM(AY12:BC12)</f>
        <v>14636100.27</v>
      </c>
      <c r="AY12" s="316">
        <f t="shared" ref="AY12:AY28" si="24">AS12-BE12</f>
        <v>13633677</v>
      </c>
      <c r="AZ12" s="317">
        <f t="shared" si="2"/>
        <v>635351.49000000022</v>
      </c>
      <c r="BA12" s="318">
        <f t="shared" si="3"/>
        <v>367071.77999999991</v>
      </c>
      <c r="BB12" s="317">
        <f t="shared" si="4"/>
        <v>0</v>
      </c>
      <c r="BC12" s="319"/>
      <c r="BD12" s="318">
        <f t="shared" ref="BD12:BD28" si="25">SUM(BE12:BI12)</f>
        <v>74371269.319999993</v>
      </c>
      <c r="BE12" s="317">
        <f>'Трансферты и кредиты'!M13+'Трансферты и кредиты'!U13+'Трансферты и кредиты'!AH13</f>
        <v>60037000</v>
      </c>
      <c r="BF12" s="318">
        <f>'Трансферты и кредиты'!LD13+'Трансферты и кредиты'!NO13+'Трансферты и кредиты'!BP13+'Трансферты и кредиты'!BX13+'Трансферты и кредиты'!BH13+'Трансферты и кредиты'!QF13+'Трансферты и кредиты'!HH13+'Трансферты и кредиты'!ET13+'Трансферты и кредиты'!KF13+'Трансферты и кредиты'!IV13+'Трансферты и кредиты'!PP13+'Трансферты и кредиты'!CV13</f>
        <v>14334269.32</v>
      </c>
      <c r="BG12" s="316"/>
      <c r="BH12" s="320">
        <f>'Трансферты и кредиты'!TS13+'Трансферты и кредиты'!SV13</f>
        <v>0</v>
      </c>
      <c r="BI12" s="319"/>
    </row>
    <row r="13" spans="1:61" ht="21.75" customHeight="1">
      <c r="A13" s="27" t="s">
        <v>90</v>
      </c>
      <c r="B13" s="20">
        <f>'Трансферты и кредиты'!B14</f>
        <v>520527844</v>
      </c>
      <c r="C13" s="21">
        <f>'Трансферты и кредиты'!D14</f>
        <v>92680400</v>
      </c>
      <c r="D13" s="215">
        <f>'Трансферты и кредиты'!AI14</f>
        <v>88512324</v>
      </c>
      <c r="E13" s="20">
        <f>'Трансферты и кредиты'!QG14</f>
        <v>339335120</v>
      </c>
      <c r="F13" s="26">
        <f>'Трансферты и кредиты'!RK14</f>
        <v>0</v>
      </c>
      <c r="G13" s="26"/>
      <c r="H13" s="22">
        <f t="shared" si="5"/>
        <v>446403117.73000002</v>
      </c>
      <c r="I13" s="23">
        <f t="shared" si="6"/>
        <v>40899900</v>
      </c>
      <c r="J13" s="22">
        <f t="shared" si="7"/>
        <v>67363497.730000004</v>
      </c>
      <c r="K13" s="23">
        <f t="shared" si="8"/>
        <v>338139720</v>
      </c>
      <c r="L13" s="23">
        <f t="shared" si="9"/>
        <v>0</v>
      </c>
      <c r="M13" s="22"/>
      <c r="N13" s="24">
        <f t="shared" si="10"/>
        <v>74124726.269999996</v>
      </c>
      <c r="O13" s="23">
        <f>'Трансферты и кредиты'!P14+'Трансферты и кредиты'!AA14+'Трансферты и кредиты'!H14</f>
        <v>51780500</v>
      </c>
      <c r="P13" s="22">
        <f>'Трансферты и кредиты'!KO14+'Трансферты и кредиты'!MA14+'Трансферты и кредиты'!AU14+'Трансферты и кредиты'!BK14+'Трансферты и кредиты'!BS14+'Трансферты и кредиты'!FO14+'Трансферты и кредиты'!JG14+'Трансферты и кредиты'!EE14+'Трансферты и кредиты'!QA14+'Трансферты и кредиты'!IK14+'Трансферты и кредиты'!OG14+'Трансферты и кредиты'!CO14</f>
        <v>21148826.27</v>
      </c>
      <c r="Q13" s="24">
        <f>'Трансферты и кредиты'!QS14</f>
        <v>1195400</v>
      </c>
      <c r="R13" s="20">
        <f>'Трансферты и кредиты'!TI14+'Трансферты и кредиты'!SG14</f>
        <v>0</v>
      </c>
      <c r="S13" s="25"/>
      <c r="T13" s="316">
        <f t="shared" si="11"/>
        <v>39452215.990000002</v>
      </c>
      <c r="U13" s="316">
        <f t="shared" si="12"/>
        <v>36575600</v>
      </c>
      <c r="V13" s="317">
        <f t="shared" si="13"/>
        <v>1681215.9900000021</v>
      </c>
      <c r="W13" s="318">
        <f t="shared" si="14"/>
        <v>1195400</v>
      </c>
      <c r="X13" s="317">
        <f t="shared" si="15"/>
        <v>0</v>
      </c>
      <c r="Y13" s="319"/>
      <c r="Z13" s="318">
        <f t="shared" si="16"/>
        <v>34672510.280000001</v>
      </c>
      <c r="AA13" s="316">
        <f>'Трансферты и кредиты'!AG14+'Трансферты и кредиты'!T14+'Трансферты и кредиты'!L14</f>
        <v>15204900</v>
      </c>
      <c r="AB13" s="317">
        <f>'Трансферты и кредиты'!LA14+'Трансферты и кредиты'!NG14+'Трансферты и кредиты'!BO14+'Трансферты и кредиты'!BW14+'Трансферты и кредиты'!BG14+'Трансферты и кредиты'!QE14+'Трансферты и кредиты'!GY14+'Трансферты и кредиты'!EQ14+'Трансферты и кредиты'!KA14+'Трансферты и кредиты'!IU14+'Трансферты и кредиты'!PI14+'Трансферты и кредиты'!CU14</f>
        <v>19467610.279999997</v>
      </c>
      <c r="AC13" s="318"/>
      <c r="AD13" s="320">
        <f>'Трансферты и кредиты'!TQ14+'Трансферты и кредиты'!SS14</f>
        <v>0</v>
      </c>
      <c r="AE13" s="319"/>
      <c r="AF13" s="26">
        <f>'Трансферты и кредиты'!C14</f>
        <v>157701664.69</v>
      </c>
      <c r="AG13" s="21">
        <f>'Трансферты и кредиты'!E14</f>
        <v>29450750</v>
      </c>
      <c r="AH13" s="215">
        <f>'Трансферты и кредиты'!AJ14</f>
        <v>43900230.060000002</v>
      </c>
      <c r="AI13" s="20">
        <f>'Трансферты и кредиты'!QJ14</f>
        <v>84350684.629999995</v>
      </c>
      <c r="AJ13" s="25">
        <f>'Трансферты и кредиты'!RL14</f>
        <v>0</v>
      </c>
      <c r="AK13" s="26"/>
      <c r="AL13" s="22">
        <f t="shared" si="17"/>
        <v>136932827.19999999</v>
      </c>
      <c r="AM13" s="23">
        <f t="shared" si="18"/>
        <v>12640250</v>
      </c>
      <c r="AN13" s="22">
        <f t="shared" si="19"/>
        <v>40099026.270000003</v>
      </c>
      <c r="AO13" s="23">
        <f t="shared" si="20"/>
        <v>84193550.929999992</v>
      </c>
      <c r="AP13" s="23">
        <f t="shared" si="21"/>
        <v>0</v>
      </c>
      <c r="AQ13" s="22"/>
      <c r="AR13" s="24">
        <f t="shared" si="22"/>
        <v>20768837.489999998</v>
      </c>
      <c r="AS13" s="24">
        <f>'Трансферты и кредиты'!Q14+'Трансферты и кредиты'!AB14+'Трансферты и кредиты'!I14</f>
        <v>16810500</v>
      </c>
      <c r="AT13" s="23">
        <f>'Трансферты и кредиты'!MI14+'Трансферты и кредиты'!QB14+'Трансферты и кредиты'!KR14+'Трансферты и кредиты'!BT14+'Трансферты и кредиты'!BL14+'Трансферты и кредиты'!AZ14+'Трансферты и кредиты'!FX14+'Трансферты и кредиты'!EH14+'Трансферты и кредиты'!JL14+'Трансферты и кредиты'!IO14+'Трансферты и кредиты'!ON14+'Трансферты и кредиты'!CQ14</f>
        <v>3801203.79</v>
      </c>
      <c r="AU13" s="22">
        <f>'Трансферты и кредиты'!QT14</f>
        <v>157133.70000000001</v>
      </c>
      <c r="AV13" s="23">
        <f>'Трансферты и кредиты'!TK14+'Трансферты и кредиты'!SJ14</f>
        <v>0</v>
      </c>
      <c r="AW13" s="26"/>
      <c r="AX13" s="316">
        <f t="shared" si="23"/>
        <v>9689181.9499999993</v>
      </c>
      <c r="AY13" s="316">
        <f t="shared" si="24"/>
        <v>9293500</v>
      </c>
      <c r="AZ13" s="317">
        <f t="shared" si="2"/>
        <v>238548.25</v>
      </c>
      <c r="BA13" s="318">
        <f t="shared" si="3"/>
        <v>157133.70000000001</v>
      </c>
      <c r="BB13" s="317">
        <f t="shared" si="4"/>
        <v>0</v>
      </c>
      <c r="BC13" s="319"/>
      <c r="BD13" s="318">
        <f t="shared" si="25"/>
        <v>11079655.539999999</v>
      </c>
      <c r="BE13" s="317">
        <f>'Трансферты и кредиты'!M14+'Трансферты и кредиты'!U14+'Трансферты и кредиты'!AH14</f>
        <v>7517000</v>
      </c>
      <c r="BF13" s="318">
        <f>'Трансферты и кредиты'!LD14+'Трансферты и кредиты'!NO14+'Трансферты и кредиты'!BP14+'Трансферты и кредиты'!BX14+'Трансферты и кредиты'!BH14+'Трансферты и кредиты'!QF14+'Трансферты и кредиты'!HH14+'Трансферты и кредиты'!ET14+'Трансферты и кредиты'!KF14+'Трансферты и кредиты'!IV14+'Трансферты и кредиты'!PP14+'Трансферты и кредиты'!CV14</f>
        <v>3562655.54</v>
      </c>
      <c r="BG13" s="316"/>
      <c r="BH13" s="320">
        <f>'Трансферты и кредиты'!TS14+'Трансферты и кредиты'!SV14</f>
        <v>0</v>
      </c>
      <c r="BI13" s="319"/>
    </row>
    <row r="14" spans="1:61" ht="21.75" customHeight="1">
      <c r="A14" s="19" t="s">
        <v>91</v>
      </c>
      <c r="B14" s="20">
        <f>'Трансферты и кредиты'!B15</f>
        <v>478576704.38</v>
      </c>
      <c r="C14" s="21">
        <f>'Трансферты и кредиты'!D15</f>
        <v>74776600</v>
      </c>
      <c r="D14" s="215">
        <f>'Трансферты и кредиты'!AI15</f>
        <v>49968962.380000003</v>
      </c>
      <c r="E14" s="20">
        <f>'Трансферты и кредиты'!QG15</f>
        <v>353831142</v>
      </c>
      <c r="F14" s="26">
        <f>'Трансферты и кредиты'!RK15</f>
        <v>0</v>
      </c>
      <c r="G14" s="26"/>
      <c r="H14" s="22">
        <f t="shared" si="5"/>
        <v>410578774.00999999</v>
      </c>
      <c r="I14" s="23">
        <f t="shared" si="6"/>
        <v>11369500</v>
      </c>
      <c r="J14" s="22">
        <f t="shared" si="7"/>
        <v>47099232.010000005</v>
      </c>
      <c r="K14" s="23">
        <f t="shared" si="8"/>
        <v>352110042</v>
      </c>
      <c r="L14" s="23">
        <f t="shared" si="9"/>
        <v>0</v>
      </c>
      <c r="M14" s="22"/>
      <c r="N14" s="24">
        <f t="shared" si="10"/>
        <v>67997930.370000005</v>
      </c>
      <c r="O14" s="23">
        <f>'Трансферты и кредиты'!P15+'Трансферты и кредиты'!AA15+'Трансферты и кредиты'!H15</f>
        <v>63407100</v>
      </c>
      <c r="P14" s="22">
        <f>'Трансферты и кредиты'!KO15+'Трансферты и кредиты'!MA15+'Трансферты и кредиты'!AU15+'Трансферты и кредиты'!BK15+'Трансферты и кредиты'!BS15+'Трансферты и кредиты'!FO15+'Трансферты и кредиты'!JG15+'Трансферты и кредиты'!EE15+'Трансферты и кредиты'!QA15+'Трансферты и кредиты'!IK15+'Трансферты и кредиты'!OG15+'Трансферты и кредиты'!CO15</f>
        <v>2869730.37</v>
      </c>
      <c r="Q14" s="24">
        <f>'Трансферты и кредиты'!QS15</f>
        <v>1721100</v>
      </c>
      <c r="R14" s="20">
        <f>'Трансферты и кредиты'!TI15+'Трансферты и кредиты'!SG15</f>
        <v>0</v>
      </c>
      <c r="S14" s="25"/>
      <c r="T14" s="316">
        <f t="shared" si="11"/>
        <v>67997930.370000005</v>
      </c>
      <c r="U14" s="316">
        <f t="shared" si="12"/>
        <v>63407100</v>
      </c>
      <c r="V14" s="317">
        <f t="shared" si="13"/>
        <v>2869730.37</v>
      </c>
      <c r="W14" s="318">
        <f t="shared" si="14"/>
        <v>1721100</v>
      </c>
      <c r="X14" s="317">
        <f t="shared" si="15"/>
        <v>0</v>
      </c>
      <c r="Y14" s="319"/>
      <c r="Z14" s="318">
        <f t="shared" si="16"/>
        <v>0</v>
      </c>
      <c r="AA14" s="316">
        <f>'Трансферты и кредиты'!AG15+'Трансферты и кредиты'!T15+'Трансферты и кредиты'!L15</f>
        <v>0</v>
      </c>
      <c r="AB14" s="317">
        <f>'Трансферты и кредиты'!LA15+'Трансферты и кредиты'!NG15+'Трансферты и кредиты'!BO15+'Трансферты и кредиты'!BW15+'Трансферты и кредиты'!BG15+'Трансферты и кредиты'!QE15+'Трансферты и кредиты'!GY15+'Трансферты и кредиты'!EQ15+'Трансферты и кредиты'!KA15+'Трансферты и кредиты'!IU15+'Трансферты и кредиты'!PI15+'Трансферты и кредиты'!CU15</f>
        <v>0</v>
      </c>
      <c r="AC14" s="318"/>
      <c r="AD14" s="320">
        <f>'Трансферты и кредиты'!TQ15+'Трансферты и кредиты'!SS15</f>
        <v>0</v>
      </c>
      <c r="AE14" s="319"/>
      <c r="AF14" s="26">
        <f>'Трансферты и кредиты'!C15</f>
        <v>126388916.06999999</v>
      </c>
      <c r="AG14" s="21">
        <f>'Трансферты и кредиты'!E15</f>
        <v>22555100</v>
      </c>
      <c r="AH14" s="215">
        <f>'Трансферты и кредиты'!AJ15</f>
        <v>10426826.43</v>
      </c>
      <c r="AI14" s="20">
        <f>'Трансферты и кредиты'!QJ15</f>
        <v>93406989.640000001</v>
      </c>
      <c r="AJ14" s="25">
        <f>'Трансферты и кредиты'!RL15</f>
        <v>0</v>
      </c>
      <c r="AK14" s="26"/>
      <c r="AL14" s="22">
        <f t="shared" si="17"/>
        <v>108019523.69999999</v>
      </c>
      <c r="AM14" s="23">
        <f t="shared" si="18"/>
        <v>4904900</v>
      </c>
      <c r="AN14" s="22">
        <f t="shared" si="19"/>
        <v>10137909.060000001</v>
      </c>
      <c r="AO14" s="23">
        <f t="shared" si="20"/>
        <v>92976714.640000001</v>
      </c>
      <c r="AP14" s="23">
        <f t="shared" si="21"/>
        <v>0</v>
      </c>
      <c r="AQ14" s="22"/>
      <c r="AR14" s="24">
        <f t="shared" si="22"/>
        <v>18369392.370000001</v>
      </c>
      <c r="AS14" s="24">
        <f>'Трансферты и кредиты'!Q15+'Трансферты и кредиты'!AB15+'Трансферты и кредиты'!I15</f>
        <v>17650200</v>
      </c>
      <c r="AT14" s="23">
        <f>'Трансферты и кредиты'!MI15+'Трансферты и кредиты'!QB15+'Трансферты и кредиты'!KR15+'Трансферты и кредиты'!BT15+'Трансферты и кредиты'!BL15+'Трансферты и кредиты'!AZ15+'Трансферты и кредиты'!FX15+'Трансферты и кредиты'!EH15+'Трансферты и кредиты'!JL15+'Трансферты и кредиты'!IO15+'Трансферты и кредиты'!ON15+'Трансферты и кредиты'!CQ15</f>
        <v>288917.37000000005</v>
      </c>
      <c r="AU14" s="22">
        <f>'Трансферты и кредиты'!QT15</f>
        <v>430275</v>
      </c>
      <c r="AV14" s="23">
        <f>'Трансферты и кредиты'!TK15+'Трансферты и кредиты'!SJ15</f>
        <v>0</v>
      </c>
      <c r="AW14" s="26"/>
      <c r="AX14" s="316">
        <f t="shared" si="23"/>
        <v>18369392.370000001</v>
      </c>
      <c r="AY14" s="316">
        <f t="shared" si="24"/>
        <v>17650200</v>
      </c>
      <c r="AZ14" s="317">
        <f t="shared" si="2"/>
        <v>288917.37000000005</v>
      </c>
      <c r="BA14" s="318">
        <f t="shared" si="3"/>
        <v>430275</v>
      </c>
      <c r="BB14" s="317">
        <f t="shared" si="4"/>
        <v>0</v>
      </c>
      <c r="BC14" s="319"/>
      <c r="BD14" s="318">
        <f t="shared" si="25"/>
        <v>0</v>
      </c>
      <c r="BE14" s="317">
        <f>'Трансферты и кредиты'!M15+'Трансферты и кредиты'!U15+'Трансферты и кредиты'!AH15</f>
        <v>0</v>
      </c>
      <c r="BF14" s="318">
        <f>'Трансферты и кредиты'!LD15+'Трансферты и кредиты'!NO15+'Трансферты и кредиты'!BP15+'Трансферты и кредиты'!BX15+'Трансферты и кредиты'!BH15+'Трансферты и кредиты'!QF15+'Трансферты и кредиты'!HH15+'Трансферты и кредиты'!ET15+'Трансферты и кредиты'!KF15+'Трансферты и кредиты'!IV15+'Трансферты и кредиты'!PP15+'Трансферты и кредиты'!CV15</f>
        <v>0</v>
      </c>
      <c r="BG14" s="316"/>
      <c r="BH14" s="320">
        <f>'Трансферты и кредиты'!TS15+'Трансферты и кредиты'!SV15</f>
        <v>0</v>
      </c>
      <c r="BI14" s="319"/>
    </row>
    <row r="15" spans="1:61" ht="21.75" customHeight="1">
      <c r="A15" s="27" t="s">
        <v>92</v>
      </c>
      <c r="B15" s="20">
        <f>'Трансферты и кредиты'!B16</f>
        <v>516405815.75</v>
      </c>
      <c r="C15" s="21">
        <f>'Трансферты и кредиты'!D16</f>
        <v>132563300</v>
      </c>
      <c r="D15" s="215">
        <f>'Трансферты и кредиты'!AI16</f>
        <v>61982395.75</v>
      </c>
      <c r="E15" s="20">
        <f>'Трансферты и кредиты'!QG16</f>
        <v>321860120</v>
      </c>
      <c r="F15" s="26">
        <f>'Трансферты и кредиты'!RK16</f>
        <v>0</v>
      </c>
      <c r="G15" s="26"/>
      <c r="H15" s="22">
        <f t="shared" si="5"/>
        <v>453794418.35000002</v>
      </c>
      <c r="I15" s="23">
        <f t="shared" si="6"/>
        <v>72063200</v>
      </c>
      <c r="J15" s="22">
        <f t="shared" si="7"/>
        <v>61465898.350000001</v>
      </c>
      <c r="K15" s="23">
        <f t="shared" si="8"/>
        <v>320265320</v>
      </c>
      <c r="L15" s="23">
        <f t="shared" si="9"/>
        <v>0</v>
      </c>
      <c r="M15" s="22"/>
      <c r="N15" s="24">
        <f t="shared" si="10"/>
        <v>62611397.399999999</v>
      </c>
      <c r="O15" s="23">
        <f>'Трансферты и кредиты'!P16+'Трансферты и кредиты'!AA16+'Трансферты и кредиты'!H16</f>
        <v>60500100</v>
      </c>
      <c r="P15" s="22">
        <f>'Трансферты и кредиты'!KO16+'Трансферты и кредиты'!MA16+'Трансферты и кредиты'!AU16+'Трансферты и кредиты'!BK16+'Трансферты и кредиты'!BS16+'Трансферты и кредиты'!FO16+'Трансферты и кредиты'!JG16+'Трансферты и кредиты'!EE16+'Трансферты и кредиты'!QA16+'Трансферты и кредиты'!IK16+'Трансферты и кредиты'!OG16+'Трансферты и кредиты'!CO16</f>
        <v>516497.4</v>
      </c>
      <c r="Q15" s="24">
        <f>'Трансферты и кредиты'!QS16</f>
        <v>1594800</v>
      </c>
      <c r="R15" s="20">
        <f>'Трансферты и кредиты'!TI16+'Трансферты и кредиты'!SG16</f>
        <v>0</v>
      </c>
      <c r="S15" s="25"/>
      <c r="T15" s="316">
        <f t="shared" si="11"/>
        <v>62611397.399999999</v>
      </c>
      <c r="U15" s="316">
        <f t="shared" si="12"/>
        <v>60500100</v>
      </c>
      <c r="V15" s="317">
        <f t="shared" si="13"/>
        <v>516497.4</v>
      </c>
      <c r="W15" s="318">
        <f t="shared" si="14"/>
        <v>1594800</v>
      </c>
      <c r="X15" s="317">
        <f t="shared" si="15"/>
        <v>0</v>
      </c>
      <c r="Y15" s="319"/>
      <c r="Z15" s="318">
        <f t="shared" si="16"/>
        <v>0</v>
      </c>
      <c r="AA15" s="316">
        <f>'Трансферты и кредиты'!AG16+'Трансферты и кредиты'!T16+'Трансферты и кредиты'!L16</f>
        <v>0</v>
      </c>
      <c r="AB15" s="317">
        <f>'Трансферты и кредиты'!LA16+'Трансферты и кредиты'!NG16+'Трансферты и кредиты'!BO16+'Трансферты и кредиты'!BW16+'Трансферты и кредиты'!BG16+'Трансферты и кредиты'!QE16+'Трансферты и кредиты'!GY16+'Трансферты и кредиты'!EQ16+'Трансферты и кредиты'!KA16+'Трансферты и кредиты'!IU16+'Трансферты и кредиты'!PI16+'Трансферты и кредиты'!CU16</f>
        <v>0</v>
      </c>
      <c r="AC15" s="318"/>
      <c r="AD15" s="320">
        <f>'Трансферты и кредиты'!TQ16+'Трансферты и кредиты'!SS16</f>
        <v>0</v>
      </c>
      <c r="AE15" s="319"/>
      <c r="AF15" s="26">
        <f>'Трансферты и кредиты'!C16</f>
        <v>135547213.91</v>
      </c>
      <c r="AG15" s="21">
        <f>'Трансферты и кредиты'!E16</f>
        <v>35565827</v>
      </c>
      <c r="AH15" s="215">
        <f>'Трансферты и кредиты'!AJ16</f>
        <v>24573856.68</v>
      </c>
      <c r="AI15" s="20">
        <f>'Трансферты и кредиты'!QJ16</f>
        <v>75407530.230000004</v>
      </c>
      <c r="AJ15" s="25">
        <f>'Трансферты и кредиты'!RL16</f>
        <v>0</v>
      </c>
      <c r="AK15" s="26"/>
      <c r="AL15" s="22">
        <f t="shared" si="17"/>
        <v>119831197.44</v>
      </c>
      <c r="AM15" s="23">
        <f t="shared" si="18"/>
        <v>20640802</v>
      </c>
      <c r="AN15" s="22">
        <f t="shared" si="19"/>
        <v>24057359.280000001</v>
      </c>
      <c r="AO15" s="23">
        <f t="shared" si="20"/>
        <v>75133036.160000011</v>
      </c>
      <c r="AP15" s="23">
        <f t="shared" si="21"/>
        <v>0</v>
      </c>
      <c r="AQ15" s="22"/>
      <c r="AR15" s="24">
        <f t="shared" si="22"/>
        <v>15716016.470000001</v>
      </c>
      <c r="AS15" s="24">
        <f>'Трансферты и кредиты'!Q16+'Трансферты и кредиты'!AB16+'Трансферты и кредиты'!I16</f>
        <v>14925025</v>
      </c>
      <c r="AT15" s="23">
        <f>'Трансферты и кредиты'!MI16+'Трансферты и кредиты'!QB16+'Трансферты и кредиты'!KR16+'Трансферты и кредиты'!BT16+'Трансферты и кредиты'!BL16+'Трансферты и кредиты'!AZ16+'Трансферты и кредиты'!FX16+'Трансферты и кредиты'!EH16+'Трансферты и кредиты'!JL16+'Трансферты и кредиты'!IO16+'Трансферты и кредиты'!ON16+'Трансферты и кредиты'!CQ16</f>
        <v>516497.4</v>
      </c>
      <c r="AU15" s="22">
        <f>'Трансферты и кредиты'!QT16</f>
        <v>274494.06999999995</v>
      </c>
      <c r="AV15" s="23">
        <f>'Трансферты и кредиты'!TK16+'Трансферты и кредиты'!SJ16</f>
        <v>0</v>
      </c>
      <c r="AW15" s="26"/>
      <c r="AX15" s="316">
        <f t="shared" si="23"/>
        <v>15716016.470000001</v>
      </c>
      <c r="AY15" s="316">
        <f t="shared" si="24"/>
        <v>14925025</v>
      </c>
      <c r="AZ15" s="317">
        <f t="shared" si="2"/>
        <v>516497.4</v>
      </c>
      <c r="BA15" s="318">
        <f t="shared" si="3"/>
        <v>274494.06999999995</v>
      </c>
      <c r="BB15" s="317">
        <f t="shared" si="4"/>
        <v>0</v>
      </c>
      <c r="BC15" s="319"/>
      <c r="BD15" s="318">
        <f t="shared" si="25"/>
        <v>0</v>
      </c>
      <c r="BE15" s="317">
        <f>'Трансферты и кредиты'!M16+'Трансферты и кредиты'!U16+'Трансферты и кредиты'!AH16</f>
        <v>0</v>
      </c>
      <c r="BF15" s="318">
        <f>'Трансферты и кредиты'!LD16+'Трансферты и кредиты'!NO16+'Трансферты и кредиты'!BP16+'Трансферты и кредиты'!BX16+'Трансферты и кредиты'!BH16+'Трансферты и кредиты'!QF16+'Трансферты и кредиты'!HH16+'Трансферты и кредиты'!ET16+'Трансферты и кредиты'!KF16+'Трансферты и кредиты'!IV16+'Трансферты и кредиты'!PP16+'Трансферты и кредиты'!CV16</f>
        <v>0</v>
      </c>
      <c r="BG15" s="316"/>
      <c r="BH15" s="320">
        <f>'Трансферты и кредиты'!TS16+'Трансферты и кредиты'!SV16</f>
        <v>0</v>
      </c>
      <c r="BI15" s="319"/>
    </row>
    <row r="16" spans="1:61" ht="21.75" customHeight="1">
      <c r="A16" s="19" t="s">
        <v>93</v>
      </c>
      <c r="B16" s="20">
        <f>'Трансферты и кредиты'!B17</f>
        <v>360971860.44</v>
      </c>
      <c r="C16" s="21">
        <f>'Трансферты и кредиты'!D17</f>
        <v>57123200</v>
      </c>
      <c r="D16" s="215">
        <f>'Трансферты и кредиты'!AI17</f>
        <v>84725660.439999998</v>
      </c>
      <c r="E16" s="20">
        <f>'Трансферты и кредиты'!QG17</f>
        <v>219123000</v>
      </c>
      <c r="F16" s="26">
        <f>'Трансферты и кредиты'!RK17</f>
        <v>0</v>
      </c>
      <c r="G16" s="26"/>
      <c r="H16" s="22">
        <f t="shared" si="5"/>
        <v>320021739.55000001</v>
      </c>
      <c r="I16" s="23">
        <f t="shared" si="6"/>
        <v>17628200</v>
      </c>
      <c r="J16" s="22">
        <f t="shared" si="7"/>
        <v>84274839.549999997</v>
      </c>
      <c r="K16" s="23">
        <f t="shared" si="8"/>
        <v>218118700</v>
      </c>
      <c r="L16" s="23">
        <f t="shared" si="9"/>
        <v>0</v>
      </c>
      <c r="M16" s="22"/>
      <c r="N16" s="24">
        <f t="shared" si="10"/>
        <v>40950120.890000001</v>
      </c>
      <c r="O16" s="23">
        <f>'Трансферты и кредиты'!P17+'Трансферты и кредиты'!AA17+'Трансферты и кредиты'!H17</f>
        <v>39495000</v>
      </c>
      <c r="P16" s="22">
        <f>'Трансферты и кредиты'!KO17+'Трансферты и кредиты'!MA17+'Трансферты и кредиты'!AU17+'Трансферты и кредиты'!BK17+'Трансферты и кредиты'!BS17+'Трансферты и кредиты'!FO17+'Трансферты и кредиты'!JG17+'Трансферты и кредиты'!EE17+'Трансферты и кредиты'!QA17+'Трансферты и кредиты'!IK17+'Трансферты и кредиты'!OG17+'Трансферты и кредиты'!CO17</f>
        <v>450820.89</v>
      </c>
      <c r="Q16" s="24">
        <f>'Трансферты и кредиты'!QS17</f>
        <v>1004300</v>
      </c>
      <c r="R16" s="20">
        <f>'Трансферты и кредиты'!TI17+'Трансферты и кредиты'!SG17</f>
        <v>0</v>
      </c>
      <c r="S16" s="25"/>
      <c r="T16" s="316">
        <f t="shared" si="11"/>
        <v>40950120.890000001</v>
      </c>
      <c r="U16" s="316">
        <f t="shared" si="12"/>
        <v>39495000</v>
      </c>
      <c r="V16" s="317">
        <f t="shared" si="13"/>
        <v>450820.89</v>
      </c>
      <c r="W16" s="318">
        <f t="shared" si="14"/>
        <v>1004300</v>
      </c>
      <c r="X16" s="317">
        <f t="shared" si="15"/>
        <v>0</v>
      </c>
      <c r="Y16" s="319"/>
      <c r="Z16" s="318">
        <f t="shared" si="16"/>
        <v>0</v>
      </c>
      <c r="AA16" s="316">
        <f>'Трансферты и кредиты'!AG17+'Трансферты и кредиты'!T17+'Трансферты и кредиты'!L17</f>
        <v>0</v>
      </c>
      <c r="AB16" s="317">
        <f>'Трансферты и кредиты'!LA17+'Трансферты и кредиты'!NG17+'Трансферты и кредиты'!BO17+'Трансферты и кредиты'!BW17+'Трансферты и кредиты'!BG17+'Трансферты и кредиты'!QE17+'Трансферты и кредиты'!GY17+'Трансферты и кредиты'!EQ17+'Трансферты и кредиты'!KA17+'Трансферты и кредиты'!IU17+'Трансферты и кредиты'!PI17+'Трансферты и кредиты'!CU17</f>
        <v>0</v>
      </c>
      <c r="AC16" s="318"/>
      <c r="AD16" s="320">
        <f>'Трансферты и кредиты'!TQ17+'Трансферты и кредиты'!SS17</f>
        <v>0</v>
      </c>
      <c r="AE16" s="319"/>
      <c r="AF16" s="26">
        <f>'Трансферты и кредиты'!C17</f>
        <v>91986246.710000008</v>
      </c>
      <c r="AG16" s="21">
        <f>'Трансферты и кредиты'!E17</f>
        <v>20512050</v>
      </c>
      <c r="AH16" s="215">
        <f>'Трансферты и кредиты'!AJ17</f>
        <v>19657423.620000001</v>
      </c>
      <c r="AI16" s="20">
        <f>'Трансферты и кредиты'!QJ17</f>
        <v>51816773.090000004</v>
      </c>
      <c r="AJ16" s="25">
        <f>'Трансферты и кредиты'!RL17</f>
        <v>0</v>
      </c>
      <c r="AK16" s="26"/>
      <c r="AL16" s="22">
        <f t="shared" si="17"/>
        <v>81679528.710000008</v>
      </c>
      <c r="AM16" s="23">
        <f t="shared" si="18"/>
        <v>10407050</v>
      </c>
      <c r="AN16" s="22">
        <f t="shared" si="19"/>
        <v>19657423.620000001</v>
      </c>
      <c r="AO16" s="23">
        <f t="shared" si="20"/>
        <v>51615055.090000004</v>
      </c>
      <c r="AP16" s="23">
        <f t="shared" si="21"/>
        <v>0</v>
      </c>
      <c r="AQ16" s="22"/>
      <c r="AR16" s="24">
        <f t="shared" si="22"/>
        <v>10306718</v>
      </c>
      <c r="AS16" s="24">
        <f>'Трансферты и кредиты'!Q17+'Трансферты и кредиты'!AB17+'Трансферты и кредиты'!I17</f>
        <v>10105000</v>
      </c>
      <c r="AT16" s="23">
        <f>'Трансферты и кредиты'!MI17+'Трансферты и кредиты'!QB17+'Трансферты и кредиты'!KR17+'Трансферты и кредиты'!BT17+'Трансферты и кредиты'!BL17+'Трансферты и кредиты'!AZ17+'Трансферты и кредиты'!FX17+'Трансферты и кредиты'!EH17+'Трансферты и кредиты'!JL17+'Трансферты и кредиты'!IO17+'Трансферты и кредиты'!ON17+'Трансферты и кредиты'!CQ17</f>
        <v>0</v>
      </c>
      <c r="AU16" s="22">
        <f>'Трансферты и кредиты'!QT17</f>
        <v>201718</v>
      </c>
      <c r="AV16" s="23">
        <f>'Трансферты и кредиты'!TK17+'Трансферты и кредиты'!SJ17</f>
        <v>0</v>
      </c>
      <c r="AW16" s="26"/>
      <c r="AX16" s="316">
        <f t="shared" si="23"/>
        <v>10306718</v>
      </c>
      <c r="AY16" s="316">
        <f t="shared" si="24"/>
        <v>10105000</v>
      </c>
      <c r="AZ16" s="317">
        <f t="shared" si="2"/>
        <v>0</v>
      </c>
      <c r="BA16" s="318">
        <f t="shared" si="3"/>
        <v>201718</v>
      </c>
      <c r="BB16" s="317">
        <f t="shared" si="4"/>
        <v>0</v>
      </c>
      <c r="BC16" s="319"/>
      <c r="BD16" s="318">
        <f t="shared" si="25"/>
        <v>0</v>
      </c>
      <c r="BE16" s="317">
        <f>'Трансферты и кредиты'!M17+'Трансферты и кредиты'!U17+'Трансферты и кредиты'!AH17</f>
        <v>0</v>
      </c>
      <c r="BF16" s="318">
        <f>'Трансферты и кредиты'!LD17+'Трансферты и кредиты'!NO17+'Трансферты и кредиты'!BP17+'Трансферты и кредиты'!BX17+'Трансферты и кредиты'!BH17+'Трансферты и кредиты'!QF17+'Трансферты и кредиты'!HH17+'Трансферты и кредиты'!ET17+'Трансферты и кредиты'!KF17+'Трансферты и кредиты'!IV17+'Трансферты и кредиты'!PP17+'Трансферты и кредиты'!CV17</f>
        <v>0</v>
      </c>
      <c r="BG16" s="316"/>
      <c r="BH16" s="320">
        <f>'Трансферты и кредиты'!TS17+'Трансферты и кредиты'!SV17</f>
        <v>0</v>
      </c>
      <c r="BI16" s="319"/>
    </row>
    <row r="17" spans="1:61" ht="21.75" customHeight="1">
      <c r="A17" s="27" t="s">
        <v>94</v>
      </c>
      <c r="B17" s="20">
        <f>'Трансферты и кредиты'!B18</f>
        <v>508276073.23000002</v>
      </c>
      <c r="C17" s="21">
        <f>'Трансферты и кредиты'!D18</f>
        <v>110764200</v>
      </c>
      <c r="D17" s="215">
        <f>'Трансферты и кредиты'!AI18</f>
        <v>80812245.230000004</v>
      </c>
      <c r="E17" s="20">
        <f>'Трансферты и кредиты'!QG18</f>
        <v>316699628</v>
      </c>
      <c r="F17" s="26">
        <f>'Трансферты и кредиты'!RK18</f>
        <v>0</v>
      </c>
      <c r="G17" s="26"/>
      <c r="H17" s="22">
        <f t="shared" si="5"/>
        <v>425449547.48000002</v>
      </c>
      <c r="I17" s="23">
        <f t="shared" si="6"/>
        <v>50611900</v>
      </c>
      <c r="J17" s="22">
        <f t="shared" si="7"/>
        <v>59760319.480000004</v>
      </c>
      <c r="K17" s="23">
        <f t="shared" si="8"/>
        <v>315077328</v>
      </c>
      <c r="L17" s="23">
        <f t="shared" si="9"/>
        <v>0</v>
      </c>
      <c r="M17" s="22"/>
      <c r="N17" s="24">
        <f t="shared" si="10"/>
        <v>82826525.75</v>
      </c>
      <c r="O17" s="23">
        <f>'Трансферты и кредиты'!P18+'Трансферты и кредиты'!AA18+'Трансферты и кредиты'!H18</f>
        <v>60152300</v>
      </c>
      <c r="P17" s="22">
        <f>'Трансферты и кредиты'!KO18+'Трансферты и кредиты'!MA18+'Трансферты и кредиты'!AU18+'Трансферты и кредиты'!BK18+'Трансферты и кредиты'!BS18+'Трансферты и кредиты'!FO18+'Трансферты и кредиты'!JG18+'Трансферты и кредиты'!EE18+'Трансферты и кредиты'!QA18+'Трансферты и кредиты'!IK18+'Трансферты и кредиты'!OG18+'Трансферты и кредиты'!CO18</f>
        <v>21051925.75</v>
      </c>
      <c r="Q17" s="24">
        <f>'Трансферты и кредиты'!QS18</f>
        <v>1622300</v>
      </c>
      <c r="R17" s="20">
        <f>'Трансферты и кредиты'!TI18+'Трансферты и кредиты'!SG18</f>
        <v>0</v>
      </c>
      <c r="S17" s="25"/>
      <c r="T17" s="316">
        <f t="shared" si="11"/>
        <v>82826525.75</v>
      </c>
      <c r="U17" s="316">
        <f t="shared" si="12"/>
        <v>60152300</v>
      </c>
      <c r="V17" s="317">
        <f t="shared" si="13"/>
        <v>21051925.75</v>
      </c>
      <c r="W17" s="318">
        <f t="shared" si="14"/>
        <v>1622300</v>
      </c>
      <c r="X17" s="317">
        <f t="shared" si="15"/>
        <v>0</v>
      </c>
      <c r="Y17" s="319"/>
      <c r="Z17" s="318">
        <f t="shared" si="16"/>
        <v>0</v>
      </c>
      <c r="AA17" s="316">
        <f>'Трансферты и кредиты'!AG18+'Трансферты и кредиты'!T18+'Трансферты и кредиты'!L18</f>
        <v>0</v>
      </c>
      <c r="AB17" s="317">
        <f>'Трансферты и кредиты'!LA18+'Трансферты и кредиты'!NG18+'Трансферты и кредиты'!BO18+'Трансферты и кредиты'!BW18+'Трансферты и кредиты'!BG18+'Трансферты и кредиты'!QE18+'Трансферты и кредиты'!GY18+'Трансферты и кредиты'!EQ18+'Трансферты и кредиты'!KA18+'Трансферты и кредиты'!IU18+'Трансферты и кредиты'!PI18+'Трансферты и кредиты'!CU18</f>
        <v>0</v>
      </c>
      <c r="AC17" s="318"/>
      <c r="AD17" s="320">
        <f>'Трансферты и кредиты'!TQ18+'Трансферты и кредиты'!SS18</f>
        <v>0</v>
      </c>
      <c r="AE17" s="319"/>
      <c r="AF17" s="26">
        <f>'Трансферты и кредиты'!C18</f>
        <v>174595443.93000001</v>
      </c>
      <c r="AG17" s="21">
        <f>'Трансферты и кредиты'!E18</f>
        <v>37322335</v>
      </c>
      <c r="AH17" s="215">
        <f>'Трансферты и кредиты'!AJ18</f>
        <v>29374517.690000001</v>
      </c>
      <c r="AI17" s="20">
        <f>'Трансферты и кредиты'!QJ18</f>
        <v>107898591.23999999</v>
      </c>
      <c r="AJ17" s="25">
        <f>'Трансферты и кредиты'!RL18</f>
        <v>0</v>
      </c>
      <c r="AK17" s="26"/>
      <c r="AL17" s="22">
        <f t="shared" si="17"/>
        <v>157505093.06</v>
      </c>
      <c r="AM17" s="23">
        <f t="shared" si="18"/>
        <v>21085224</v>
      </c>
      <c r="AN17" s="22">
        <f t="shared" si="19"/>
        <v>28905925.280000001</v>
      </c>
      <c r="AO17" s="23">
        <f t="shared" si="20"/>
        <v>107513943.78</v>
      </c>
      <c r="AP17" s="23">
        <f t="shared" si="21"/>
        <v>0</v>
      </c>
      <c r="AQ17" s="22"/>
      <c r="AR17" s="24">
        <f t="shared" si="22"/>
        <v>17090350.870000001</v>
      </c>
      <c r="AS17" s="24">
        <f>'Трансферты и кредиты'!Q18+'Трансферты и кредиты'!AB18+'Трансферты и кредиты'!I18</f>
        <v>16237111</v>
      </c>
      <c r="AT17" s="23">
        <f>'Трансферты и кредиты'!MI18+'Трансферты и кредиты'!QB18+'Трансферты и кредиты'!KR18+'Трансферты и кредиты'!BT18+'Трансферты и кредиты'!BL18+'Трансферты и кредиты'!AZ18+'Трансферты и кредиты'!FX18+'Трансферты и кредиты'!EH18+'Трансферты и кредиты'!JL18+'Трансферты и кредиты'!IO18+'Трансферты и кредиты'!ON18+'Трансферты и кредиты'!CQ18</f>
        <v>468592.41</v>
      </c>
      <c r="AU17" s="22">
        <f>'Трансферты и кредиты'!QT18</f>
        <v>384647.45999999996</v>
      </c>
      <c r="AV17" s="23">
        <f>'Трансферты и кредиты'!TK18+'Трансферты и кредиты'!SJ18</f>
        <v>0</v>
      </c>
      <c r="AW17" s="26"/>
      <c r="AX17" s="316">
        <f t="shared" si="23"/>
        <v>17090350.870000001</v>
      </c>
      <c r="AY17" s="316">
        <f t="shared" si="24"/>
        <v>16237111</v>
      </c>
      <c r="AZ17" s="317">
        <f t="shared" si="2"/>
        <v>468592.41</v>
      </c>
      <c r="BA17" s="318">
        <f t="shared" si="3"/>
        <v>384647.45999999996</v>
      </c>
      <c r="BB17" s="317">
        <f t="shared" si="4"/>
        <v>0</v>
      </c>
      <c r="BC17" s="319"/>
      <c r="BD17" s="318">
        <f t="shared" si="25"/>
        <v>0</v>
      </c>
      <c r="BE17" s="317">
        <f>'Трансферты и кредиты'!M18+'Трансферты и кредиты'!U18+'Трансферты и кредиты'!AH18</f>
        <v>0</v>
      </c>
      <c r="BF17" s="318">
        <f>'Трансферты и кредиты'!LD18+'Трансферты и кредиты'!NO18+'Трансферты и кредиты'!BP18+'Трансферты и кредиты'!BX18+'Трансферты и кредиты'!BH18+'Трансферты и кредиты'!QF18+'Трансферты и кредиты'!HH18+'Трансферты и кредиты'!ET18+'Трансферты и кредиты'!KF18+'Трансферты и кредиты'!IV18+'Трансферты и кредиты'!PP18+'Трансферты и кредиты'!CV18</f>
        <v>0</v>
      </c>
      <c r="BG17" s="316"/>
      <c r="BH17" s="320">
        <f>'Трансферты и кредиты'!TS18+'Трансферты и кредиты'!SV18</f>
        <v>0</v>
      </c>
      <c r="BI17" s="319"/>
    </row>
    <row r="18" spans="1:61" ht="21.75" customHeight="1">
      <c r="A18" s="19" t="s">
        <v>95</v>
      </c>
      <c r="B18" s="20">
        <f>'Трансферты и кредиты'!B19</f>
        <v>446323860.25</v>
      </c>
      <c r="C18" s="21">
        <f>'Трансферты и кредиты'!D19</f>
        <v>103150700</v>
      </c>
      <c r="D18" s="215">
        <f>'Трансферты и кредиты'!AI19</f>
        <v>71425958.25</v>
      </c>
      <c r="E18" s="20">
        <f>'Трансферты и кредиты'!QG19</f>
        <v>271747202</v>
      </c>
      <c r="F18" s="26">
        <f>'Трансферты и кредиты'!RK19</f>
        <v>0</v>
      </c>
      <c r="G18" s="26"/>
      <c r="H18" s="22">
        <f t="shared" si="5"/>
        <v>378865001.75999999</v>
      </c>
      <c r="I18" s="23">
        <f t="shared" si="6"/>
        <v>39350100</v>
      </c>
      <c r="J18" s="22">
        <f t="shared" si="7"/>
        <v>69442699.760000005</v>
      </c>
      <c r="K18" s="23">
        <f t="shared" si="8"/>
        <v>270072202</v>
      </c>
      <c r="L18" s="23">
        <f t="shared" si="9"/>
        <v>0</v>
      </c>
      <c r="M18" s="22"/>
      <c r="N18" s="24">
        <f t="shared" si="10"/>
        <v>67458858.49000001</v>
      </c>
      <c r="O18" s="23">
        <f>'Трансферты и кредиты'!P19+'Трансферты и кредиты'!AA19+'Трансферты и кредиты'!H19</f>
        <v>63800600</v>
      </c>
      <c r="P18" s="22">
        <f>'Трансферты и кредиты'!KO19+'Трансферты и кредиты'!MA19+'Трансферты и кредиты'!AU19+'Трансферты и кредиты'!BK19+'Трансферты и кредиты'!BS19+'Трансферты и кредиты'!FO19+'Трансферты и кредиты'!JG19+'Трансферты и кредиты'!EE19+'Трансферты и кредиты'!QA19+'Трансферты и кредиты'!IK19+'Трансферты и кредиты'!OG19+'Трансферты и кредиты'!CO19</f>
        <v>1983258.49</v>
      </c>
      <c r="Q18" s="24">
        <f>'Трансферты и кредиты'!QS19</f>
        <v>1675000</v>
      </c>
      <c r="R18" s="20">
        <f>'Трансферты и кредиты'!TI19+'Трансферты и кредиты'!SG19</f>
        <v>0</v>
      </c>
      <c r="S18" s="25"/>
      <c r="T18" s="316">
        <f t="shared" si="11"/>
        <v>54290366.329999998</v>
      </c>
      <c r="U18" s="316">
        <f t="shared" si="12"/>
        <v>52148900</v>
      </c>
      <c r="V18" s="317">
        <f t="shared" si="13"/>
        <v>466466.33000000007</v>
      </c>
      <c r="W18" s="318">
        <f t="shared" si="14"/>
        <v>1675000</v>
      </c>
      <c r="X18" s="317">
        <f t="shared" si="15"/>
        <v>0</v>
      </c>
      <c r="Y18" s="319"/>
      <c r="Z18" s="318">
        <f t="shared" si="16"/>
        <v>13168492.16</v>
      </c>
      <c r="AA18" s="316">
        <f>'Трансферты и кредиты'!AG19+'Трансферты и кредиты'!T19+'Трансферты и кредиты'!L19</f>
        <v>11651700</v>
      </c>
      <c r="AB18" s="317">
        <f>'Трансферты и кредиты'!LA19+'Трансферты и кредиты'!NG19+'Трансферты и кредиты'!BO19+'Трансферты и кредиты'!BW19+'Трансферты и кредиты'!BG19+'Трансферты и кредиты'!QE19+'Трансферты и кредиты'!GY19+'Трансферты и кредиты'!EQ19+'Трансферты и кредиты'!KA19+'Трансферты и кредиты'!IU19+'Трансферты и кредиты'!PI19+'Трансферты и кредиты'!CU19</f>
        <v>1516792.16</v>
      </c>
      <c r="AC18" s="318"/>
      <c r="AD18" s="320">
        <f>'Трансферты и кредиты'!TQ19+'Трансферты и кредиты'!SS19</f>
        <v>0</v>
      </c>
      <c r="AE18" s="319"/>
      <c r="AF18" s="26">
        <f>'Трансферты и кредиты'!C19</f>
        <v>126270988.77</v>
      </c>
      <c r="AG18" s="21">
        <f>'Трансферты и кредиты'!E19</f>
        <v>25787675</v>
      </c>
      <c r="AH18" s="215">
        <f>'Трансферты и кредиты'!AJ19</f>
        <v>30004197.560000002</v>
      </c>
      <c r="AI18" s="20">
        <f>'Трансферты и кредиты'!QJ19</f>
        <v>70479116.209999993</v>
      </c>
      <c r="AJ18" s="25">
        <f>'Трансферты и кредиты'!RL19</f>
        <v>0</v>
      </c>
      <c r="AK18" s="26"/>
      <c r="AL18" s="22">
        <f t="shared" si="17"/>
        <v>109951075.23999999</v>
      </c>
      <c r="AM18" s="23">
        <f t="shared" si="18"/>
        <v>9837525</v>
      </c>
      <c r="AN18" s="22">
        <f t="shared" si="19"/>
        <v>29996479.260000002</v>
      </c>
      <c r="AO18" s="23">
        <f t="shared" si="20"/>
        <v>70117070.979999989</v>
      </c>
      <c r="AP18" s="23">
        <f t="shared" si="21"/>
        <v>0</v>
      </c>
      <c r="AQ18" s="22"/>
      <c r="AR18" s="24">
        <f t="shared" si="22"/>
        <v>16319913.530000001</v>
      </c>
      <c r="AS18" s="24">
        <f>'Трансферты и кредиты'!Q19+'Трансферты и кредиты'!AB19+'Трансферты и кредиты'!I19</f>
        <v>15950150</v>
      </c>
      <c r="AT18" s="23">
        <f>'Трансферты и кредиты'!MI19+'Трансферты и кредиты'!QB19+'Трансферты и кредиты'!KR19+'Трансферты и кредиты'!BT19+'Трансферты и кредиты'!BL19+'Трансферты и кредиты'!AZ19+'Трансферты и кредиты'!FX19+'Трансферты и кредиты'!EH19+'Трансферты и кредиты'!JL19+'Трансферты и кредиты'!IO19+'Трансферты и кредиты'!ON19+'Трансферты и кредиты'!CQ19</f>
        <v>7718.3</v>
      </c>
      <c r="AU18" s="22">
        <f>'Трансферты и кредиты'!QT19</f>
        <v>362045.23</v>
      </c>
      <c r="AV18" s="23">
        <f>'Трансферты и кредиты'!TK19+'Трансферты и кредиты'!SJ19</f>
        <v>0</v>
      </c>
      <c r="AW18" s="26"/>
      <c r="AX18" s="316">
        <f t="shared" si="23"/>
        <v>13402164.58</v>
      </c>
      <c r="AY18" s="316">
        <f t="shared" si="24"/>
        <v>13037225</v>
      </c>
      <c r="AZ18" s="317">
        <f t="shared" si="2"/>
        <v>2894.3500000000004</v>
      </c>
      <c r="BA18" s="318">
        <f t="shared" si="3"/>
        <v>362045.23</v>
      </c>
      <c r="BB18" s="317">
        <f t="shared" si="4"/>
        <v>0</v>
      </c>
      <c r="BC18" s="319"/>
      <c r="BD18" s="318">
        <f t="shared" si="25"/>
        <v>2917748.95</v>
      </c>
      <c r="BE18" s="317">
        <f>'Трансферты и кредиты'!M19+'Трансферты и кредиты'!U19+'Трансферты и кредиты'!AH19</f>
        <v>2912925</v>
      </c>
      <c r="BF18" s="318">
        <f>'Трансферты и кредиты'!LD19+'Трансферты и кредиты'!NO19+'Трансферты и кредиты'!BP19+'Трансферты и кредиты'!BX19+'Трансферты и кредиты'!BH19+'Трансферты и кредиты'!QF19+'Трансферты и кредиты'!HH19+'Трансферты и кредиты'!ET19+'Трансферты и кредиты'!KF19+'Трансферты и кредиты'!IV19+'Трансферты и кредиты'!PP19+'Трансферты и кредиты'!CV19</f>
        <v>4823.95</v>
      </c>
      <c r="BG18" s="316"/>
      <c r="BH18" s="320">
        <f>'Трансферты и кредиты'!TS19+'Трансферты и кредиты'!SV19</f>
        <v>0</v>
      </c>
      <c r="BI18" s="319"/>
    </row>
    <row r="19" spans="1:61" ht="21.75" customHeight="1">
      <c r="A19" s="27" t="s">
        <v>96</v>
      </c>
      <c r="B19" s="20">
        <f>'Трансферты и кредиты'!B20</f>
        <v>358112897.94999999</v>
      </c>
      <c r="C19" s="21">
        <f>'Трансферты и кредиты'!D20</f>
        <v>111853500</v>
      </c>
      <c r="D19" s="215">
        <f>'Трансферты и кредиты'!AI20</f>
        <v>42221767.950000003</v>
      </c>
      <c r="E19" s="20">
        <f>'Трансферты и кредиты'!QG20</f>
        <v>204037630</v>
      </c>
      <c r="F19" s="26">
        <f>'Трансферты и кредиты'!RK20</f>
        <v>0</v>
      </c>
      <c r="G19" s="26"/>
      <c r="H19" s="22">
        <f t="shared" si="5"/>
        <v>315964266.46999997</v>
      </c>
      <c r="I19" s="23">
        <f t="shared" si="6"/>
        <v>71410000</v>
      </c>
      <c r="J19" s="22">
        <f t="shared" si="7"/>
        <v>41683236.470000006</v>
      </c>
      <c r="K19" s="23">
        <f t="shared" si="8"/>
        <v>202871030</v>
      </c>
      <c r="L19" s="23">
        <f t="shared" si="9"/>
        <v>0</v>
      </c>
      <c r="M19" s="22"/>
      <c r="N19" s="24">
        <f t="shared" si="10"/>
        <v>42148631.479999997</v>
      </c>
      <c r="O19" s="23">
        <f>'Трансферты и кредиты'!P20+'Трансферты и кредиты'!AA20+'Трансферты и кредиты'!H20</f>
        <v>40443500</v>
      </c>
      <c r="P19" s="22">
        <f>'Трансферты и кредиты'!KO20+'Трансферты и кредиты'!MA20+'Трансферты и кредиты'!AU20+'Трансферты и кредиты'!BK20+'Трансферты и кредиты'!BS20+'Трансферты и кредиты'!FO20+'Трансферты и кредиты'!JG20+'Трансферты и кредиты'!EE20+'Трансферты и кредиты'!QA20+'Трансферты и кредиты'!IK20+'Трансферты и кредиты'!OG20+'Трансферты и кредиты'!CO20</f>
        <v>538531.48</v>
      </c>
      <c r="Q19" s="24">
        <f>'Трансферты и кредиты'!QS20</f>
        <v>1166600</v>
      </c>
      <c r="R19" s="20">
        <f>'Трансферты и кредиты'!TI20+'Трансферты и кредиты'!SG20</f>
        <v>0</v>
      </c>
      <c r="S19" s="25"/>
      <c r="T19" s="316">
        <f t="shared" si="11"/>
        <v>42148631.479999997</v>
      </c>
      <c r="U19" s="316">
        <f t="shared" si="12"/>
        <v>40443500</v>
      </c>
      <c r="V19" s="317">
        <f t="shared" si="13"/>
        <v>538531.48</v>
      </c>
      <c r="W19" s="318">
        <f t="shared" si="14"/>
        <v>1166600</v>
      </c>
      <c r="X19" s="317">
        <f t="shared" si="15"/>
        <v>0</v>
      </c>
      <c r="Y19" s="319"/>
      <c r="Z19" s="318">
        <f t="shared" si="16"/>
        <v>0</v>
      </c>
      <c r="AA19" s="316">
        <f>'Трансферты и кредиты'!AG20+'Трансферты и кредиты'!T20+'Трансферты и кредиты'!L20</f>
        <v>0</v>
      </c>
      <c r="AB19" s="317">
        <f>'Трансферты и кредиты'!LA20+'Трансферты и кредиты'!NG20+'Трансферты и кредиты'!BO20+'Трансферты и кредиты'!BW20+'Трансферты и кредиты'!BG20+'Трансферты и кредиты'!QE20+'Трансферты и кредиты'!GY20+'Трансферты и кредиты'!EQ20+'Трансферты и кредиты'!KA20+'Трансферты и кредиты'!IU20+'Трансферты и кредиты'!PI20+'Трансферты и кредиты'!CU20</f>
        <v>0</v>
      </c>
      <c r="AC19" s="318"/>
      <c r="AD19" s="320">
        <f>'Трансферты и кредиты'!TQ20+'Трансферты и кредиты'!SS20</f>
        <v>0</v>
      </c>
      <c r="AE19" s="319"/>
      <c r="AF19" s="26">
        <f>'Трансферты и кредиты'!C20</f>
        <v>130176524.36</v>
      </c>
      <c r="AG19" s="21">
        <f>'Трансферты и кредиты'!E20</f>
        <v>59914098.310000002</v>
      </c>
      <c r="AH19" s="215">
        <f>'Трансферты и кредиты'!AJ20</f>
        <v>17413730.73</v>
      </c>
      <c r="AI19" s="20">
        <f>'Трансферты и кредиты'!QJ20</f>
        <v>52848695.32</v>
      </c>
      <c r="AJ19" s="25">
        <f>'Трансферты и кредиты'!RL20</f>
        <v>0</v>
      </c>
      <c r="AK19" s="26"/>
      <c r="AL19" s="22">
        <f t="shared" si="17"/>
        <v>114035590.69</v>
      </c>
      <c r="AM19" s="23">
        <f t="shared" si="18"/>
        <v>43964166.329999998</v>
      </c>
      <c r="AN19" s="22">
        <f t="shared" si="19"/>
        <v>17413730.73</v>
      </c>
      <c r="AO19" s="23">
        <f t="shared" si="20"/>
        <v>52657693.630000003</v>
      </c>
      <c r="AP19" s="23">
        <f t="shared" si="21"/>
        <v>0</v>
      </c>
      <c r="AQ19" s="22"/>
      <c r="AR19" s="24">
        <f t="shared" si="22"/>
        <v>16140933.67</v>
      </c>
      <c r="AS19" s="24">
        <f>'Трансферты и кредиты'!Q20+'Трансферты и кредиты'!AB20+'Трансферты и кредиты'!I20</f>
        <v>15949931.98</v>
      </c>
      <c r="AT19" s="23">
        <f>'Трансферты и кредиты'!MI20+'Трансферты и кредиты'!QB20+'Трансферты и кредиты'!KR20+'Трансферты и кредиты'!BT20+'Трансферты и кредиты'!BL20+'Трансферты и кредиты'!AZ20+'Трансферты и кредиты'!FX20+'Трансферты и кредиты'!EH20+'Трансферты и кредиты'!JL20+'Трансферты и кредиты'!IO20+'Трансферты и кредиты'!ON20+'Трансферты и кредиты'!CQ20</f>
        <v>0</v>
      </c>
      <c r="AU19" s="22">
        <f>'Трансферты и кредиты'!QT20</f>
        <v>191001.69</v>
      </c>
      <c r="AV19" s="23">
        <f>'Трансферты и кредиты'!TK20+'Трансферты и кредиты'!SJ20</f>
        <v>0</v>
      </c>
      <c r="AW19" s="26"/>
      <c r="AX19" s="316">
        <f t="shared" si="23"/>
        <v>16140933.67</v>
      </c>
      <c r="AY19" s="316">
        <f t="shared" si="24"/>
        <v>15949931.98</v>
      </c>
      <c r="AZ19" s="317">
        <f t="shared" si="2"/>
        <v>0</v>
      </c>
      <c r="BA19" s="318">
        <f t="shared" si="3"/>
        <v>191001.69</v>
      </c>
      <c r="BB19" s="317">
        <f t="shared" si="4"/>
        <v>0</v>
      </c>
      <c r="BC19" s="319"/>
      <c r="BD19" s="318">
        <f t="shared" si="25"/>
        <v>0</v>
      </c>
      <c r="BE19" s="317">
        <f>'Трансферты и кредиты'!M20+'Трансферты и кредиты'!U20+'Трансферты и кредиты'!AH20</f>
        <v>0</v>
      </c>
      <c r="BF19" s="318">
        <f>'Трансферты и кредиты'!LD20+'Трансферты и кредиты'!NO20+'Трансферты и кредиты'!BP20+'Трансферты и кредиты'!BX20+'Трансферты и кредиты'!BH20+'Трансферты и кредиты'!QF20+'Трансферты и кредиты'!HH20+'Трансферты и кредиты'!ET20+'Трансферты и кредиты'!KF20+'Трансферты и кредиты'!IV20+'Трансферты и кредиты'!PP20+'Трансферты и кредиты'!CV20</f>
        <v>0</v>
      </c>
      <c r="BG19" s="316"/>
      <c r="BH19" s="320">
        <f>'Трансферты и кредиты'!TS20+'Трансферты и кредиты'!SV20</f>
        <v>0</v>
      </c>
      <c r="BI19" s="319"/>
    </row>
    <row r="20" spans="1:61" ht="21.75" customHeight="1">
      <c r="A20" s="19" t="s">
        <v>97</v>
      </c>
      <c r="B20" s="20">
        <f>'Трансферты и кредиты'!B21</f>
        <v>284687582.49000001</v>
      </c>
      <c r="C20" s="21">
        <f>'Трансферты и кредиты'!D21</f>
        <v>60278300</v>
      </c>
      <c r="D20" s="215">
        <f>'Трансферты и кредиты'!AI21</f>
        <v>53019328.490000002</v>
      </c>
      <c r="E20" s="20">
        <f>'Трансферты и кредиты'!QG21</f>
        <v>171389954</v>
      </c>
      <c r="F20" s="26">
        <f>'Трансферты и кредиты'!RK21</f>
        <v>0</v>
      </c>
      <c r="G20" s="26"/>
      <c r="H20" s="22">
        <f t="shared" si="5"/>
        <v>261733223.88</v>
      </c>
      <c r="I20" s="23">
        <f t="shared" si="6"/>
        <v>38766400</v>
      </c>
      <c r="J20" s="22">
        <f t="shared" si="7"/>
        <v>52230969.880000003</v>
      </c>
      <c r="K20" s="23">
        <f t="shared" si="8"/>
        <v>170735854</v>
      </c>
      <c r="L20" s="23">
        <f t="shared" si="9"/>
        <v>0</v>
      </c>
      <c r="M20" s="22"/>
      <c r="N20" s="24">
        <f t="shared" si="10"/>
        <v>22954358.609999999</v>
      </c>
      <c r="O20" s="23">
        <f>'Трансферты и кредиты'!P21+'Трансферты и кредиты'!AA21+'Трансферты и кредиты'!H21</f>
        <v>21511900</v>
      </c>
      <c r="P20" s="22">
        <f>'Трансферты и кредиты'!KO21+'Трансферты и кредиты'!MA21+'Трансферты и кредиты'!AU21+'Трансферты и кредиты'!BK21+'Трансферты и кредиты'!BS21+'Трансферты и кредиты'!FO21+'Трансферты и кредиты'!JG21+'Трансферты и кредиты'!EE21+'Трансферты и кредиты'!QA21+'Трансферты и кредиты'!IK21+'Трансферты и кредиты'!OG21+'Трансферты и кредиты'!CO21</f>
        <v>788358.6100000001</v>
      </c>
      <c r="Q20" s="24">
        <f>'Трансферты и кредиты'!QS21</f>
        <v>654100</v>
      </c>
      <c r="R20" s="20">
        <f>'Трансферты и кредиты'!TI21+'Трансферты и кредиты'!SG21</f>
        <v>0</v>
      </c>
      <c r="S20" s="25"/>
      <c r="T20" s="316">
        <f t="shared" si="11"/>
        <v>22954358.609999999</v>
      </c>
      <c r="U20" s="316">
        <f t="shared" si="12"/>
        <v>21511900</v>
      </c>
      <c r="V20" s="317">
        <f t="shared" si="13"/>
        <v>788358.6100000001</v>
      </c>
      <c r="W20" s="318">
        <f t="shared" si="14"/>
        <v>654100</v>
      </c>
      <c r="X20" s="317">
        <f t="shared" si="15"/>
        <v>0</v>
      </c>
      <c r="Y20" s="319"/>
      <c r="Z20" s="318">
        <f t="shared" si="16"/>
        <v>0</v>
      </c>
      <c r="AA20" s="316">
        <f>'Трансферты и кредиты'!AG21+'Трансферты и кредиты'!T21+'Трансферты и кредиты'!L21</f>
        <v>0</v>
      </c>
      <c r="AB20" s="317">
        <f>'Трансферты и кредиты'!LA21+'Трансферты и кредиты'!NG21+'Трансферты и кредиты'!BO21+'Трансферты и кредиты'!BW21+'Трансферты и кредиты'!BG21+'Трансферты и кредиты'!QE21+'Трансферты и кредиты'!GY21+'Трансферты и кредиты'!EQ21+'Трансферты и кредиты'!KA21+'Трансферты и кредиты'!IU21+'Трансферты и кредиты'!PI21+'Трансферты и кредиты'!CU21</f>
        <v>0</v>
      </c>
      <c r="AC20" s="318"/>
      <c r="AD20" s="320">
        <f>'Трансферты и кредиты'!TQ21+'Трансферты и кредиты'!SS21</f>
        <v>0</v>
      </c>
      <c r="AE20" s="319"/>
      <c r="AF20" s="26">
        <f>'Трансферты и кредиты'!C21</f>
        <v>90036138.069999993</v>
      </c>
      <c r="AG20" s="21">
        <f>'Трансферты и кредиты'!E21</f>
        <v>18761766</v>
      </c>
      <c r="AH20" s="215">
        <f>'Трансферты и кредиты'!AJ21</f>
        <v>15394644.6</v>
      </c>
      <c r="AI20" s="20">
        <f>'Трансферты и кредиты'!QJ21</f>
        <v>55879727.469999999</v>
      </c>
      <c r="AJ20" s="25">
        <f>'Трансферты и кредиты'!RL21</f>
        <v>0</v>
      </c>
      <c r="AK20" s="26"/>
      <c r="AL20" s="22">
        <f t="shared" si="17"/>
        <v>83458282.809999987</v>
      </c>
      <c r="AM20" s="23">
        <f t="shared" si="18"/>
        <v>12766600</v>
      </c>
      <c r="AN20" s="22">
        <f t="shared" si="19"/>
        <v>14954519.99</v>
      </c>
      <c r="AO20" s="23">
        <f t="shared" si="20"/>
        <v>55737162.82</v>
      </c>
      <c r="AP20" s="23">
        <f t="shared" si="21"/>
        <v>0</v>
      </c>
      <c r="AQ20" s="22"/>
      <c r="AR20" s="24">
        <f t="shared" si="22"/>
        <v>6577855.2600000007</v>
      </c>
      <c r="AS20" s="24">
        <f>'Трансферты и кредиты'!Q21+'Трансферты и кредиты'!AB21+'Трансферты и кредиты'!I21</f>
        <v>5995166</v>
      </c>
      <c r="AT20" s="23">
        <f>'Трансферты и кредиты'!MI21+'Трансферты и кредиты'!QB21+'Трансферты и кредиты'!KR21+'Трансферты и кредиты'!BT21+'Трансферты и кредиты'!BL21+'Трансферты и кредиты'!AZ21+'Трансферты и кредиты'!FX21+'Трансферты и кредиты'!EH21+'Трансферты и кредиты'!JL21+'Трансферты и кредиты'!IO21+'Трансферты и кредиты'!ON21+'Трансферты и кредиты'!CQ21</f>
        <v>440124.61000000004</v>
      </c>
      <c r="AU20" s="22">
        <f>'Трансферты и кредиты'!QT21</f>
        <v>142564.65000000002</v>
      </c>
      <c r="AV20" s="23">
        <f>'Трансферты и кредиты'!TK21+'Трансферты и кредиты'!SJ21</f>
        <v>0</v>
      </c>
      <c r="AW20" s="26"/>
      <c r="AX20" s="316">
        <f t="shared" si="23"/>
        <v>6577855.2600000007</v>
      </c>
      <c r="AY20" s="316">
        <f t="shared" si="24"/>
        <v>5995166</v>
      </c>
      <c r="AZ20" s="317">
        <f t="shared" si="2"/>
        <v>440124.61000000004</v>
      </c>
      <c r="BA20" s="318">
        <f t="shared" si="3"/>
        <v>142564.65000000002</v>
      </c>
      <c r="BB20" s="317">
        <f t="shared" si="4"/>
        <v>0</v>
      </c>
      <c r="BC20" s="319"/>
      <c r="BD20" s="318">
        <f t="shared" si="25"/>
        <v>0</v>
      </c>
      <c r="BE20" s="317">
        <f>'Трансферты и кредиты'!M21+'Трансферты и кредиты'!U21+'Трансферты и кредиты'!AH21</f>
        <v>0</v>
      </c>
      <c r="BF20" s="318">
        <f>'Трансферты и кредиты'!LD21+'Трансферты и кредиты'!NO21+'Трансферты и кредиты'!BP21+'Трансферты и кредиты'!BX21+'Трансферты и кредиты'!BH21+'Трансферты и кредиты'!QF21+'Трансферты и кредиты'!HH21+'Трансферты и кредиты'!ET21+'Трансферты и кредиты'!KF21+'Трансферты и кредиты'!IV21+'Трансферты и кредиты'!PP21+'Трансферты и кредиты'!CV21</f>
        <v>0</v>
      </c>
      <c r="BG20" s="316"/>
      <c r="BH20" s="320">
        <f>'Трансферты и кредиты'!TS21+'Трансферты и кредиты'!SV21</f>
        <v>0</v>
      </c>
      <c r="BI20" s="319"/>
    </row>
    <row r="21" spans="1:61" ht="21.75" customHeight="1">
      <c r="A21" s="27" t="s">
        <v>98</v>
      </c>
      <c r="B21" s="20">
        <f>'Трансферты и кредиты'!B22</f>
        <v>711486233.04999995</v>
      </c>
      <c r="C21" s="21">
        <f>'Трансферты и кредиты'!D22</f>
        <v>147135700</v>
      </c>
      <c r="D21" s="215">
        <f>'Трансферты и кредиты'!AI22</f>
        <v>172432266.05000001</v>
      </c>
      <c r="E21" s="20">
        <f>'Трансферты и кредиты'!QG22</f>
        <v>391918267</v>
      </c>
      <c r="F21" s="26">
        <f>'Трансферты и кредиты'!RK22</f>
        <v>0</v>
      </c>
      <c r="G21" s="26"/>
      <c r="H21" s="22">
        <f t="shared" si="5"/>
        <v>550566615.50999999</v>
      </c>
      <c r="I21" s="23">
        <f t="shared" si="6"/>
        <v>54313300</v>
      </c>
      <c r="J21" s="22">
        <f t="shared" si="7"/>
        <v>106100948.51000002</v>
      </c>
      <c r="K21" s="23">
        <f t="shared" si="8"/>
        <v>390152367</v>
      </c>
      <c r="L21" s="23">
        <f t="shared" si="9"/>
        <v>0</v>
      </c>
      <c r="M21" s="22"/>
      <c r="N21" s="24">
        <f t="shared" si="10"/>
        <v>160919617.53999999</v>
      </c>
      <c r="O21" s="23">
        <f>'Трансферты и кредиты'!P22+'Трансферты и кредиты'!AA22+'Трансферты и кредиты'!H22</f>
        <v>92822400</v>
      </c>
      <c r="P21" s="22">
        <f>'Трансферты и кредиты'!KO22+'Трансферты и кредиты'!MA22+'Трансферты и кредиты'!AU22+'Трансферты и кредиты'!BK22+'Трансферты и кредиты'!BS22+'Трансферты и кредиты'!FO22+'Трансферты и кредиты'!JG22+'Трансферты и кредиты'!EE22+'Трансферты и кредиты'!QA22+'Трансферты и кредиты'!IK22+'Трансферты и кредиты'!OG22+'Трансферты и кредиты'!CO22</f>
        <v>66331317.539999999</v>
      </c>
      <c r="Q21" s="24">
        <f>'Трансферты и кредиты'!QS22</f>
        <v>1765900</v>
      </c>
      <c r="R21" s="20">
        <f>'Трансферты и кредиты'!TI22+'Трансферты и кредиты'!SG22</f>
        <v>0</v>
      </c>
      <c r="S21" s="25"/>
      <c r="T21" s="316">
        <f t="shared" si="11"/>
        <v>71328421.449999988</v>
      </c>
      <c r="U21" s="316">
        <f t="shared" si="12"/>
        <v>48451200</v>
      </c>
      <c r="V21" s="317">
        <f t="shared" si="13"/>
        <v>21111321.449999996</v>
      </c>
      <c r="W21" s="318">
        <f t="shared" si="14"/>
        <v>1765900</v>
      </c>
      <c r="X21" s="317">
        <f t="shared" si="15"/>
        <v>0</v>
      </c>
      <c r="Y21" s="319"/>
      <c r="Z21" s="318">
        <f t="shared" si="16"/>
        <v>89591196.090000004</v>
      </c>
      <c r="AA21" s="316">
        <f>'Трансферты и кредиты'!AG22+'Трансферты и кредиты'!T22+'Трансферты и кредиты'!L22</f>
        <v>44371200</v>
      </c>
      <c r="AB21" s="317">
        <f>'Трансферты и кредиты'!LA22+'Трансферты и кредиты'!NG22+'Трансферты и кредиты'!BO22+'Трансферты и кредиты'!BW22+'Трансферты и кредиты'!BG22+'Трансферты и кредиты'!QE22+'Трансферты и кредиты'!GY22+'Трансферты и кредиты'!EQ22+'Трансферты и кредиты'!KA22+'Трансферты и кредиты'!IU22+'Трансферты и кредиты'!PI22+'Трансферты и кредиты'!CU22</f>
        <v>45219996.090000004</v>
      </c>
      <c r="AC21" s="318"/>
      <c r="AD21" s="320">
        <f>'Трансферты и кредиты'!TQ22+'Трансферты и кредиты'!SS22</f>
        <v>0</v>
      </c>
      <c r="AE21" s="319"/>
      <c r="AF21" s="26">
        <f>'Трансферты и кредиты'!C22</f>
        <v>238840634.00999999</v>
      </c>
      <c r="AG21" s="21">
        <f>'Трансферты и кредиты'!E22</f>
        <v>71614290.689999998</v>
      </c>
      <c r="AH21" s="215">
        <f>'Трансферты и кредиты'!AJ22</f>
        <v>67394722.659999996</v>
      </c>
      <c r="AI21" s="20">
        <f>'Трансферты и кредиты'!QJ22</f>
        <v>99831620.659999996</v>
      </c>
      <c r="AJ21" s="25">
        <f>'Трансферты и кредиты'!RL22</f>
        <v>0</v>
      </c>
      <c r="AK21" s="26"/>
      <c r="AL21" s="22">
        <f t="shared" si="17"/>
        <v>160446236.63</v>
      </c>
      <c r="AM21" s="23">
        <f t="shared" si="18"/>
        <v>27815824.999999993</v>
      </c>
      <c r="AN21" s="22">
        <f t="shared" si="19"/>
        <v>33072295.369999997</v>
      </c>
      <c r="AO21" s="23">
        <f t="shared" si="20"/>
        <v>99558116.25999999</v>
      </c>
      <c r="AP21" s="23">
        <f t="shared" si="21"/>
        <v>0</v>
      </c>
      <c r="AQ21" s="22"/>
      <c r="AR21" s="24">
        <f t="shared" si="22"/>
        <v>78394397.38000001</v>
      </c>
      <c r="AS21" s="24">
        <f>'Трансферты и кредиты'!Q22+'Трансферты и кредиты'!AB22+'Трансферты и кредиты'!I22</f>
        <v>43798465.690000005</v>
      </c>
      <c r="AT21" s="23">
        <f>'Трансферты и кредиты'!MI22+'Трансферты и кредиты'!QB22+'Трансферты и кредиты'!KR22+'Трансферты и кредиты'!BT22+'Трансферты и кредиты'!BL22+'Трансферты и кредиты'!AZ22+'Трансферты и кредиты'!FX22+'Трансферты и кредиты'!EH22+'Трансферты и кредиты'!JL22+'Трансферты и кредиты'!IO22+'Трансферты и кредиты'!ON22+'Трансферты и кредиты'!CQ22</f>
        <v>34322427.289999999</v>
      </c>
      <c r="AU21" s="22">
        <f>'Трансферты и кредиты'!QT22</f>
        <v>273504.39999999997</v>
      </c>
      <c r="AV21" s="23">
        <f>'Трансферты и кредиты'!TK22+'Трансферты и кредиты'!SJ22</f>
        <v>0</v>
      </c>
      <c r="AW21" s="26"/>
      <c r="AX21" s="316">
        <f t="shared" si="23"/>
        <v>11452124.910000002</v>
      </c>
      <c r="AY21" s="316">
        <f t="shared" si="24"/>
        <v>10650632.390000004</v>
      </c>
      <c r="AZ21" s="317">
        <f t="shared" si="2"/>
        <v>527988.11999999732</v>
      </c>
      <c r="BA21" s="318">
        <f t="shared" si="3"/>
        <v>273504.39999999997</v>
      </c>
      <c r="BB21" s="317">
        <f t="shared" si="4"/>
        <v>0</v>
      </c>
      <c r="BC21" s="319"/>
      <c r="BD21" s="318">
        <f t="shared" si="25"/>
        <v>66942272.469999999</v>
      </c>
      <c r="BE21" s="317">
        <f>'Трансферты и кредиты'!M22+'Трансферты и кредиты'!U22+'Трансферты и кредиты'!AH22</f>
        <v>33147833.300000001</v>
      </c>
      <c r="BF21" s="318">
        <f>'Трансферты и кредиты'!LD22+'Трансферты и кредиты'!NO22+'Трансферты и кредиты'!BP22+'Трансферты и кредиты'!BX22+'Трансферты и кредиты'!BH22+'Трансферты и кредиты'!QF22+'Трансферты и кредиты'!HH22+'Трансферты и кредиты'!ET22+'Трансферты и кредиты'!KF22+'Трансферты и кредиты'!IV22+'Трансферты и кредиты'!PP22+'Трансферты и кредиты'!CV22</f>
        <v>33794439.170000002</v>
      </c>
      <c r="BG21" s="316"/>
      <c r="BH21" s="320">
        <f>'Трансферты и кредиты'!TS22+'Трансферты и кредиты'!SV22</f>
        <v>0</v>
      </c>
      <c r="BI21" s="319"/>
    </row>
    <row r="22" spans="1:61" ht="21.75" customHeight="1">
      <c r="A22" s="19" t="s">
        <v>99</v>
      </c>
      <c r="B22" s="20">
        <f>'Трансферты и кредиты'!B23</f>
        <v>347743996.44</v>
      </c>
      <c r="C22" s="21">
        <f>'Трансферты и кредиты'!D23</f>
        <v>71402000</v>
      </c>
      <c r="D22" s="215">
        <f>'Трансферты и кредиты'!AI23</f>
        <v>35269934.439999998</v>
      </c>
      <c r="E22" s="20">
        <f>'Трансферты и кредиты'!QG23</f>
        <v>241072062</v>
      </c>
      <c r="F22" s="26">
        <f>'Трансферты и кредиты'!RK23</f>
        <v>0</v>
      </c>
      <c r="G22" s="26"/>
      <c r="H22" s="22">
        <f t="shared" si="5"/>
        <v>323856651.14999998</v>
      </c>
      <c r="I22" s="23">
        <f t="shared" si="6"/>
        <v>48641000</v>
      </c>
      <c r="J22" s="22">
        <f t="shared" si="7"/>
        <v>34829289.149999999</v>
      </c>
      <c r="K22" s="23">
        <f t="shared" si="8"/>
        <v>240386362</v>
      </c>
      <c r="L22" s="23">
        <f t="shared" si="9"/>
        <v>0</v>
      </c>
      <c r="M22" s="22"/>
      <c r="N22" s="24">
        <f t="shared" si="10"/>
        <v>23887345.289999999</v>
      </c>
      <c r="O22" s="23">
        <f>'Трансферты и кредиты'!P23+'Трансферты и кредиты'!AA23+'Трансферты и кредиты'!H23</f>
        <v>22761000</v>
      </c>
      <c r="P22" s="22">
        <f>'Трансферты и кредиты'!KO23+'Трансферты и кредиты'!MA23+'Трансферты и кредиты'!AU23+'Трансферты и кредиты'!BK23+'Трансферты и кредиты'!BS23+'Трансферты и кредиты'!FO23+'Трансферты и кредиты'!JG23+'Трансферты и кредиты'!EE23+'Трансферты и кредиты'!QA23+'Трансферты и кредиты'!IK23+'Трансферты и кредиты'!OG23+'Трансферты и кредиты'!CO23</f>
        <v>440645.29</v>
      </c>
      <c r="Q22" s="24">
        <f>'Трансферты и кредиты'!QS23</f>
        <v>685700</v>
      </c>
      <c r="R22" s="20">
        <f>'Трансферты и кредиты'!TI23+'Трансферты и кредиты'!SG23</f>
        <v>0</v>
      </c>
      <c r="S22" s="25"/>
      <c r="T22" s="316">
        <f t="shared" si="11"/>
        <v>23887345.289999999</v>
      </c>
      <c r="U22" s="316">
        <f t="shared" si="12"/>
        <v>22761000</v>
      </c>
      <c r="V22" s="317">
        <f t="shared" si="13"/>
        <v>440645.29</v>
      </c>
      <c r="W22" s="318">
        <f t="shared" si="14"/>
        <v>685700</v>
      </c>
      <c r="X22" s="317">
        <f t="shared" si="15"/>
        <v>0</v>
      </c>
      <c r="Y22" s="319"/>
      <c r="Z22" s="318">
        <f t="shared" si="16"/>
        <v>0</v>
      </c>
      <c r="AA22" s="316">
        <f>'Трансферты и кредиты'!AG23+'Трансферты и кредиты'!T23+'Трансферты и кредиты'!L23</f>
        <v>0</v>
      </c>
      <c r="AB22" s="317">
        <f>'Трансферты и кредиты'!LA23+'Трансферты и кредиты'!NG23+'Трансферты и кредиты'!BO23+'Трансферты и кредиты'!BW23+'Трансферты и кредиты'!BG23+'Трансферты и кредиты'!QE23+'Трансферты и кредиты'!GY23+'Трансферты и кредиты'!EQ23+'Трансферты и кредиты'!KA23+'Трансферты и кредиты'!IU23+'Трансферты и кредиты'!PI23+'Трансферты и кредиты'!CU23</f>
        <v>0</v>
      </c>
      <c r="AC22" s="318"/>
      <c r="AD22" s="320">
        <f>'Трансферты и кредиты'!TQ23+'Трансферты и кредиты'!SS23</f>
        <v>0</v>
      </c>
      <c r="AE22" s="319"/>
      <c r="AF22" s="26">
        <f>'Трансферты и кредиты'!C23</f>
        <v>121483323.27000001</v>
      </c>
      <c r="AG22" s="21">
        <f>'Трансферты и кредиты'!E23</f>
        <v>36444648</v>
      </c>
      <c r="AH22" s="215">
        <f>'Трансферты и кредиты'!AJ23</f>
        <v>19586077.710000001</v>
      </c>
      <c r="AI22" s="20">
        <f>'Трансферты и кредиты'!QJ23</f>
        <v>65452597.560000002</v>
      </c>
      <c r="AJ22" s="25">
        <f>'Трансферты и кредиты'!RL23</f>
        <v>0</v>
      </c>
      <c r="AK22" s="26"/>
      <c r="AL22" s="22">
        <f t="shared" si="17"/>
        <v>114845185.62</v>
      </c>
      <c r="AM22" s="23">
        <f t="shared" si="18"/>
        <v>30357725</v>
      </c>
      <c r="AN22" s="22">
        <f t="shared" si="19"/>
        <v>19145432.420000002</v>
      </c>
      <c r="AO22" s="23">
        <f t="shared" si="20"/>
        <v>65342028.200000003</v>
      </c>
      <c r="AP22" s="23">
        <f t="shared" si="21"/>
        <v>0</v>
      </c>
      <c r="AQ22" s="22"/>
      <c r="AR22" s="24">
        <f t="shared" si="22"/>
        <v>6638137.6500000004</v>
      </c>
      <c r="AS22" s="24">
        <f>'Трансферты и кредиты'!Q23+'Трансферты и кредиты'!AB23+'Трансферты и кредиты'!I23</f>
        <v>6086923</v>
      </c>
      <c r="AT22" s="23">
        <f>'Трансферты и кредиты'!MI23+'Трансферты и кредиты'!QB23+'Трансферты и кредиты'!KR23+'Трансферты и кредиты'!BT23+'Трансферты и кредиты'!BL23+'Трансферты и кредиты'!AZ23+'Трансферты и кредиты'!FX23+'Трансферты и кредиты'!EH23+'Трансферты и кредиты'!JL23+'Трансферты и кредиты'!IO23+'Трансферты и кредиты'!ON23+'Трансферты и кредиты'!CQ23</f>
        <v>440645.29</v>
      </c>
      <c r="AU22" s="22">
        <f>'Трансферты и кредиты'!QT23</f>
        <v>110569.36</v>
      </c>
      <c r="AV22" s="23">
        <f>'Трансферты и кредиты'!TK23+'Трансферты и кредиты'!SJ23</f>
        <v>0</v>
      </c>
      <c r="AW22" s="26"/>
      <c r="AX22" s="316">
        <f t="shared" si="23"/>
        <v>6638137.6500000004</v>
      </c>
      <c r="AY22" s="316">
        <f t="shared" si="24"/>
        <v>6086923</v>
      </c>
      <c r="AZ22" s="317">
        <f t="shared" si="2"/>
        <v>440645.29</v>
      </c>
      <c r="BA22" s="318">
        <f t="shared" si="3"/>
        <v>110569.36</v>
      </c>
      <c r="BB22" s="317">
        <f t="shared" si="4"/>
        <v>0</v>
      </c>
      <c r="BC22" s="319"/>
      <c r="BD22" s="318">
        <f t="shared" si="25"/>
        <v>0</v>
      </c>
      <c r="BE22" s="317">
        <f>'Трансферты и кредиты'!M23+'Трансферты и кредиты'!U23+'Трансферты и кредиты'!AH23</f>
        <v>0</v>
      </c>
      <c r="BF22" s="318">
        <f>'Трансферты и кредиты'!LD23+'Трансферты и кредиты'!NO23+'Трансферты и кредиты'!BP23+'Трансферты и кредиты'!BX23+'Трансферты и кредиты'!BH23+'Трансферты и кредиты'!QF23+'Трансферты и кредиты'!HH23+'Трансферты и кредиты'!ET23+'Трансферты и кредиты'!KF23+'Трансферты и кредиты'!IV23+'Трансферты и кредиты'!PP23+'Трансферты и кредиты'!CV23</f>
        <v>0</v>
      </c>
      <c r="BG22" s="316"/>
      <c r="BH22" s="320">
        <f>'Трансферты и кредиты'!TS23+'Трансферты и кредиты'!SV23</f>
        <v>0</v>
      </c>
      <c r="BI22" s="319"/>
    </row>
    <row r="23" spans="1:61" ht="21.75" customHeight="1">
      <c r="A23" s="27" t="s">
        <v>100</v>
      </c>
      <c r="B23" s="20">
        <f>'Трансферты и кредиты'!B24</f>
        <v>753644696.52999997</v>
      </c>
      <c r="C23" s="21">
        <f>'Трансферты и кредиты'!D24</f>
        <v>35439600</v>
      </c>
      <c r="D23" s="215">
        <f>'Трансферты и кредиты'!AI24</f>
        <v>181136406.53</v>
      </c>
      <c r="E23" s="20">
        <f>'Трансферты и кредиты'!QG24</f>
        <v>537068690</v>
      </c>
      <c r="F23" s="26">
        <f>'Трансферты и кредиты'!RK24</f>
        <v>0</v>
      </c>
      <c r="G23" s="26"/>
      <c r="H23" s="22">
        <f t="shared" si="5"/>
        <v>620598174.43999994</v>
      </c>
      <c r="I23" s="23">
        <f t="shared" si="6"/>
        <v>7337800</v>
      </c>
      <c r="J23" s="22">
        <f t="shared" si="7"/>
        <v>79098984.439999998</v>
      </c>
      <c r="K23" s="23">
        <f t="shared" si="8"/>
        <v>534161390</v>
      </c>
      <c r="L23" s="23">
        <f t="shared" si="9"/>
        <v>0</v>
      </c>
      <c r="M23" s="22"/>
      <c r="N23" s="24">
        <f t="shared" si="10"/>
        <v>133046522.09</v>
      </c>
      <c r="O23" s="23">
        <f>'Трансферты и кредиты'!P24+'Трансферты и кредиты'!AA24+'Трансферты и кредиты'!H24</f>
        <v>28101800</v>
      </c>
      <c r="P23" s="22">
        <f>'Трансферты и кредиты'!KO24+'Трансферты и кредиты'!MA24+'Трансферты и кредиты'!AU24+'Трансферты и кредиты'!BK24+'Трансферты и кредиты'!BS24+'Трансферты и кредиты'!FO24+'Трансферты и кредиты'!JG24+'Трансферты и кредиты'!EE24+'Трансферты и кредиты'!QA24+'Трансферты и кредиты'!IK24+'Трансферты и кредиты'!OG24+'Трансферты и кредиты'!CO24</f>
        <v>102037422.09</v>
      </c>
      <c r="Q23" s="24">
        <f>'Трансферты и кредиты'!QS24</f>
        <v>2907300</v>
      </c>
      <c r="R23" s="20">
        <f>'Трансферты и кредиты'!TI24+'Трансферты и кредиты'!SG24</f>
        <v>0</v>
      </c>
      <c r="S23" s="25"/>
      <c r="T23" s="316">
        <f t="shared" si="11"/>
        <v>133046522.09</v>
      </c>
      <c r="U23" s="316">
        <f t="shared" si="12"/>
        <v>28101800</v>
      </c>
      <c r="V23" s="317">
        <f t="shared" si="13"/>
        <v>102037422.09</v>
      </c>
      <c r="W23" s="318">
        <f t="shared" si="14"/>
        <v>2907300</v>
      </c>
      <c r="X23" s="317">
        <f t="shared" si="15"/>
        <v>0</v>
      </c>
      <c r="Y23" s="319"/>
      <c r="Z23" s="318">
        <f t="shared" si="16"/>
        <v>0</v>
      </c>
      <c r="AA23" s="316">
        <f>'Трансферты и кредиты'!AG24+'Трансферты и кредиты'!T24+'Трансферты и кредиты'!L24</f>
        <v>0</v>
      </c>
      <c r="AB23" s="317">
        <f>'Трансферты и кредиты'!LA24+'Трансферты и кредиты'!NG24+'Трансферты и кредиты'!BO24+'Трансферты и кредиты'!BW24+'Трансферты и кредиты'!BG24+'Трансферты и кредиты'!QE24+'Трансферты и кредиты'!GY24+'Трансферты и кредиты'!EQ24+'Трансферты и кредиты'!KA24+'Трансферты и кредиты'!IU24+'Трансферты и кредиты'!PI24+'Трансферты и кредиты'!CU24</f>
        <v>0</v>
      </c>
      <c r="AC23" s="318"/>
      <c r="AD23" s="320">
        <f>'Трансферты и кредиты'!TQ24+'Трансферты и кредиты'!SS24</f>
        <v>0</v>
      </c>
      <c r="AE23" s="319"/>
      <c r="AF23" s="26">
        <f>'Трансферты и кредиты'!C24</f>
        <v>140757628.5</v>
      </c>
      <c r="AG23" s="21">
        <f>'Трансферты и кредиты'!E24</f>
        <v>8858040</v>
      </c>
      <c r="AH23" s="215">
        <f>'Трансферты и кредиты'!AJ24</f>
        <v>3514885.49</v>
      </c>
      <c r="AI23" s="20">
        <f>'Трансферты и кредиты'!QJ24</f>
        <v>128384703.01000001</v>
      </c>
      <c r="AJ23" s="25">
        <f>'Трансферты и кредиты'!RL24</f>
        <v>0</v>
      </c>
      <c r="AK23" s="26"/>
      <c r="AL23" s="22">
        <f t="shared" si="17"/>
        <v>130202593.56</v>
      </c>
      <c r="AM23" s="23">
        <f t="shared" si="18"/>
        <v>1834440</v>
      </c>
      <c r="AN23" s="22">
        <f t="shared" si="19"/>
        <v>436686.37999999989</v>
      </c>
      <c r="AO23" s="23">
        <f t="shared" si="20"/>
        <v>127931467.18000001</v>
      </c>
      <c r="AP23" s="23">
        <f t="shared" si="21"/>
        <v>0</v>
      </c>
      <c r="AQ23" s="22"/>
      <c r="AR23" s="24">
        <f t="shared" si="22"/>
        <v>10555034.939999999</v>
      </c>
      <c r="AS23" s="24">
        <f>'Трансферты и кредиты'!Q24+'Трансферты и кредиты'!AB24+'Трансферты и кредиты'!I24</f>
        <v>7023600</v>
      </c>
      <c r="AT23" s="23">
        <f>'Трансферты и кредиты'!MI24+'Трансферты и кредиты'!QB24+'Трансферты и кредиты'!KR24+'Трансферты и кредиты'!BT24+'Трансферты и кредиты'!BL24+'Трансферты и кредиты'!AZ24+'Трансферты и кредиты'!FX24+'Трансферты и кредиты'!EH24+'Трансферты и кредиты'!JL24+'Трансферты и кредиты'!IO24+'Трансферты и кредиты'!ON24+'Трансферты и кредиты'!CQ24</f>
        <v>3078199.1100000003</v>
      </c>
      <c r="AU23" s="22">
        <f>'Трансферты и кредиты'!QT24</f>
        <v>453235.83</v>
      </c>
      <c r="AV23" s="23">
        <f>'Трансферты и кредиты'!TK24+'Трансферты и кредиты'!SJ24</f>
        <v>0</v>
      </c>
      <c r="AW23" s="26"/>
      <c r="AX23" s="316">
        <f t="shared" si="23"/>
        <v>10555034.939999999</v>
      </c>
      <c r="AY23" s="316">
        <f t="shared" si="24"/>
        <v>7023600</v>
      </c>
      <c r="AZ23" s="317">
        <f t="shared" si="2"/>
        <v>3078199.1100000003</v>
      </c>
      <c r="BA23" s="318">
        <f t="shared" si="3"/>
        <v>453235.83</v>
      </c>
      <c r="BB23" s="317">
        <f t="shared" si="4"/>
        <v>0</v>
      </c>
      <c r="BC23" s="319"/>
      <c r="BD23" s="318">
        <f t="shared" si="25"/>
        <v>0</v>
      </c>
      <c r="BE23" s="317">
        <f>'Трансферты и кредиты'!M24+'Трансферты и кредиты'!U24+'Трансферты и кредиты'!AH24</f>
        <v>0</v>
      </c>
      <c r="BF23" s="318">
        <f>'Трансферты и кредиты'!LD24+'Трансферты и кредиты'!NO24+'Трансферты и кредиты'!BP24+'Трансферты и кредиты'!BX24+'Трансферты и кредиты'!BH24+'Трансферты и кредиты'!QF24+'Трансферты и кредиты'!HH24+'Трансферты и кредиты'!ET24+'Трансферты и кредиты'!KF24+'Трансферты и кредиты'!IV24+'Трансферты и кредиты'!PP24+'Трансферты и кредиты'!CV24</f>
        <v>0</v>
      </c>
      <c r="BG23" s="316"/>
      <c r="BH23" s="320">
        <f>'Трансферты и кредиты'!TS24+'Трансферты и кредиты'!SV24</f>
        <v>0</v>
      </c>
      <c r="BI23" s="319"/>
    </row>
    <row r="24" spans="1:61" ht="21.75" customHeight="1">
      <c r="A24" s="19" t="s">
        <v>101</v>
      </c>
      <c r="B24" s="20">
        <f>'Трансферты и кредиты'!B25</f>
        <v>412402915.30000001</v>
      </c>
      <c r="C24" s="21">
        <f>'Трансферты и кредиты'!D25</f>
        <v>100381500</v>
      </c>
      <c r="D24" s="215">
        <f>'Трансферты и кредиты'!AI25</f>
        <v>103354223.3</v>
      </c>
      <c r="E24" s="20">
        <f>'Трансферты и кредиты'!QG25</f>
        <v>208667192</v>
      </c>
      <c r="F24" s="26">
        <f>'Трансферты и кредиты'!RK25</f>
        <v>0</v>
      </c>
      <c r="G24" s="26"/>
      <c r="H24" s="22">
        <f t="shared" si="5"/>
        <v>369811597.21000004</v>
      </c>
      <c r="I24" s="23">
        <f t="shared" si="6"/>
        <v>60842600</v>
      </c>
      <c r="J24" s="22">
        <f t="shared" si="7"/>
        <v>101623105.20999999</v>
      </c>
      <c r="K24" s="23">
        <f t="shared" si="8"/>
        <v>207345892</v>
      </c>
      <c r="L24" s="23">
        <f t="shared" si="9"/>
        <v>0</v>
      </c>
      <c r="M24" s="22"/>
      <c r="N24" s="24">
        <f t="shared" si="10"/>
        <v>42591318.090000004</v>
      </c>
      <c r="O24" s="23">
        <f>'Трансферты и кредиты'!P25+'Трансферты и кредиты'!AA25+'Трансферты и кредиты'!H25</f>
        <v>39538900</v>
      </c>
      <c r="P24" s="22">
        <f>'Трансферты и кредиты'!KO25+'Трансферты и кредиты'!MA25+'Трансферты и кредиты'!AU25+'Трансферты и кредиты'!BK25+'Трансферты и кредиты'!BS25+'Трансферты и кредиты'!FO25+'Трансферты и кредиты'!JG25+'Трансферты и кредиты'!EE25+'Трансферты и кредиты'!QA25+'Трансферты и кредиты'!IK25+'Трансферты и кредиты'!OG25+'Трансферты и кредиты'!CO25</f>
        <v>1731118.09</v>
      </c>
      <c r="Q24" s="24">
        <f>'Трансферты и кредиты'!QS25</f>
        <v>1321300</v>
      </c>
      <c r="R24" s="20">
        <f>'Трансферты и кредиты'!TI25+'Трансферты и кредиты'!SG25</f>
        <v>0</v>
      </c>
      <c r="S24" s="25"/>
      <c r="T24" s="316">
        <f t="shared" si="11"/>
        <v>42591318.090000004</v>
      </c>
      <c r="U24" s="316">
        <f t="shared" si="12"/>
        <v>39538900</v>
      </c>
      <c r="V24" s="317">
        <f t="shared" si="13"/>
        <v>1731118.09</v>
      </c>
      <c r="W24" s="318">
        <f t="shared" si="14"/>
        <v>1321300</v>
      </c>
      <c r="X24" s="317">
        <f t="shared" si="15"/>
        <v>0</v>
      </c>
      <c r="Y24" s="319"/>
      <c r="Z24" s="318">
        <f t="shared" si="16"/>
        <v>0</v>
      </c>
      <c r="AA24" s="316">
        <f>'Трансферты и кредиты'!AG25+'Трансферты и кредиты'!T25+'Трансферты и кредиты'!L25</f>
        <v>0</v>
      </c>
      <c r="AB24" s="317">
        <f>'Трансферты и кредиты'!LA25+'Трансферты и кредиты'!NG25+'Трансферты и кредиты'!BO25+'Трансферты и кредиты'!BW25+'Трансферты и кредиты'!BG25+'Трансферты и кредиты'!QE25+'Трансферты и кредиты'!GY25+'Трансферты и кредиты'!EQ25+'Трансферты и кредиты'!KA25+'Трансферты и кредиты'!IU25+'Трансферты и кредиты'!PI25+'Трансферты и кредиты'!CU25</f>
        <v>0</v>
      </c>
      <c r="AC24" s="318"/>
      <c r="AD24" s="320">
        <f>'Трансферты и кредиты'!TQ25+'Трансферты и кредиты'!SS25</f>
        <v>0</v>
      </c>
      <c r="AE24" s="319"/>
      <c r="AF24" s="26">
        <f>'Трансферты и кредиты'!C25</f>
        <v>105870649.98999998</v>
      </c>
      <c r="AG24" s="21">
        <f>'Трансферты и кредиты'!E25</f>
        <v>31695300</v>
      </c>
      <c r="AH24" s="215">
        <f>'Трансферты и кредиты'!AJ25</f>
        <v>20353000.259999998</v>
      </c>
      <c r="AI24" s="20">
        <f>'Трансферты и кредиты'!QJ25</f>
        <v>53822349.729999997</v>
      </c>
      <c r="AJ24" s="25">
        <f>'Трансферты и кредиты'!RL25</f>
        <v>0</v>
      </c>
      <c r="AK24" s="26"/>
      <c r="AL24" s="22">
        <f t="shared" si="17"/>
        <v>93903003.87999998</v>
      </c>
      <c r="AM24" s="23">
        <f t="shared" si="18"/>
        <v>20048300</v>
      </c>
      <c r="AN24" s="22">
        <f t="shared" si="19"/>
        <v>20353000.259999998</v>
      </c>
      <c r="AO24" s="23">
        <f t="shared" si="20"/>
        <v>53501703.619999997</v>
      </c>
      <c r="AP24" s="23">
        <f t="shared" si="21"/>
        <v>0</v>
      </c>
      <c r="AQ24" s="22"/>
      <c r="AR24" s="24">
        <f t="shared" si="22"/>
        <v>11967646.109999999</v>
      </c>
      <c r="AS24" s="24">
        <f>'Трансферты и кредиты'!Q25+'Трансферты и кредиты'!AB25+'Трансферты и кредиты'!I25</f>
        <v>11647000</v>
      </c>
      <c r="AT24" s="23">
        <f>'Трансферты и кредиты'!MI25+'Трансферты и кредиты'!QB25+'Трансферты и кредиты'!KR25+'Трансферты и кредиты'!BT25+'Трансферты и кредиты'!BL25+'Трансферты и кредиты'!AZ25+'Трансферты и кредиты'!FX25+'Трансферты и кредиты'!EH25+'Трансферты и кредиты'!JL25+'Трансферты и кредиты'!IO25+'Трансферты и кредиты'!ON25+'Трансферты и кредиты'!CQ25</f>
        <v>0</v>
      </c>
      <c r="AU24" s="22">
        <f>'Трансферты и кредиты'!QT25</f>
        <v>320646.11</v>
      </c>
      <c r="AV24" s="23">
        <f>'Трансферты и кредиты'!TK25+'Трансферты и кредиты'!SJ25</f>
        <v>0</v>
      </c>
      <c r="AW24" s="26"/>
      <c r="AX24" s="316">
        <f t="shared" si="23"/>
        <v>11967646.109999999</v>
      </c>
      <c r="AY24" s="316">
        <f t="shared" si="24"/>
        <v>11647000</v>
      </c>
      <c r="AZ24" s="317">
        <f t="shared" si="2"/>
        <v>0</v>
      </c>
      <c r="BA24" s="318">
        <f t="shared" si="3"/>
        <v>320646.11</v>
      </c>
      <c r="BB24" s="317">
        <f t="shared" si="4"/>
        <v>0</v>
      </c>
      <c r="BC24" s="319"/>
      <c r="BD24" s="318">
        <f t="shared" si="25"/>
        <v>0</v>
      </c>
      <c r="BE24" s="317">
        <f>'Трансферты и кредиты'!M25+'Трансферты и кредиты'!U25+'Трансферты и кредиты'!AH25</f>
        <v>0</v>
      </c>
      <c r="BF24" s="318">
        <f>'Трансферты и кредиты'!LD25+'Трансферты и кредиты'!NO25+'Трансферты и кредиты'!BP25+'Трансферты и кредиты'!BX25+'Трансферты и кредиты'!BH25+'Трансферты и кредиты'!QF25+'Трансферты и кредиты'!HH25+'Трансферты и кредиты'!ET25+'Трансферты и кредиты'!KF25+'Трансферты и кредиты'!IV25+'Трансферты и кредиты'!PP25+'Трансферты и кредиты'!CV25</f>
        <v>0</v>
      </c>
      <c r="BG24" s="316"/>
      <c r="BH24" s="320">
        <f>'Трансферты и кредиты'!TS25+'Трансферты и кредиты'!SV25</f>
        <v>0</v>
      </c>
      <c r="BI24" s="319"/>
    </row>
    <row r="25" spans="1:61" ht="21.75" customHeight="1">
      <c r="A25" s="27" t="s">
        <v>102</v>
      </c>
      <c r="B25" s="20">
        <f>'Трансферты и кредиты'!B26</f>
        <v>403304284.06</v>
      </c>
      <c r="C25" s="21">
        <f>'Трансферты и кредиты'!D26</f>
        <v>62343100</v>
      </c>
      <c r="D25" s="215">
        <f>'Трансферты и кредиты'!AI26</f>
        <v>68438980.060000002</v>
      </c>
      <c r="E25" s="20">
        <f>'Трансферты и кредиты'!QG26</f>
        <v>272522204</v>
      </c>
      <c r="F25" s="26">
        <f>'Трансферты и кредиты'!RK26</f>
        <v>0</v>
      </c>
      <c r="G25" s="26"/>
      <c r="H25" s="22">
        <f t="shared" si="5"/>
        <v>342107165.88</v>
      </c>
      <c r="I25" s="23">
        <f t="shared" si="6"/>
        <v>27840300</v>
      </c>
      <c r="J25" s="22">
        <f t="shared" si="7"/>
        <v>42968261.880000003</v>
      </c>
      <c r="K25" s="23">
        <f t="shared" si="8"/>
        <v>271298604</v>
      </c>
      <c r="L25" s="23">
        <f t="shared" si="9"/>
        <v>0</v>
      </c>
      <c r="M25" s="22"/>
      <c r="N25" s="24">
        <f t="shared" si="10"/>
        <v>61197118.18</v>
      </c>
      <c r="O25" s="23">
        <f>'Трансферты и кредиты'!P26+'Трансферты и кредиты'!AA26+'Трансферты и кредиты'!H26</f>
        <v>34502800</v>
      </c>
      <c r="P25" s="22">
        <f>'Трансферты и кредиты'!KO26+'Трансферты и кредиты'!MA26+'Трансферты и кредиты'!AU26+'Трансферты и кредиты'!BK26+'Трансферты и кредиты'!BS26+'Трансферты и кредиты'!FO26+'Трансферты и кредиты'!JG26+'Трансферты и кредиты'!EE26+'Трансферты и кредиты'!QA26+'Трансферты и кредиты'!IK26+'Трансферты и кредиты'!OG26+'Трансферты и кредиты'!CO26</f>
        <v>25470718.18</v>
      </c>
      <c r="Q25" s="24">
        <f>'Трансферты и кредиты'!QS26</f>
        <v>1223600</v>
      </c>
      <c r="R25" s="20">
        <f>'Трансферты и кредиты'!TI26+'Трансферты и кредиты'!SG26</f>
        <v>0</v>
      </c>
      <c r="S25" s="25"/>
      <c r="T25" s="316">
        <f t="shared" si="11"/>
        <v>61197118.18</v>
      </c>
      <c r="U25" s="316">
        <f t="shared" si="12"/>
        <v>34502800</v>
      </c>
      <c r="V25" s="317">
        <f t="shared" si="13"/>
        <v>25470718.18</v>
      </c>
      <c r="W25" s="318">
        <f t="shared" si="14"/>
        <v>1223600</v>
      </c>
      <c r="X25" s="317">
        <f t="shared" si="15"/>
        <v>0</v>
      </c>
      <c r="Y25" s="319"/>
      <c r="Z25" s="318">
        <f t="shared" si="16"/>
        <v>0</v>
      </c>
      <c r="AA25" s="316">
        <f>'Трансферты и кредиты'!AG26+'Трансферты и кредиты'!T26+'Трансферты и кредиты'!L26</f>
        <v>0</v>
      </c>
      <c r="AB25" s="317">
        <f>'Трансферты и кредиты'!LA26+'Трансферты и кредиты'!NG26+'Трансферты и кредиты'!BO26+'Трансферты и кредиты'!BW26+'Трансферты и кредиты'!BG26+'Трансферты и кредиты'!QE26+'Трансферты и кредиты'!GY26+'Трансферты и кредиты'!EQ26+'Трансферты и кредиты'!KA26+'Трансферты и кредиты'!IU26+'Трансферты и кредиты'!PI26+'Трансферты и кредиты'!CU26</f>
        <v>0</v>
      </c>
      <c r="AC25" s="318"/>
      <c r="AD25" s="320">
        <f>'Трансферты и кредиты'!TQ26+'Трансферты и кредиты'!SS26</f>
        <v>0</v>
      </c>
      <c r="AE25" s="319"/>
      <c r="AF25" s="26">
        <f>'Трансферты и кредиты'!C26</f>
        <v>113261577.89</v>
      </c>
      <c r="AG25" s="21">
        <f>'Трансферты и кредиты'!E26</f>
        <v>22497392</v>
      </c>
      <c r="AH25" s="215">
        <f>'Трансферты и кредиты'!AJ26</f>
        <v>17667856.300000001</v>
      </c>
      <c r="AI25" s="20">
        <f>'Трансферты и кредиты'!QJ26</f>
        <v>73096329.590000004</v>
      </c>
      <c r="AJ25" s="25">
        <f>'Трансферты и кредиты'!RL26</f>
        <v>0</v>
      </c>
      <c r="AK25" s="26"/>
      <c r="AL25" s="22">
        <f t="shared" si="17"/>
        <v>103731952.8</v>
      </c>
      <c r="AM25" s="23">
        <f t="shared" si="18"/>
        <v>13235000</v>
      </c>
      <c r="AN25" s="22">
        <f t="shared" si="19"/>
        <v>17667856.300000001</v>
      </c>
      <c r="AO25" s="23">
        <f t="shared" si="20"/>
        <v>72829096.5</v>
      </c>
      <c r="AP25" s="23">
        <f t="shared" si="21"/>
        <v>0</v>
      </c>
      <c r="AQ25" s="22"/>
      <c r="AR25" s="24">
        <f t="shared" si="22"/>
        <v>9529625.0899999999</v>
      </c>
      <c r="AS25" s="24">
        <f>'Трансферты и кредиты'!Q26+'Трансферты и кредиты'!AB26+'Трансферты и кредиты'!I26</f>
        <v>9262392</v>
      </c>
      <c r="AT25" s="23">
        <f>'Трансферты и кредиты'!MI26+'Трансферты и кредиты'!QB26+'Трансферты и кредиты'!KR26+'Трансферты и кредиты'!BT26+'Трансферты и кредиты'!BL26+'Трансферты и кредиты'!AZ26+'Трансферты и кредиты'!FX26+'Трансферты и кредиты'!EH26+'Трансферты и кредиты'!JL26+'Трансферты и кредиты'!IO26+'Трансферты и кредиты'!ON26+'Трансферты и кредиты'!CQ26</f>
        <v>0</v>
      </c>
      <c r="AU25" s="22">
        <f>'Трансферты и кредиты'!QT26</f>
        <v>267233.08999999997</v>
      </c>
      <c r="AV25" s="23">
        <f>'Трансферты и кредиты'!TK26+'Трансферты и кредиты'!SJ26</f>
        <v>0</v>
      </c>
      <c r="AW25" s="26"/>
      <c r="AX25" s="316">
        <f t="shared" si="23"/>
        <v>9529625.0899999999</v>
      </c>
      <c r="AY25" s="316">
        <f t="shared" si="24"/>
        <v>9262392</v>
      </c>
      <c r="AZ25" s="317">
        <f t="shared" si="2"/>
        <v>0</v>
      </c>
      <c r="BA25" s="318">
        <f t="shared" si="3"/>
        <v>267233.08999999997</v>
      </c>
      <c r="BB25" s="317">
        <f t="shared" si="4"/>
        <v>0</v>
      </c>
      <c r="BC25" s="319"/>
      <c r="BD25" s="318">
        <f t="shared" si="25"/>
        <v>0</v>
      </c>
      <c r="BE25" s="317">
        <f>'Трансферты и кредиты'!M26+'Трансферты и кредиты'!U26+'Трансферты и кредиты'!AH26</f>
        <v>0</v>
      </c>
      <c r="BF25" s="318">
        <f>'Трансферты и кредиты'!LD26+'Трансферты и кредиты'!NO26+'Трансферты и кредиты'!BP26+'Трансферты и кредиты'!BX26+'Трансферты и кредиты'!BH26+'Трансферты и кредиты'!QF26+'Трансферты и кредиты'!HH26+'Трансферты и кредиты'!ET26+'Трансферты и кредиты'!KF26+'Трансферты и кредиты'!IV26+'Трансферты и кредиты'!PP26+'Трансферты и кредиты'!CV26</f>
        <v>0</v>
      </c>
      <c r="BG25" s="316"/>
      <c r="BH25" s="320">
        <f>'Трансферты и кредиты'!TS26+'Трансферты и кредиты'!SV26</f>
        <v>0</v>
      </c>
      <c r="BI25" s="319"/>
    </row>
    <row r="26" spans="1:61" ht="21.75" customHeight="1">
      <c r="A26" s="19" t="s">
        <v>103</v>
      </c>
      <c r="B26" s="20">
        <f>'Трансферты и кредиты'!B27</f>
        <v>1001104237.97</v>
      </c>
      <c r="C26" s="21">
        <f>'Трансферты и кредиты'!D27</f>
        <v>184524100</v>
      </c>
      <c r="D26" s="215">
        <f>'Трансферты и кредиты'!AI27</f>
        <v>398491777.97000003</v>
      </c>
      <c r="E26" s="20">
        <f>'Трансферты и кредиты'!QG27</f>
        <v>418088360</v>
      </c>
      <c r="F26" s="26">
        <f>'Трансферты и кредиты'!RK27</f>
        <v>0</v>
      </c>
      <c r="G26" s="26"/>
      <c r="H26" s="22">
        <f t="shared" si="5"/>
        <v>800195240.95000005</v>
      </c>
      <c r="I26" s="23">
        <f t="shared" si="6"/>
        <v>73723200</v>
      </c>
      <c r="J26" s="22">
        <f t="shared" si="7"/>
        <v>310726780.95000005</v>
      </c>
      <c r="K26" s="23">
        <f t="shared" si="8"/>
        <v>415745260</v>
      </c>
      <c r="L26" s="23">
        <f t="shared" si="9"/>
        <v>0</v>
      </c>
      <c r="M26" s="22"/>
      <c r="N26" s="24">
        <f t="shared" si="10"/>
        <v>200908997.02000001</v>
      </c>
      <c r="O26" s="23">
        <f>'Трансферты и кредиты'!P27+'Трансферты и кредиты'!AA27+'Трансферты и кредиты'!H27</f>
        <v>110800900</v>
      </c>
      <c r="P26" s="22">
        <f>'Трансферты и кредиты'!KO27+'Трансферты и кредиты'!MA27+'Трансферты и кредиты'!AU27+'Трансферты и кредиты'!BK27+'Трансферты и кредиты'!BS27+'Трансферты и кредиты'!FO27+'Трансферты и кредиты'!JG27+'Трансферты и кредиты'!EE27+'Трансферты и кредиты'!QA27+'Трансферты и кредиты'!IK27+'Трансферты и кредиты'!OG27+'Трансферты и кредиты'!CO27</f>
        <v>87764997.020000011</v>
      </c>
      <c r="Q26" s="24">
        <f>'Трансферты и кредиты'!QS27</f>
        <v>2343100</v>
      </c>
      <c r="R26" s="20">
        <f>'Трансферты и кредиты'!TI27+'Трансферты и кредиты'!SG27</f>
        <v>0</v>
      </c>
      <c r="S26" s="25"/>
      <c r="T26" s="316">
        <f t="shared" si="11"/>
        <v>86364387.01000002</v>
      </c>
      <c r="U26" s="316">
        <f t="shared" si="12"/>
        <v>81714900</v>
      </c>
      <c r="V26" s="317">
        <f t="shared" si="13"/>
        <v>2306387.0100000203</v>
      </c>
      <c r="W26" s="318">
        <f t="shared" si="14"/>
        <v>2343100</v>
      </c>
      <c r="X26" s="317">
        <f t="shared" si="15"/>
        <v>0</v>
      </c>
      <c r="Y26" s="319"/>
      <c r="Z26" s="318">
        <f t="shared" si="16"/>
        <v>114544610.00999999</v>
      </c>
      <c r="AA26" s="316">
        <f>'Трансферты и кредиты'!AG27+'Трансферты и кредиты'!T27+'Трансферты и кредиты'!L27</f>
        <v>29086000</v>
      </c>
      <c r="AB26" s="317">
        <f>'Трансферты и кредиты'!LA27+'Трансферты и кредиты'!NG27+'Трансферты и кредиты'!BO27+'Трансферты и кредиты'!BW27+'Трансферты и кредиты'!BG27+'Трансферты и кредиты'!QE27+'Трансферты и кредиты'!GY27+'Трансферты и кредиты'!EQ27+'Трансферты и кредиты'!KA27+'Трансферты и кредиты'!IU27+'Трансферты и кредиты'!PI27+'Трансферты и кредиты'!CU27</f>
        <v>85458610.00999999</v>
      </c>
      <c r="AC26" s="318"/>
      <c r="AD26" s="320">
        <f>'Трансферты и кредиты'!TQ27+'Трансферты и кредиты'!SS27</f>
        <v>0</v>
      </c>
      <c r="AE26" s="319"/>
      <c r="AF26" s="26">
        <f>'Трансферты и кредиты'!C27</f>
        <v>220655790.09999999</v>
      </c>
      <c r="AG26" s="21">
        <f>'Трансферты и кредиты'!E27</f>
        <v>63470517</v>
      </c>
      <c r="AH26" s="215">
        <f>'Трансферты и кредиты'!AJ27</f>
        <v>50900343.32</v>
      </c>
      <c r="AI26" s="20">
        <f>'Трансферты и кредиты'!QJ27</f>
        <v>106284929.78</v>
      </c>
      <c r="AJ26" s="25">
        <f>'Трансферты и кредиты'!RL27</f>
        <v>0</v>
      </c>
      <c r="AK26" s="26"/>
      <c r="AL26" s="22">
        <f t="shared" si="17"/>
        <v>188590386.09999999</v>
      </c>
      <c r="AM26" s="23">
        <f t="shared" si="18"/>
        <v>31993300</v>
      </c>
      <c r="AN26" s="22">
        <f t="shared" si="19"/>
        <v>50897931.32</v>
      </c>
      <c r="AO26" s="23">
        <f t="shared" si="20"/>
        <v>105699154.78</v>
      </c>
      <c r="AP26" s="23">
        <f t="shared" si="21"/>
        <v>0</v>
      </c>
      <c r="AQ26" s="22"/>
      <c r="AR26" s="24">
        <f t="shared" si="22"/>
        <v>32065404</v>
      </c>
      <c r="AS26" s="24">
        <f>'Трансферты и кредиты'!Q27+'Трансферты и кредиты'!AB27+'Трансферты и кредиты'!I27</f>
        <v>31477217</v>
      </c>
      <c r="AT26" s="23">
        <f>'Трансферты и кредиты'!MI27+'Трансферты и кредиты'!QB27+'Трансферты и кредиты'!KR27+'Трансферты и кредиты'!BT27+'Трансферты и кредиты'!BL27+'Трансферты и кредиты'!AZ27+'Трансферты и кредиты'!FX27+'Трансферты и кредиты'!EH27+'Трансферты и кредиты'!JL27+'Трансферты и кредиты'!IO27+'Трансферты и кредиты'!ON27+'Трансферты и кредиты'!CQ27</f>
        <v>2412</v>
      </c>
      <c r="AU26" s="22">
        <f>'Трансферты и кредиты'!QT27</f>
        <v>585775</v>
      </c>
      <c r="AV26" s="23">
        <f>'Трансферты и кредиты'!TK27+'Трансферты и кредиты'!SJ27</f>
        <v>0</v>
      </c>
      <c r="AW26" s="26"/>
      <c r="AX26" s="316">
        <f t="shared" si="23"/>
        <v>22166493</v>
      </c>
      <c r="AY26" s="316">
        <f t="shared" si="24"/>
        <v>21580718</v>
      </c>
      <c r="AZ26" s="317">
        <f t="shared" si="2"/>
        <v>0</v>
      </c>
      <c r="BA26" s="318">
        <f t="shared" si="3"/>
        <v>585775</v>
      </c>
      <c r="BB26" s="317">
        <f t="shared" si="4"/>
        <v>0</v>
      </c>
      <c r="BC26" s="319"/>
      <c r="BD26" s="318">
        <f t="shared" si="25"/>
        <v>9898911</v>
      </c>
      <c r="BE26" s="317">
        <f>'Трансферты и кредиты'!M27+'Трансферты и кредиты'!U27+'Трансферты и кредиты'!AH27</f>
        <v>9896499</v>
      </c>
      <c r="BF26" s="318">
        <f>'Трансферты и кредиты'!LD27+'Трансферты и кредиты'!NO27+'Трансферты и кредиты'!BP27+'Трансферты и кредиты'!BX27+'Трансферты и кредиты'!BH27+'Трансферты и кредиты'!QF27+'Трансферты и кредиты'!HH27+'Трансферты и кредиты'!ET27+'Трансферты и кредиты'!KF27+'Трансферты и кредиты'!IV27+'Трансферты и кредиты'!PP27+'Трансферты и кредиты'!CV27</f>
        <v>2412</v>
      </c>
      <c r="BG26" s="316"/>
      <c r="BH26" s="320">
        <f>'Трансферты и кредиты'!TS27+'Трансферты и кредиты'!SV27</f>
        <v>0</v>
      </c>
      <c r="BI26" s="319"/>
    </row>
    <row r="27" spans="1:61" ht="21.75" customHeight="1">
      <c r="A27" s="19" t="s">
        <v>104</v>
      </c>
      <c r="B27" s="20">
        <f>'Трансферты и кредиты'!B28</f>
        <v>453355783.93000001</v>
      </c>
      <c r="C27" s="21">
        <f>'Трансферты и кредиты'!D28</f>
        <v>75127700</v>
      </c>
      <c r="D27" s="215">
        <f>'Трансферты и кредиты'!AI28</f>
        <v>168519248.93000001</v>
      </c>
      <c r="E27" s="20">
        <f>'Трансферты и кредиты'!QG28</f>
        <v>209708835</v>
      </c>
      <c r="F27" s="26">
        <f>'Трансферты и кредиты'!RK28</f>
        <v>0</v>
      </c>
      <c r="G27" s="26"/>
      <c r="H27" s="22">
        <f t="shared" si="5"/>
        <v>415296867.53000003</v>
      </c>
      <c r="I27" s="23">
        <f t="shared" si="6"/>
        <v>39100900</v>
      </c>
      <c r="J27" s="22">
        <f t="shared" si="7"/>
        <v>167792532.53</v>
      </c>
      <c r="K27" s="23">
        <f t="shared" si="8"/>
        <v>208403435</v>
      </c>
      <c r="L27" s="23">
        <f t="shared" si="9"/>
        <v>0</v>
      </c>
      <c r="M27" s="22"/>
      <c r="N27" s="24">
        <f t="shared" si="10"/>
        <v>38058916.399999999</v>
      </c>
      <c r="O27" s="23">
        <f>'Трансферты и кредиты'!P28+'Трансферты и кредиты'!AA28+'Трансферты и кредиты'!H28</f>
        <v>36026800</v>
      </c>
      <c r="P27" s="22">
        <f>'Трансферты и кредиты'!KO28+'Трансферты и кредиты'!MA28+'Трансферты и кредиты'!AU28+'Трансферты и кредиты'!BK28+'Трансферты и кредиты'!BS28+'Трансферты и кредиты'!FO28+'Трансферты и кредиты'!JG28+'Трансферты и кредиты'!EE28+'Трансферты и кредиты'!QA28+'Трансферты и кредиты'!IK28+'Трансферты и кредиты'!OG28+'Трансферты и кредиты'!CO28</f>
        <v>726716.40000000014</v>
      </c>
      <c r="Q27" s="24">
        <f>'Трансферты и кредиты'!QS28</f>
        <v>1305400</v>
      </c>
      <c r="R27" s="20">
        <f>'Трансферты и кредиты'!TI28+'Трансферты и кредиты'!SG28</f>
        <v>0</v>
      </c>
      <c r="S27" s="25"/>
      <c r="T27" s="316">
        <f t="shared" si="11"/>
        <v>38058916.399999999</v>
      </c>
      <c r="U27" s="316">
        <f t="shared" si="12"/>
        <v>36026800</v>
      </c>
      <c r="V27" s="317">
        <f t="shared" si="13"/>
        <v>726716.40000000014</v>
      </c>
      <c r="W27" s="318">
        <f t="shared" si="14"/>
        <v>1305400</v>
      </c>
      <c r="X27" s="317">
        <f t="shared" si="15"/>
        <v>0</v>
      </c>
      <c r="Y27" s="319"/>
      <c r="Z27" s="318">
        <f t="shared" si="16"/>
        <v>0</v>
      </c>
      <c r="AA27" s="316">
        <f>'Трансферты и кредиты'!AG28+'Трансферты и кредиты'!T28+'Трансферты и кредиты'!L28</f>
        <v>0</v>
      </c>
      <c r="AB27" s="317">
        <f>'Трансферты и кредиты'!LA28+'Трансферты и кредиты'!NG28+'Трансферты и кредиты'!BO28+'Трансферты и кредиты'!BW28+'Трансферты и кредиты'!BG28+'Трансферты и кредиты'!QE28+'Трансферты и кредиты'!GY28+'Трансферты и кредиты'!EQ28+'Трансферты и кредиты'!KA28+'Трансферты и кредиты'!IU28+'Трансферты и кредиты'!PI28+'Трансферты и кредиты'!CU28</f>
        <v>0</v>
      </c>
      <c r="AC27" s="318"/>
      <c r="AD27" s="320">
        <f>'Трансферты и кредиты'!TQ28+'Трансферты и кредиты'!SS28</f>
        <v>0</v>
      </c>
      <c r="AE27" s="319"/>
      <c r="AF27" s="26">
        <f>'Трансферты и кредиты'!C28</f>
        <v>107188387.34999999</v>
      </c>
      <c r="AG27" s="21">
        <f>'Трансферты и кредиты'!E28</f>
        <v>29861100</v>
      </c>
      <c r="AH27" s="215">
        <f>'Трансферты и кредиты'!AJ28</f>
        <v>19074603.870000001</v>
      </c>
      <c r="AI27" s="20">
        <f>'Трансферты и кредиты'!QJ28</f>
        <v>58252683.479999997</v>
      </c>
      <c r="AJ27" s="25">
        <f>'Трансферты и кредиты'!RL28</f>
        <v>0</v>
      </c>
      <c r="AK27" s="26"/>
      <c r="AL27" s="22">
        <f t="shared" si="17"/>
        <v>96231592.829999998</v>
      </c>
      <c r="AM27" s="23">
        <f t="shared" si="18"/>
        <v>19137800</v>
      </c>
      <c r="AN27" s="22">
        <f t="shared" si="19"/>
        <v>19074603.870000001</v>
      </c>
      <c r="AO27" s="23">
        <f t="shared" si="20"/>
        <v>58019188.959999993</v>
      </c>
      <c r="AP27" s="23">
        <f t="shared" si="21"/>
        <v>0</v>
      </c>
      <c r="AQ27" s="22"/>
      <c r="AR27" s="24">
        <f t="shared" si="22"/>
        <v>10956794.52</v>
      </c>
      <c r="AS27" s="24">
        <f>'Трансферты и кредиты'!Q28+'Трансферты и кредиты'!AB28+'Трансферты и кредиты'!I28</f>
        <v>10723300</v>
      </c>
      <c r="AT27" s="23">
        <f>'Трансферты и кредиты'!MI28+'Трансферты и кредиты'!QB28+'Трансферты и кредиты'!KR28+'Трансферты и кредиты'!BT28+'Трансферты и кредиты'!BL28+'Трансферты и кредиты'!AZ28+'Трансферты и кредиты'!FX28+'Трансферты и кредиты'!EH28+'Трансферты и кредиты'!JL28+'Трансферты и кредиты'!IO28+'Трансферты и кредиты'!ON28+'Трансферты и кредиты'!CQ28</f>
        <v>0</v>
      </c>
      <c r="AU27" s="22">
        <f>'Трансферты и кредиты'!QT28</f>
        <v>233494.52000000002</v>
      </c>
      <c r="AV27" s="23">
        <f>'Трансферты и кредиты'!TK28+'Трансферты и кредиты'!SJ28</f>
        <v>0</v>
      </c>
      <c r="AW27" s="26"/>
      <c r="AX27" s="316">
        <f t="shared" si="23"/>
        <v>10956794.52</v>
      </c>
      <c r="AY27" s="316">
        <f t="shared" si="24"/>
        <v>10723300</v>
      </c>
      <c r="AZ27" s="317">
        <f t="shared" si="2"/>
        <v>0</v>
      </c>
      <c r="BA27" s="318">
        <f t="shared" si="3"/>
        <v>233494.52000000002</v>
      </c>
      <c r="BB27" s="317">
        <f t="shared" si="4"/>
        <v>0</v>
      </c>
      <c r="BC27" s="319"/>
      <c r="BD27" s="318">
        <f t="shared" si="25"/>
        <v>0</v>
      </c>
      <c r="BE27" s="317">
        <f>'Трансферты и кредиты'!M28+'Трансферты и кредиты'!U28+'Трансферты и кредиты'!AH28</f>
        <v>0</v>
      </c>
      <c r="BF27" s="318">
        <f>'Трансферты и кредиты'!LD28+'Трансферты и кредиты'!NO28+'Трансферты и кредиты'!BP28+'Трансферты и кредиты'!BX28+'Трансферты и кредиты'!BH28+'Трансферты и кредиты'!QF28+'Трансферты и кредиты'!HH28+'Трансферты и кредиты'!ET28+'Трансферты и кредиты'!KF28+'Трансферты и кредиты'!IV28+'Трансферты и кредиты'!PP28+'Трансферты и кредиты'!CV28</f>
        <v>0</v>
      </c>
      <c r="BG27" s="316"/>
      <c r="BH27" s="320">
        <f>'Трансферты и кредиты'!TS28+'Трансферты и кредиты'!SV28</f>
        <v>0</v>
      </c>
      <c r="BI27" s="319"/>
    </row>
    <row r="28" spans="1:61" ht="21.75" customHeight="1" thickBot="1">
      <c r="A28" s="28" t="s">
        <v>105</v>
      </c>
      <c r="B28" s="29">
        <f>'Трансферты и кредиты'!B29</f>
        <v>477671077.36000001</v>
      </c>
      <c r="C28" s="30">
        <f>'Трансферты и кредиты'!D29</f>
        <v>100709900</v>
      </c>
      <c r="D28" s="216">
        <f>'Трансферты и кредиты'!AI29</f>
        <v>59197415.359999999</v>
      </c>
      <c r="E28" s="29">
        <f>'Трансферты и кредиты'!QG29</f>
        <v>317763762</v>
      </c>
      <c r="F28" s="35">
        <f>'Трансферты и кредиты'!RK29</f>
        <v>0</v>
      </c>
      <c r="G28" s="35"/>
      <c r="H28" s="31">
        <f t="shared" si="5"/>
        <v>421452391.80000001</v>
      </c>
      <c r="I28" s="32">
        <f t="shared" si="6"/>
        <v>48506100</v>
      </c>
      <c r="J28" s="31">
        <f t="shared" si="7"/>
        <v>57003129.799999997</v>
      </c>
      <c r="K28" s="32">
        <f t="shared" si="8"/>
        <v>315943162</v>
      </c>
      <c r="L28" s="32">
        <f t="shared" si="9"/>
        <v>0</v>
      </c>
      <c r="M28" s="31"/>
      <c r="N28" s="33">
        <f t="shared" si="10"/>
        <v>56218685.560000002</v>
      </c>
      <c r="O28" s="32">
        <f>'Трансферты и кредиты'!P29+'Трансферты и кредиты'!AA29+'Трансферты и кредиты'!H29</f>
        <v>52203800</v>
      </c>
      <c r="P28" s="22">
        <f>'Трансферты и кредиты'!KO29+'Трансферты и кредиты'!MA29+'Трансферты и кредиты'!AU29+'Трансферты и кредиты'!BK29+'Трансферты и кредиты'!BS29+'Трансферты и кредиты'!FO29+'Трансферты и кредиты'!JG29+'Трансферты и кредиты'!EE29+'Трансферты и кредиты'!QA29+'Трансферты и кредиты'!IK29+'Трансферты и кредиты'!OG29+'Трансферты и кредиты'!CO29</f>
        <v>2194285.56</v>
      </c>
      <c r="Q28" s="33">
        <f>'Трансферты и кредиты'!QS29</f>
        <v>1820600</v>
      </c>
      <c r="R28" s="29">
        <f>'Трансферты и кредиты'!TI29+'Трансферты и кредиты'!SG29</f>
        <v>0</v>
      </c>
      <c r="S28" s="34"/>
      <c r="T28" s="321">
        <f t="shared" si="11"/>
        <v>54857371.590000004</v>
      </c>
      <c r="U28" s="321">
        <f t="shared" si="12"/>
        <v>50977100</v>
      </c>
      <c r="V28" s="322">
        <f t="shared" si="13"/>
        <v>2059671.59</v>
      </c>
      <c r="W28" s="323">
        <f t="shared" si="14"/>
        <v>1820600</v>
      </c>
      <c r="X28" s="322">
        <f t="shared" si="15"/>
        <v>0</v>
      </c>
      <c r="Y28" s="324"/>
      <c r="Z28" s="323">
        <f t="shared" si="16"/>
        <v>1361313.97</v>
      </c>
      <c r="AA28" s="321">
        <f>'Трансферты и кредиты'!AG29+'Трансферты и кредиты'!T29+'Трансферты и кредиты'!L29</f>
        <v>1226700</v>
      </c>
      <c r="AB28" s="322">
        <f>'Трансферты и кредиты'!LA29+'Трансферты и кредиты'!NG29+'Трансферты и кредиты'!BO29+'Трансферты и кредиты'!BW29+'Трансферты и кредиты'!BG29+'Трансферты и кредиты'!QE29+'Трансферты и кредиты'!GY29+'Трансферты и кредиты'!EQ29+'Трансферты и кредиты'!KA29+'Трансферты и кредиты'!IU29+'Трансферты и кредиты'!PI29+'Трансферты и кредиты'!CU29</f>
        <v>134613.97</v>
      </c>
      <c r="AC28" s="323"/>
      <c r="AD28" s="325">
        <f>'Трансферты и кредиты'!TQ29+'Трансферты и кредиты'!SS29</f>
        <v>0</v>
      </c>
      <c r="AE28" s="324"/>
      <c r="AF28" s="35">
        <f>'Трансферты и кредиты'!C29</f>
        <v>154581312.33000001</v>
      </c>
      <c r="AG28" s="30">
        <f>'Трансферты и кредиты'!E29</f>
        <v>44552000</v>
      </c>
      <c r="AH28" s="216">
        <f>'Трансферты и кредиты'!AJ29</f>
        <v>25282930.16</v>
      </c>
      <c r="AI28" s="29">
        <f>'Трансферты и кредиты'!QJ29</f>
        <v>84746382.170000002</v>
      </c>
      <c r="AJ28" s="34">
        <f>'Трансферты и кредиты'!RL29</f>
        <v>0</v>
      </c>
      <c r="AK28" s="35"/>
      <c r="AL28" s="31">
        <f t="shared" si="17"/>
        <v>141170365.11000001</v>
      </c>
      <c r="AM28" s="32">
        <f t="shared" si="18"/>
        <v>31476000</v>
      </c>
      <c r="AN28" s="31">
        <f t="shared" si="19"/>
        <v>25282930.16</v>
      </c>
      <c r="AO28" s="32">
        <f t="shared" si="20"/>
        <v>84411434.950000003</v>
      </c>
      <c r="AP28" s="32">
        <f t="shared" si="21"/>
        <v>0</v>
      </c>
      <c r="AQ28" s="31"/>
      <c r="AR28" s="33">
        <f t="shared" si="22"/>
        <v>13410947.220000001</v>
      </c>
      <c r="AS28" s="33">
        <f>'Трансферты и кредиты'!Q29+'Трансферты и кредиты'!AB29+'Трансферты и кредиты'!I29</f>
        <v>13076000</v>
      </c>
      <c r="AT28" s="32">
        <f>'Трансферты и кредиты'!MI29+'Трансферты и кредиты'!QB29+'Трансферты и кредиты'!KR29+'Трансферты и кредиты'!BT29+'Трансферты и кредиты'!BL29+'Трансферты и кредиты'!AZ29+'Трансферты и кредиты'!FX29+'Трансферты и кредиты'!EH29+'Трансферты и кредиты'!JL29+'Трансферты и кредиты'!IO29+'Трансферты и кредиты'!ON29+'Трансферты и кредиты'!CQ29</f>
        <v>0</v>
      </c>
      <c r="AU28" s="31">
        <f>'Трансферты и кредиты'!QT29</f>
        <v>334947.21999999997</v>
      </c>
      <c r="AV28" s="32">
        <f>'Трансферты и кредиты'!TK29+'Трансферты и кредиты'!SJ29</f>
        <v>0</v>
      </c>
      <c r="AW28" s="35"/>
      <c r="AX28" s="321">
        <f t="shared" si="23"/>
        <v>13103947.220000001</v>
      </c>
      <c r="AY28" s="321">
        <f t="shared" si="24"/>
        <v>12769000</v>
      </c>
      <c r="AZ28" s="322">
        <f t="shared" si="2"/>
        <v>0</v>
      </c>
      <c r="BA28" s="323">
        <f t="shared" si="3"/>
        <v>334947.21999999997</v>
      </c>
      <c r="BB28" s="322">
        <f t="shared" si="4"/>
        <v>0</v>
      </c>
      <c r="BC28" s="324"/>
      <c r="BD28" s="323">
        <f t="shared" si="25"/>
        <v>307000</v>
      </c>
      <c r="BE28" s="322">
        <f>'Трансферты и кредиты'!M29+'Трансферты и кредиты'!U29+'Трансферты и кредиты'!AH29</f>
        <v>307000</v>
      </c>
      <c r="BF28" s="318">
        <f>'Трансферты и кредиты'!LD29+'Трансферты и кредиты'!NO29+'Трансферты и кредиты'!BP29+'Трансферты и кредиты'!BX29+'Трансферты и кредиты'!BH29+'Трансферты и кредиты'!QF29+'Трансферты и кредиты'!HH29+'Трансферты и кредиты'!ET29+'Трансферты и кредиты'!KF29+'Трансферты и кредиты'!IV29+'Трансферты и кредиты'!PP29+'Трансферты и кредиты'!CV29</f>
        <v>0</v>
      </c>
      <c r="BG28" s="321"/>
      <c r="BH28" s="325">
        <f>'Трансферты и кредиты'!TS29+'Трансферты и кредиты'!SV29</f>
        <v>0</v>
      </c>
      <c r="BI28" s="324"/>
    </row>
    <row r="29" spans="1:61" ht="21.75" customHeight="1" thickBot="1">
      <c r="A29" s="36" t="s">
        <v>113</v>
      </c>
      <c r="B29" s="37">
        <f t="shared" ref="B29:AW29" si="26">SUM(B11:B28)</f>
        <v>9128873033.5400009</v>
      </c>
      <c r="C29" s="38">
        <f t="shared" si="26"/>
        <v>1734391300</v>
      </c>
      <c r="D29" s="217">
        <f>SUM(D11:D28)</f>
        <v>1848149709.54</v>
      </c>
      <c r="E29" s="37">
        <f t="shared" si="26"/>
        <v>5546332024</v>
      </c>
      <c r="F29" s="37">
        <f t="shared" si="26"/>
        <v>0</v>
      </c>
      <c r="G29" s="37">
        <f t="shared" si="26"/>
        <v>0</v>
      </c>
      <c r="H29" s="39">
        <f t="shared" si="26"/>
        <v>7701614073.4899988</v>
      </c>
      <c r="I29" s="37">
        <f>SUM(I11:I28)</f>
        <v>740785200</v>
      </c>
      <c r="J29" s="38">
        <f>SUM(J11:J28)</f>
        <v>1441860049.4900002</v>
      </c>
      <c r="K29" s="40">
        <f t="shared" si="26"/>
        <v>5518968824</v>
      </c>
      <c r="L29" s="37">
        <f t="shared" si="26"/>
        <v>0</v>
      </c>
      <c r="M29" s="38">
        <f t="shared" si="26"/>
        <v>0</v>
      </c>
      <c r="N29" s="158">
        <f t="shared" si="26"/>
        <v>1427258960.05</v>
      </c>
      <c r="O29" s="38">
        <f t="shared" si="26"/>
        <v>993606100</v>
      </c>
      <c r="P29" s="158">
        <f>SUM(P11:P28)</f>
        <v>406289660.05000001</v>
      </c>
      <c r="Q29" s="38">
        <f t="shared" si="26"/>
        <v>27363200</v>
      </c>
      <c r="R29" s="37">
        <f t="shared" si="26"/>
        <v>0</v>
      </c>
      <c r="S29" s="37">
        <f t="shared" si="26"/>
        <v>0</v>
      </c>
      <c r="T29" s="326">
        <f t="shared" ref="T29:AE29" si="27">SUM(T11:T28)</f>
        <v>1098436168.2199998</v>
      </c>
      <c r="U29" s="327">
        <f t="shared" si="27"/>
        <v>830915200</v>
      </c>
      <c r="V29" s="328">
        <f t="shared" si="27"/>
        <v>240157768.22000003</v>
      </c>
      <c r="W29" s="327">
        <f t="shared" si="27"/>
        <v>27363200</v>
      </c>
      <c r="X29" s="328">
        <f t="shared" si="27"/>
        <v>0</v>
      </c>
      <c r="Y29" s="329">
        <f t="shared" si="27"/>
        <v>0</v>
      </c>
      <c r="Z29" s="326">
        <f t="shared" si="27"/>
        <v>328822791.83000004</v>
      </c>
      <c r="AA29" s="327">
        <f t="shared" si="27"/>
        <v>162690900</v>
      </c>
      <c r="AB29" s="328">
        <f t="shared" si="27"/>
        <v>166131891.82999998</v>
      </c>
      <c r="AC29" s="327">
        <f t="shared" si="27"/>
        <v>0</v>
      </c>
      <c r="AD29" s="328">
        <f t="shared" si="27"/>
        <v>0</v>
      </c>
      <c r="AE29" s="329">
        <f t="shared" si="27"/>
        <v>0</v>
      </c>
      <c r="AF29" s="37">
        <f t="shared" si="26"/>
        <v>2566887338.8699999</v>
      </c>
      <c r="AG29" s="38">
        <f t="shared" si="26"/>
        <v>659925016</v>
      </c>
      <c r="AH29" s="217">
        <f>SUM(AH11:AH28)</f>
        <v>452767192.30000001</v>
      </c>
      <c r="AI29" s="37">
        <f t="shared" si="26"/>
        <v>1454195130.5700002</v>
      </c>
      <c r="AJ29" s="37">
        <f t="shared" si="26"/>
        <v>0</v>
      </c>
      <c r="AK29" s="37">
        <f t="shared" si="26"/>
        <v>0</v>
      </c>
      <c r="AL29" s="39">
        <f t="shared" si="26"/>
        <v>2172130194.1599998</v>
      </c>
      <c r="AM29" s="40">
        <f>SUM(AM11:AM28)</f>
        <v>329182357.32999998</v>
      </c>
      <c r="AN29" s="39">
        <f>SUM(AN11:AN28)</f>
        <v>394128365.44</v>
      </c>
      <c r="AO29" s="40">
        <f t="shared" si="26"/>
        <v>1448819471.3900001</v>
      </c>
      <c r="AP29" s="37">
        <f t="shared" si="26"/>
        <v>0</v>
      </c>
      <c r="AQ29" s="38">
        <f t="shared" si="26"/>
        <v>0</v>
      </c>
      <c r="AR29" s="40">
        <f t="shared" si="26"/>
        <v>394757144.70999998</v>
      </c>
      <c r="AS29" s="39">
        <f t="shared" si="26"/>
        <v>330742658.66999996</v>
      </c>
      <c r="AT29" s="217">
        <f>SUM(AT11:AT28)</f>
        <v>58638826.859999999</v>
      </c>
      <c r="AU29" s="37">
        <f t="shared" si="26"/>
        <v>5375659.1799999988</v>
      </c>
      <c r="AV29" s="37">
        <f t="shared" si="26"/>
        <v>0</v>
      </c>
      <c r="AW29" s="37">
        <f t="shared" si="26"/>
        <v>0</v>
      </c>
      <c r="AX29" s="326">
        <f t="shared" ref="AX29:BI29" si="28">SUM(AX11:AX28)</f>
        <v>229240287.43000004</v>
      </c>
      <c r="AY29" s="327">
        <f t="shared" si="28"/>
        <v>216924401.37</v>
      </c>
      <c r="AZ29" s="328">
        <f t="shared" si="28"/>
        <v>6940226.879999998</v>
      </c>
      <c r="BA29" s="327">
        <f t="shared" si="28"/>
        <v>5375659.1799999988</v>
      </c>
      <c r="BB29" s="328">
        <f t="shared" si="28"/>
        <v>0</v>
      </c>
      <c r="BC29" s="329">
        <f t="shared" si="28"/>
        <v>0</v>
      </c>
      <c r="BD29" s="326">
        <f t="shared" si="28"/>
        <v>165516857.27999997</v>
      </c>
      <c r="BE29" s="327">
        <f t="shared" si="28"/>
        <v>113818257.3</v>
      </c>
      <c r="BF29" s="326">
        <f t="shared" si="28"/>
        <v>51698599.980000004</v>
      </c>
      <c r="BG29" s="327">
        <f t="shared" si="28"/>
        <v>0</v>
      </c>
      <c r="BH29" s="328">
        <f t="shared" si="28"/>
        <v>0</v>
      </c>
      <c r="BI29" s="328">
        <f t="shared" si="28"/>
        <v>0</v>
      </c>
    </row>
    <row r="30" spans="1:61" ht="21.75" customHeight="1">
      <c r="A30" s="41"/>
      <c r="B30" s="41"/>
      <c r="C30" s="42"/>
      <c r="D30" s="41"/>
      <c r="E30" s="42"/>
      <c r="F30" s="41"/>
      <c r="G30" s="41"/>
      <c r="H30" s="43"/>
      <c r="I30" s="44"/>
      <c r="J30" s="43"/>
      <c r="K30" s="44"/>
      <c r="L30" s="46"/>
      <c r="M30" s="45"/>
      <c r="N30" s="46"/>
      <c r="O30" s="47"/>
      <c r="P30" s="787"/>
      <c r="Q30" s="47"/>
      <c r="R30" s="41"/>
      <c r="S30" s="46"/>
      <c r="T30" s="330"/>
      <c r="U30" s="331"/>
      <c r="V30" s="332"/>
      <c r="W30" s="331"/>
      <c r="X30" s="333"/>
      <c r="Y30" s="330"/>
      <c r="Z30" s="330"/>
      <c r="AA30" s="331"/>
      <c r="AB30" s="332"/>
      <c r="AC30" s="331"/>
      <c r="AD30" s="333"/>
      <c r="AE30" s="330"/>
      <c r="AF30" s="41"/>
      <c r="AG30" s="42"/>
      <c r="AH30" s="27"/>
      <c r="AI30" s="41"/>
      <c r="AJ30" s="41"/>
      <c r="AK30" s="41"/>
      <c r="AL30" s="43"/>
      <c r="AM30" s="44"/>
      <c r="AN30" s="43"/>
      <c r="AO30" s="44"/>
      <c r="AP30" s="41"/>
      <c r="AQ30" s="42"/>
      <c r="AR30" s="44"/>
      <c r="AS30" s="43"/>
      <c r="AT30" s="44"/>
      <c r="AU30" s="43"/>
      <c r="AV30" s="41"/>
      <c r="AW30" s="41"/>
      <c r="AX30" s="330"/>
      <c r="AY30" s="331"/>
      <c r="AZ30" s="332"/>
      <c r="BA30" s="331"/>
      <c r="BB30" s="333"/>
      <c r="BC30" s="330"/>
      <c r="BD30" s="330"/>
      <c r="BE30" s="331"/>
      <c r="BF30" s="332"/>
      <c r="BG30" s="331"/>
      <c r="BH30" s="333"/>
      <c r="BI30" s="330"/>
    </row>
    <row r="31" spans="1:61" ht="21.75" customHeight="1">
      <c r="A31" s="48" t="s">
        <v>5</v>
      </c>
      <c r="B31" s="20">
        <f>'Трансферты и кредиты'!B32</f>
        <v>1344496084.4400001</v>
      </c>
      <c r="C31" s="21">
        <f>'Трансферты и кредиты'!D32</f>
        <v>221781600</v>
      </c>
      <c r="D31" s="20">
        <f>'Трансферты и кредиты'!AI32</f>
        <v>338443906.43999994</v>
      </c>
      <c r="E31" s="21">
        <f>'Трансферты и кредиты'!QG32</f>
        <v>784270578</v>
      </c>
      <c r="F31" s="20">
        <f>'Трансферты и кредиты'!RK32</f>
        <v>0</v>
      </c>
      <c r="G31" s="20"/>
      <c r="H31" s="22">
        <f t="shared" ref="H31:M32" si="29">B31-N31</f>
        <v>1344496084.4400001</v>
      </c>
      <c r="I31" s="23">
        <f t="shared" si="29"/>
        <v>221781600</v>
      </c>
      <c r="J31" s="22">
        <f t="shared" si="29"/>
        <v>338443906.43999994</v>
      </c>
      <c r="K31" s="23">
        <f t="shared" si="29"/>
        <v>784270578</v>
      </c>
      <c r="L31" s="23">
        <f t="shared" si="29"/>
        <v>0</v>
      </c>
      <c r="M31" s="22">
        <f t="shared" si="29"/>
        <v>0</v>
      </c>
      <c r="N31" s="23"/>
      <c r="O31" s="23"/>
      <c r="P31" s="22"/>
      <c r="Q31" s="24"/>
      <c r="R31" s="20"/>
      <c r="S31" s="23"/>
      <c r="T31" s="317"/>
      <c r="U31" s="318"/>
      <c r="V31" s="317"/>
      <c r="W31" s="318"/>
      <c r="X31" s="320"/>
      <c r="Y31" s="317"/>
      <c r="Z31" s="317"/>
      <c r="AA31" s="318"/>
      <c r="AB31" s="317"/>
      <c r="AC31" s="318"/>
      <c r="AD31" s="320"/>
      <c r="AE31" s="317"/>
      <c r="AF31" s="20">
        <f>'Трансферты и кредиты'!C32</f>
        <v>452251726.70000005</v>
      </c>
      <c r="AG31" s="21">
        <f>'Трансферты и кредиты'!E32</f>
        <v>121070399</v>
      </c>
      <c r="AH31" s="215">
        <f>'Трансферты и кредиты'!AJ32</f>
        <v>134515851.48999998</v>
      </c>
      <c r="AI31" s="20">
        <f>'Трансферты и кредиты'!QJ32</f>
        <v>196665476.21000001</v>
      </c>
      <c r="AJ31" s="23">
        <f>'Трансферты и кредиты'!RL32</f>
        <v>0</v>
      </c>
      <c r="AK31" s="20"/>
      <c r="AL31" s="22">
        <f t="shared" ref="AL31:AP32" si="30">AF31-AR31</f>
        <v>452251726.70000005</v>
      </c>
      <c r="AM31" s="23">
        <f t="shared" si="30"/>
        <v>121070399</v>
      </c>
      <c r="AN31" s="22">
        <f t="shared" si="30"/>
        <v>134515851.48999998</v>
      </c>
      <c r="AO31" s="23">
        <f t="shared" si="30"/>
        <v>196665476.21000001</v>
      </c>
      <c r="AP31" s="23">
        <f t="shared" si="30"/>
        <v>0</v>
      </c>
      <c r="AQ31" s="22"/>
      <c r="AR31" s="23"/>
      <c r="AS31" s="22"/>
      <c r="AT31" s="23"/>
      <c r="AU31" s="22"/>
      <c r="AV31" s="23"/>
      <c r="AW31" s="20"/>
      <c r="AX31" s="317"/>
      <c r="AY31" s="318"/>
      <c r="AZ31" s="317"/>
      <c r="BA31" s="318"/>
      <c r="BB31" s="320"/>
      <c r="BC31" s="317"/>
      <c r="BD31" s="317"/>
      <c r="BE31" s="318"/>
      <c r="BF31" s="317"/>
      <c r="BG31" s="318"/>
      <c r="BH31" s="320"/>
      <c r="BI31" s="317"/>
    </row>
    <row r="32" spans="1:61" ht="21.75" customHeight="1" thickBot="1">
      <c r="A32" s="41" t="s">
        <v>6</v>
      </c>
      <c r="B32" s="20">
        <f>'Трансферты и кредиты'!B33</f>
        <v>6319096963.3900003</v>
      </c>
      <c r="C32" s="21">
        <f>'Трансферты и кредиты'!D33</f>
        <v>617188100</v>
      </c>
      <c r="D32" s="20">
        <f>'Трансферты и кредиты'!AI33</f>
        <v>1021985274.3399999</v>
      </c>
      <c r="E32" s="21">
        <f>'Трансферты и кредиты'!QG33</f>
        <v>4118881098</v>
      </c>
      <c r="F32" s="20">
        <f>'Трансферты и кредиты'!RK33</f>
        <v>561042491.04999995</v>
      </c>
      <c r="G32" s="20"/>
      <c r="H32" s="22">
        <f t="shared" si="29"/>
        <v>6319096963.3900003</v>
      </c>
      <c r="I32" s="23">
        <f t="shared" si="29"/>
        <v>617188100</v>
      </c>
      <c r="J32" s="22">
        <f t="shared" si="29"/>
        <v>1021985274.3399999</v>
      </c>
      <c r="K32" s="23">
        <f t="shared" si="29"/>
        <v>4118881098</v>
      </c>
      <c r="L32" s="23">
        <f t="shared" si="29"/>
        <v>561042491.04999995</v>
      </c>
      <c r="M32" s="22">
        <f t="shared" si="29"/>
        <v>0</v>
      </c>
      <c r="N32" s="23"/>
      <c r="O32" s="23"/>
      <c r="P32" s="22"/>
      <c r="Q32" s="24"/>
      <c r="R32" s="20"/>
      <c r="S32" s="23"/>
      <c r="T32" s="317"/>
      <c r="U32" s="318"/>
      <c r="V32" s="317"/>
      <c r="W32" s="318"/>
      <c r="X32" s="320"/>
      <c r="Y32" s="317"/>
      <c r="Z32" s="317"/>
      <c r="AA32" s="318"/>
      <c r="AB32" s="317"/>
      <c r="AC32" s="318"/>
      <c r="AD32" s="320"/>
      <c r="AE32" s="317"/>
      <c r="AF32" s="20">
        <f>'Трансферты и кредиты'!C33</f>
        <v>1670039788.1199999</v>
      </c>
      <c r="AG32" s="21">
        <f>'Трансферты и кредиты'!E33</f>
        <v>110672025</v>
      </c>
      <c r="AH32" s="215">
        <f>'Трансферты и кредиты'!AJ33</f>
        <v>485255985.64999998</v>
      </c>
      <c r="AI32" s="20">
        <f>'Трансферты и кредиты'!QJ33</f>
        <v>1074111777.47</v>
      </c>
      <c r="AJ32" s="23">
        <f>'Трансферты и кредиты'!RL33</f>
        <v>0</v>
      </c>
      <c r="AK32" s="20"/>
      <c r="AL32" s="22">
        <f t="shared" si="30"/>
        <v>1670039788.1199999</v>
      </c>
      <c r="AM32" s="23">
        <f t="shared" si="30"/>
        <v>110672025</v>
      </c>
      <c r="AN32" s="22">
        <f t="shared" si="30"/>
        <v>485255985.64999998</v>
      </c>
      <c r="AO32" s="23">
        <f t="shared" si="30"/>
        <v>1074111777.47</v>
      </c>
      <c r="AP32" s="23">
        <f t="shared" si="30"/>
        <v>0</v>
      </c>
      <c r="AQ32" s="22"/>
      <c r="AR32" s="23"/>
      <c r="AS32" s="22"/>
      <c r="AT32" s="23"/>
      <c r="AU32" s="22"/>
      <c r="AV32" s="23"/>
      <c r="AW32" s="20"/>
      <c r="AX32" s="317"/>
      <c r="AY32" s="318"/>
      <c r="AZ32" s="317"/>
      <c r="BA32" s="318"/>
      <c r="BB32" s="320"/>
      <c r="BC32" s="317"/>
      <c r="BD32" s="317"/>
      <c r="BE32" s="318"/>
      <c r="BF32" s="317"/>
      <c r="BG32" s="318"/>
      <c r="BH32" s="320"/>
      <c r="BI32" s="317"/>
    </row>
    <row r="33" spans="1:61" ht="21.75" customHeight="1" thickBot="1">
      <c r="A33" s="36" t="s">
        <v>7</v>
      </c>
      <c r="B33" s="49">
        <f t="shared" ref="B33:AW33" si="31">SUM(B31:B32)</f>
        <v>7663593047.8299999</v>
      </c>
      <c r="C33" s="50">
        <f t="shared" si="31"/>
        <v>838969700</v>
      </c>
      <c r="D33" s="49">
        <f>SUM(D31:D32)</f>
        <v>1360429180.7799997</v>
      </c>
      <c r="E33" s="50">
        <f t="shared" si="31"/>
        <v>4903151676</v>
      </c>
      <c r="F33" s="49">
        <f t="shared" si="31"/>
        <v>561042491.04999995</v>
      </c>
      <c r="G33" s="49">
        <f t="shared" si="31"/>
        <v>0</v>
      </c>
      <c r="H33" s="50">
        <f t="shared" si="31"/>
        <v>7663593047.8299999</v>
      </c>
      <c r="I33" s="49">
        <f>SUM(I31:I32)</f>
        <v>838969700</v>
      </c>
      <c r="J33" s="50">
        <f>SUM(J31:J32)</f>
        <v>1360429180.7799997</v>
      </c>
      <c r="K33" s="49">
        <f t="shared" si="31"/>
        <v>4903151676</v>
      </c>
      <c r="L33" s="49">
        <f t="shared" si="31"/>
        <v>561042491.04999995</v>
      </c>
      <c r="M33" s="50">
        <f t="shared" si="31"/>
        <v>0</v>
      </c>
      <c r="N33" s="49">
        <f t="shared" si="31"/>
        <v>0</v>
      </c>
      <c r="O33" s="50">
        <f t="shared" si="31"/>
        <v>0</v>
      </c>
      <c r="P33" s="158">
        <f>SUM(P31:P32)</f>
        <v>0</v>
      </c>
      <c r="Q33" s="50">
        <f t="shared" si="31"/>
        <v>0</v>
      </c>
      <c r="R33" s="49">
        <f t="shared" si="31"/>
        <v>0</v>
      </c>
      <c r="S33" s="49">
        <f t="shared" si="31"/>
        <v>0</v>
      </c>
      <c r="T33" s="334">
        <f t="shared" ref="T33:AE33" si="32">SUM(T31:T32)</f>
        <v>0</v>
      </c>
      <c r="U33" s="335">
        <f t="shared" si="32"/>
        <v>0</v>
      </c>
      <c r="V33" s="334">
        <f t="shared" si="32"/>
        <v>0</v>
      </c>
      <c r="W33" s="335">
        <f t="shared" si="32"/>
        <v>0</v>
      </c>
      <c r="X33" s="334">
        <f t="shared" si="32"/>
        <v>0</v>
      </c>
      <c r="Y33" s="334">
        <f t="shared" si="32"/>
        <v>0</v>
      </c>
      <c r="Z33" s="334">
        <f t="shared" si="32"/>
        <v>0</v>
      </c>
      <c r="AA33" s="335">
        <f t="shared" si="32"/>
        <v>0</v>
      </c>
      <c r="AB33" s="334">
        <f t="shared" si="32"/>
        <v>0</v>
      </c>
      <c r="AC33" s="335">
        <f t="shared" si="32"/>
        <v>0</v>
      </c>
      <c r="AD33" s="334">
        <f t="shared" si="32"/>
        <v>0</v>
      </c>
      <c r="AE33" s="334">
        <f t="shared" si="32"/>
        <v>0</v>
      </c>
      <c r="AF33" s="49">
        <f t="shared" si="31"/>
        <v>2122291514.8199999</v>
      </c>
      <c r="AG33" s="50">
        <f t="shared" si="31"/>
        <v>231742424</v>
      </c>
      <c r="AH33" s="218">
        <f>SUM(AH31:AH32)</f>
        <v>619771837.13999999</v>
      </c>
      <c r="AI33" s="158">
        <f t="shared" si="31"/>
        <v>1270777253.6800001</v>
      </c>
      <c r="AJ33" s="49">
        <f t="shared" si="31"/>
        <v>0</v>
      </c>
      <c r="AK33" s="49">
        <f t="shared" si="31"/>
        <v>0</v>
      </c>
      <c r="AL33" s="50">
        <f t="shared" si="31"/>
        <v>2122291514.8199999</v>
      </c>
      <c r="AM33" s="49">
        <f>SUM(AM31:AM32)</f>
        <v>231742424</v>
      </c>
      <c r="AN33" s="50">
        <f>SUM(AN31:AN32)</f>
        <v>619771837.13999999</v>
      </c>
      <c r="AO33" s="49">
        <f t="shared" si="31"/>
        <v>1270777253.6800001</v>
      </c>
      <c r="AP33" s="49">
        <f t="shared" si="31"/>
        <v>0</v>
      </c>
      <c r="AQ33" s="50">
        <f t="shared" si="31"/>
        <v>0</v>
      </c>
      <c r="AR33" s="49">
        <f t="shared" si="31"/>
        <v>0</v>
      </c>
      <c r="AS33" s="50">
        <f t="shared" si="31"/>
        <v>0</v>
      </c>
      <c r="AT33" s="49">
        <f>SUM(AT31:AT32)</f>
        <v>0</v>
      </c>
      <c r="AU33" s="50">
        <f t="shared" si="31"/>
        <v>0</v>
      </c>
      <c r="AV33" s="49">
        <f t="shared" si="31"/>
        <v>0</v>
      </c>
      <c r="AW33" s="49">
        <f t="shared" si="31"/>
        <v>0</v>
      </c>
      <c r="AX33" s="334">
        <f t="shared" ref="AX33:BI33" si="33">SUM(AX31:AX32)</f>
        <v>0</v>
      </c>
      <c r="AY33" s="335">
        <f t="shared" si="33"/>
        <v>0</v>
      </c>
      <c r="AZ33" s="334">
        <f t="shared" si="33"/>
        <v>0</v>
      </c>
      <c r="BA33" s="335">
        <f t="shared" si="33"/>
        <v>0</v>
      </c>
      <c r="BB33" s="334">
        <f t="shared" si="33"/>
        <v>0</v>
      </c>
      <c r="BC33" s="334">
        <f t="shared" si="33"/>
        <v>0</v>
      </c>
      <c r="BD33" s="334">
        <f t="shared" si="33"/>
        <v>0</v>
      </c>
      <c r="BE33" s="335">
        <f t="shared" si="33"/>
        <v>0</v>
      </c>
      <c r="BF33" s="334">
        <f t="shared" si="33"/>
        <v>0</v>
      </c>
      <c r="BG33" s="335">
        <f t="shared" si="33"/>
        <v>0</v>
      </c>
      <c r="BH33" s="334">
        <f t="shared" si="33"/>
        <v>0</v>
      </c>
      <c r="BI33" s="334">
        <f t="shared" si="33"/>
        <v>0</v>
      </c>
    </row>
    <row r="34" spans="1:61" ht="21.75" customHeight="1">
      <c r="A34" s="51"/>
      <c r="B34" s="51"/>
      <c r="C34" s="52"/>
      <c r="D34" s="51"/>
      <c r="E34" s="52"/>
      <c r="F34" s="51"/>
      <c r="G34" s="51"/>
      <c r="H34" s="53"/>
      <c r="I34" s="54"/>
      <c r="J34" s="53"/>
      <c r="K34" s="54"/>
      <c r="L34" s="54"/>
      <c r="M34" s="53"/>
      <c r="N34" s="54"/>
      <c r="O34" s="53"/>
      <c r="P34" s="54"/>
      <c r="Q34" s="53"/>
      <c r="R34" s="51"/>
      <c r="S34" s="54"/>
      <c r="T34" s="336"/>
      <c r="U34" s="337"/>
      <c r="V34" s="336"/>
      <c r="W34" s="337"/>
      <c r="X34" s="338"/>
      <c r="Y34" s="336"/>
      <c r="Z34" s="336"/>
      <c r="AA34" s="337"/>
      <c r="AB34" s="336"/>
      <c r="AC34" s="337"/>
      <c r="AD34" s="338"/>
      <c r="AE34" s="336"/>
      <c r="AF34" s="51"/>
      <c r="AG34" s="52"/>
      <c r="AH34" s="51"/>
      <c r="AI34" s="52"/>
      <c r="AJ34" s="51"/>
      <c r="AK34" s="51"/>
      <c r="AL34" s="53"/>
      <c r="AM34" s="54"/>
      <c r="AN34" s="53"/>
      <c r="AO34" s="54"/>
      <c r="AP34" s="51"/>
      <c r="AQ34" s="52"/>
      <c r="AR34" s="54"/>
      <c r="AS34" s="53"/>
      <c r="AT34" s="54"/>
      <c r="AU34" s="53"/>
      <c r="AV34" s="51"/>
      <c r="AW34" s="51"/>
      <c r="AX34" s="336"/>
      <c r="AY34" s="337"/>
      <c r="AZ34" s="336"/>
      <c r="BA34" s="337"/>
      <c r="BB34" s="338"/>
      <c r="BC34" s="336"/>
      <c r="BD34" s="336"/>
      <c r="BE34" s="337"/>
      <c r="BF34" s="336"/>
      <c r="BG34" s="337"/>
      <c r="BH34" s="338"/>
      <c r="BI34" s="336"/>
    </row>
    <row r="35" spans="1:61" ht="21.75" customHeight="1" thickBot="1">
      <c r="A35" s="55"/>
      <c r="B35" s="55"/>
      <c r="C35" s="56"/>
      <c r="D35" s="55"/>
      <c r="E35" s="56"/>
      <c r="F35" s="55"/>
      <c r="G35" s="55"/>
      <c r="H35" s="57"/>
      <c r="I35" s="58"/>
      <c r="J35" s="57"/>
      <c r="K35" s="58"/>
      <c r="L35" s="58"/>
      <c r="M35" s="57"/>
      <c r="N35" s="58"/>
      <c r="O35" s="57"/>
      <c r="P35" s="58"/>
      <c r="Q35" s="57"/>
      <c r="R35" s="55"/>
      <c r="S35" s="58"/>
      <c r="T35" s="339"/>
      <c r="U35" s="340"/>
      <c r="V35" s="339"/>
      <c r="W35" s="340"/>
      <c r="X35" s="341"/>
      <c r="Y35" s="339"/>
      <c r="Z35" s="339"/>
      <c r="AA35" s="340"/>
      <c r="AB35" s="339"/>
      <c r="AC35" s="340"/>
      <c r="AD35" s="341"/>
      <c r="AE35" s="339"/>
      <c r="AF35" s="55"/>
      <c r="AG35" s="56"/>
      <c r="AH35" s="55"/>
      <c r="AI35" s="56"/>
      <c r="AJ35" s="55"/>
      <c r="AK35" s="55"/>
      <c r="AL35" s="57"/>
      <c r="AM35" s="58"/>
      <c r="AN35" s="57"/>
      <c r="AO35" s="58"/>
      <c r="AP35" s="55"/>
      <c r="AQ35" s="56"/>
      <c r="AR35" s="58"/>
      <c r="AS35" s="57"/>
      <c r="AT35" s="58"/>
      <c r="AU35" s="57"/>
      <c r="AV35" s="55"/>
      <c r="AW35" s="55"/>
      <c r="AX35" s="339"/>
      <c r="AY35" s="340"/>
      <c r="AZ35" s="339"/>
      <c r="BA35" s="340"/>
      <c r="BB35" s="341"/>
      <c r="BC35" s="339"/>
      <c r="BD35" s="339"/>
      <c r="BE35" s="340"/>
      <c r="BF35" s="339"/>
      <c r="BG35" s="340"/>
      <c r="BH35" s="341"/>
      <c r="BI35" s="339"/>
    </row>
    <row r="36" spans="1:61" ht="21.75" customHeight="1" thickBot="1">
      <c r="A36" s="36" t="s">
        <v>43</v>
      </c>
      <c r="B36" s="59">
        <f t="shared" ref="B36:AG36" si="34">B29+B33</f>
        <v>16792466081.370001</v>
      </c>
      <c r="C36" s="60">
        <f t="shared" si="34"/>
        <v>2573361000</v>
      </c>
      <c r="D36" s="59">
        <f t="shared" si="34"/>
        <v>3208578890.3199997</v>
      </c>
      <c r="E36" s="60">
        <f t="shared" si="34"/>
        <v>10449483700</v>
      </c>
      <c r="F36" s="59">
        <f t="shared" si="34"/>
        <v>561042491.04999995</v>
      </c>
      <c r="G36" s="59">
        <f t="shared" si="34"/>
        <v>0</v>
      </c>
      <c r="H36" s="60">
        <f t="shared" si="34"/>
        <v>15365207121.32</v>
      </c>
      <c r="I36" s="59">
        <f t="shared" si="34"/>
        <v>1579754900</v>
      </c>
      <c r="J36" s="60">
        <f t="shared" si="34"/>
        <v>2802289230.27</v>
      </c>
      <c r="K36" s="59">
        <f t="shared" si="34"/>
        <v>10422120500</v>
      </c>
      <c r="L36" s="59">
        <f t="shared" si="34"/>
        <v>561042491.04999995</v>
      </c>
      <c r="M36" s="60">
        <f t="shared" si="34"/>
        <v>0</v>
      </c>
      <c r="N36" s="59">
        <f t="shared" si="34"/>
        <v>1427258960.05</v>
      </c>
      <c r="O36" s="60">
        <f t="shared" si="34"/>
        <v>993606100</v>
      </c>
      <c r="P36" s="59">
        <f t="shared" si="34"/>
        <v>406289660.05000001</v>
      </c>
      <c r="Q36" s="60">
        <f t="shared" si="34"/>
        <v>27363200</v>
      </c>
      <c r="R36" s="59">
        <f t="shared" si="34"/>
        <v>0</v>
      </c>
      <c r="S36" s="59">
        <f t="shared" si="34"/>
        <v>0</v>
      </c>
      <c r="T36" s="342">
        <f t="shared" si="34"/>
        <v>1098436168.2199998</v>
      </c>
      <c r="U36" s="343">
        <f t="shared" si="34"/>
        <v>830915200</v>
      </c>
      <c r="V36" s="342">
        <f t="shared" si="34"/>
        <v>240157768.22000003</v>
      </c>
      <c r="W36" s="343">
        <f t="shared" si="34"/>
        <v>27363200</v>
      </c>
      <c r="X36" s="342">
        <f t="shared" si="34"/>
        <v>0</v>
      </c>
      <c r="Y36" s="342">
        <f t="shared" si="34"/>
        <v>0</v>
      </c>
      <c r="Z36" s="342">
        <f t="shared" si="34"/>
        <v>328822791.83000004</v>
      </c>
      <c r="AA36" s="343">
        <f t="shared" si="34"/>
        <v>162690900</v>
      </c>
      <c r="AB36" s="342">
        <f t="shared" si="34"/>
        <v>166131891.82999998</v>
      </c>
      <c r="AC36" s="343">
        <f t="shared" si="34"/>
        <v>0</v>
      </c>
      <c r="AD36" s="342">
        <f t="shared" si="34"/>
        <v>0</v>
      </c>
      <c r="AE36" s="342">
        <f t="shared" si="34"/>
        <v>0</v>
      </c>
      <c r="AF36" s="59">
        <f t="shared" si="34"/>
        <v>4689178853.6899996</v>
      </c>
      <c r="AG36" s="60">
        <f t="shared" si="34"/>
        <v>891667440</v>
      </c>
      <c r="AH36" s="59">
        <f t="shared" ref="AH36:BI36" si="35">AH29+AH33</f>
        <v>1072539029.4400001</v>
      </c>
      <c r="AI36" s="60">
        <f t="shared" si="35"/>
        <v>2724972384.25</v>
      </c>
      <c r="AJ36" s="59">
        <f t="shared" si="35"/>
        <v>0</v>
      </c>
      <c r="AK36" s="59">
        <f t="shared" si="35"/>
        <v>0</v>
      </c>
      <c r="AL36" s="60">
        <f t="shared" si="35"/>
        <v>4294421708.9799995</v>
      </c>
      <c r="AM36" s="59">
        <f t="shared" si="35"/>
        <v>560924781.32999992</v>
      </c>
      <c r="AN36" s="60">
        <f t="shared" si="35"/>
        <v>1013900202.5799999</v>
      </c>
      <c r="AO36" s="59">
        <f t="shared" si="35"/>
        <v>2719596725.0700002</v>
      </c>
      <c r="AP36" s="59">
        <f t="shared" si="35"/>
        <v>0</v>
      </c>
      <c r="AQ36" s="60">
        <f t="shared" si="35"/>
        <v>0</v>
      </c>
      <c r="AR36" s="59">
        <f t="shared" si="35"/>
        <v>394757144.70999998</v>
      </c>
      <c r="AS36" s="60">
        <f t="shared" si="35"/>
        <v>330742658.66999996</v>
      </c>
      <c r="AT36" s="59">
        <f t="shared" si="35"/>
        <v>58638826.859999999</v>
      </c>
      <c r="AU36" s="60">
        <f t="shared" si="35"/>
        <v>5375659.1799999988</v>
      </c>
      <c r="AV36" s="59">
        <f t="shared" si="35"/>
        <v>0</v>
      </c>
      <c r="AW36" s="59">
        <f t="shared" si="35"/>
        <v>0</v>
      </c>
      <c r="AX36" s="342">
        <f t="shared" si="35"/>
        <v>229240287.43000004</v>
      </c>
      <c r="AY36" s="343">
        <f t="shared" si="35"/>
        <v>216924401.37</v>
      </c>
      <c r="AZ36" s="342">
        <f t="shared" si="35"/>
        <v>6940226.879999998</v>
      </c>
      <c r="BA36" s="343">
        <f t="shared" si="35"/>
        <v>5375659.1799999988</v>
      </c>
      <c r="BB36" s="342">
        <f t="shared" si="35"/>
        <v>0</v>
      </c>
      <c r="BC36" s="342">
        <f t="shared" si="35"/>
        <v>0</v>
      </c>
      <c r="BD36" s="342">
        <f t="shared" si="35"/>
        <v>165516857.27999997</v>
      </c>
      <c r="BE36" s="343">
        <f t="shared" si="35"/>
        <v>113818257.3</v>
      </c>
      <c r="BF36" s="342">
        <f t="shared" si="35"/>
        <v>51698599.980000004</v>
      </c>
      <c r="BG36" s="343">
        <f t="shared" si="35"/>
        <v>0</v>
      </c>
      <c r="BH36" s="342">
        <f t="shared" si="35"/>
        <v>0</v>
      </c>
      <c r="BI36" s="342">
        <f t="shared" si="35"/>
        <v>0</v>
      </c>
    </row>
    <row r="37" spans="1:61" ht="15">
      <c r="B37" s="61">
        <f>B36-C36-E36-D36-G36-F36</f>
        <v>1.1920928955078125E-6</v>
      </c>
      <c r="E37" s="61"/>
      <c r="H37" s="61">
        <f>H36-I36-K36-J36-M36-L36</f>
        <v>0</v>
      </c>
      <c r="K37" s="61"/>
      <c r="N37" s="61">
        <f>N36-O36-Q36-P36-S36-R36</f>
        <v>-5.9604644775390625E-8</v>
      </c>
      <c r="Q37" s="61"/>
      <c r="Z37" s="364">
        <f>SUM(AA37:AE37)</f>
        <v>0</v>
      </c>
      <c r="AA37" s="364">
        <f>AA36-'Трансферты и кредиты'!D47</f>
        <v>0</v>
      </c>
      <c r="AB37" s="364">
        <f>AB36-'Трансферты и кредиты'!AI50</f>
        <v>0</v>
      </c>
      <c r="AC37" s="364">
        <f>AC36-'Трансферты и кредиты'!QG49</f>
        <v>0</v>
      </c>
      <c r="AD37" s="364">
        <f>AD36-'Трансферты и кредиты'!RK49</f>
        <v>0</v>
      </c>
      <c r="AE37" s="364"/>
      <c r="AF37" s="61">
        <f>AF36-AG36-AI36-AH36-AK36-AJ36</f>
        <v>-4.76837158203125E-7</v>
      </c>
      <c r="AI37" s="61"/>
      <c r="AL37" s="61">
        <f>AL36-AM36-AO36-AN36-AQ36-AP36</f>
        <v>-4.76837158203125E-7</v>
      </c>
      <c r="AO37" s="61"/>
      <c r="AR37" s="61">
        <f>AR36-AS36-AU36-AT36-AW36-AV36</f>
        <v>2.2351741790771484E-8</v>
      </c>
      <c r="AU37" s="61"/>
      <c r="BD37" s="364">
        <f>SUM(BE37:BI37)</f>
        <v>0</v>
      </c>
      <c r="BE37" s="364">
        <f>BE36-'Трансферты и кредиты'!E47</f>
        <v>0</v>
      </c>
      <c r="BF37" s="364">
        <f>BF36-'Трансферты и кредиты'!AJ50</f>
        <v>0</v>
      </c>
      <c r="BG37" s="364">
        <f>BG36-'Трансферты и кредиты'!QJ49</f>
        <v>0</v>
      </c>
      <c r="BH37" s="364">
        <f>BH36-'Трансферты и кредиты'!RL43</f>
        <v>0</v>
      </c>
      <c r="BI37" s="364"/>
    </row>
    <row r="38" spans="1:61" s="85" customFormat="1">
      <c r="B38" s="455"/>
      <c r="E38" s="792"/>
      <c r="H38" s="455">
        <f>H36-'Трансферты и кредиты'!B45-'Трансферты и кредиты'!B44</f>
        <v>0</v>
      </c>
      <c r="N38" s="455">
        <f>N36-'Трансферты и кредиты'!B46</f>
        <v>0</v>
      </c>
      <c r="AF38" s="455"/>
      <c r="AL38" s="455">
        <f>AL36-'Трансферты и кредиты'!C45-'Трансферты и кредиты'!C44</f>
        <v>0</v>
      </c>
      <c r="AR38" s="455">
        <f>AR36-'Трансферты и кредиты'!C46</f>
        <v>0</v>
      </c>
    </row>
    <row r="39" spans="1:61" ht="21" customHeight="1">
      <c r="A39" s="62" t="s">
        <v>47</v>
      </c>
      <c r="B39" s="63"/>
      <c r="C39" s="63"/>
      <c r="D39" s="63"/>
      <c r="E39" s="63"/>
      <c r="F39" s="63"/>
      <c r="G39" s="63"/>
      <c r="H39" s="63"/>
      <c r="I39" s="64"/>
      <c r="J39" s="64"/>
      <c r="K39" s="64"/>
      <c r="L39" s="64"/>
      <c r="M39" s="64"/>
      <c r="N39" s="65">
        <f>'Трансферты и кредиты'!H37</f>
        <v>625732000</v>
      </c>
      <c r="O39" s="66"/>
      <c r="P39" s="66"/>
      <c r="Q39" s="66"/>
      <c r="R39" s="66"/>
      <c r="S39" s="66"/>
      <c r="T39" s="66"/>
      <c r="U39" s="66"/>
      <c r="V39" s="66"/>
      <c r="W39" s="66"/>
      <c r="X39" s="66"/>
      <c r="Y39" s="66"/>
      <c r="Z39" s="66"/>
      <c r="AA39" s="66"/>
      <c r="AB39" s="66"/>
      <c r="AC39" s="66"/>
      <c r="AD39" s="66"/>
      <c r="AE39" s="66"/>
      <c r="AF39" s="67"/>
      <c r="AG39" s="67"/>
      <c r="AH39" s="67"/>
      <c r="AI39" s="67"/>
      <c r="AJ39" s="67"/>
      <c r="AK39" s="67"/>
      <c r="AL39" s="64"/>
      <c r="AM39" s="64"/>
      <c r="AN39" s="64"/>
      <c r="AO39" s="64"/>
      <c r="AP39" s="64"/>
      <c r="AQ39" s="64"/>
      <c r="AR39" s="65">
        <f>'Трансферты и кредиты'!I37</f>
        <v>238687741.97000003</v>
      </c>
      <c r="AS39" s="63"/>
      <c r="AT39" s="63"/>
      <c r="AU39" s="63"/>
      <c r="AV39" s="63"/>
      <c r="AW39" s="63"/>
      <c r="AX39" s="63"/>
      <c r="AY39" s="63"/>
      <c r="AZ39" s="63"/>
      <c r="BA39" s="63"/>
      <c r="BB39" s="63"/>
      <c r="BC39" s="63"/>
      <c r="BD39" s="63"/>
      <c r="BE39" s="63"/>
      <c r="BF39" s="63"/>
      <c r="BG39" s="63"/>
      <c r="BH39" s="63"/>
      <c r="BI39" s="63"/>
    </row>
    <row r="40" spans="1:61" ht="21" customHeight="1">
      <c r="A40" s="62" t="s">
        <v>124</v>
      </c>
      <c r="B40" s="63"/>
      <c r="C40" s="63"/>
      <c r="D40" s="63"/>
      <c r="E40" s="63"/>
      <c r="F40" s="63"/>
      <c r="G40" s="63"/>
      <c r="H40" s="63"/>
      <c r="I40" s="64"/>
      <c r="J40" s="64"/>
      <c r="K40" s="64"/>
      <c r="L40" s="64"/>
      <c r="M40" s="64"/>
      <c r="N40" s="65">
        <f>'Трансферты и кредиты'!P37</f>
        <v>367874100</v>
      </c>
      <c r="O40" s="66"/>
      <c r="P40" s="66"/>
      <c r="Q40" s="66"/>
      <c r="R40" s="66"/>
      <c r="S40" s="66"/>
      <c r="T40" s="66"/>
      <c r="U40" s="66"/>
      <c r="V40" s="66"/>
      <c r="W40" s="66"/>
      <c r="X40" s="66"/>
      <c r="Y40" s="66"/>
      <c r="Z40" s="66"/>
      <c r="AA40" s="66"/>
      <c r="AB40" s="66"/>
      <c r="AC40" s="66"/>
      <c r="AD40" s="66"/>
      <c r="AE40" s="66"/>
      <c r="AF40" s="67"/>
      <c r="AG40" s="67"/>
      <c r="AH40" s="67"/>
      <c r="AI40" s="67"/>
      <c r="AJ40" s="67"/>
      <c r="AK40" s="67"/>
      <c r="AL40" s="64"/>
      <c r="AM40" s="64"/>
      <c r="AN40" s="64"/>
      <c r="AO40" s="64"/>
      <c r="AP40" s="64"/>
      <c r="AQ40" s="64"/>
      <c r="AR40" s="65">
        <f>'Трансферты и кредиты'!Q37</f>
        <v>92054916.700000003</v>
      </c>
      <c r="AS40" s="63"/>
      <c r="AT40" s="63"/>
      <c r="AU40" s="70"/>
      <c r="AV40" s="70"/>
      <c r="AW40" s="70"/>
      <c r="AX40" s="70"/>
      <c r="AY40" s="70"/>
      <c r="AZ40" s="70"/>
      <c r="BA40" s="70"/>
      <c r="BB40" s="70"/>
      <c r="BC40" s="70"/>
      <c r="BD40" s="70"/>
      <c r="BE40" s="70"/>
      <c r="BF40" s="70"/>
      <c r="BG40" s="70"/>
      <c r="BH40" s="70"/>
      <c r="BI40" s="70"/>
    </row>
    <row r="41" spans="1:61" ht="21" customHeight="1">
      <c r="A41" s="74" t="s">
        <v>33</v>
      </c>
      <c r="B41" s="70"/>
      <c r="C41" s="70"/>
      <c r="D41" s="70"/>
      <c r="E41" s="70"/>
      <c r="F41" s="70"/>
      <c r="G41" s="70"/>
      <c r="H41" s="70"/>
      <c r="I41" s="68"/>
      <c r="J41" s="68"/>
      <c r="K41" s="68"/>
      <c r="L41" s="68"/>
      <c r="M41" s="68"/>
      <c r="N41" s="69">
        <f>'Трансферты и кредиты'!AA37</f>
        <v>0</v>
      </c>
      <c r="O41" s="75"/>
      <c r="P41" s="75"/>
      <c r="Q41" s="75"/>
      <c r="R41" s="75"/>
      <c r="S41" s="75"/>
      <c r="T41" s="75"/>
      <c r="U41" s="75"/>
      <c r="V41" s="75"/>
      <c r="W41" s="75"/>
      <c r="X41" s="75"/>
      <c r="Y41" s="75"/>
      <c r="Z41" s="75"/>
      <c r="AA41" s="75"/>
      <c r="AB41" s="75"/>
      <c r="AC41" s="75"/>
      <c r="AD41" s="75"/>
      <c r="AE41" s="75"/>
      <c r="AF41" s="76"/>
      <c r="AG41" s="76"/>
      <c r="AH41" s="76"/>
      <c r="AI41" s="76"/>
      <c r="AJ41" s="76"/>
      <c r="AK41" s="76"/>
      <c r="AL41" s="68"/>
      <c r="AM41" s="68"/>
      <c r="AN41" s="68"/>
      <c r="AO41" s="68"/>
      <c r="AP41" s="68"/>
      <c r="AQ41" s="68"/>
      <c r="AR41" s="69">
        <f>'Трансферты и кредиты'!AB37</f>
        <v>0</v>
      </c>
      <c r="AS41" s="63"/>
      <c r="AT41" s="63"/>
      <c r="AU41" s="63"/>
      <c r="AV41" s="63"/>
      <c r="AW41" s="63"/>
      <c r="AX41" s="63"/>
      <c r="AY41" s="63"/>
      <c r="AZ41" s="63"/>
      <c r="BA41" s="63"/>
      <c r="BB41" s="63"/>
      <c r="BC41" s="63"/>
      <c r="BD41" s="63"/>
      <c r="BE41" s="63"/>
      <c r="BF41" s="63"/>
      <c r="BG41" s="63"/>
      <c r="BH41" s="63"/>
      <c r="BI41" s="63"/>
    </row>
    <row r="42" spans="1:61" ht="21" customHeight="1">
      <c r="A42" s="74" t="s">
        <v>11</v>
      </c>
      <c r="B42" s="70"/>
      <c r="C42" s="70"/>
      <c r="D42" s="70"/>
      <c r="E42" s="70"/>
      <c r="F42" s="70"/>
      <c r="G42" s="70"/>
      <c r="H42" s="70"/>
      <c r="I42" s="68"/>
      <c r="J42" s="68"/>
      <c r="K42" s="68"/>
      <c r="L42" s="68"/>
      <c r="M42" s="68"/>
      <c r="N42" s="69">
        <f>'Трансферты и кредиты'!AU37</f>
        <v>80413187.039999992</v>
      </c>
      <c r="O42" s="75"/>
      <c r="P42" s="75"/>
      <c r="Q42" s="75"/>
      <c r="R42" s="75"/>
      <c r="S42" s="75"/>
      <c r="T42" s="75"/>
      <c r="U42" s="75"/>
      <c r="V42" s="75"/>
      <c r="W42" s="75"/>
      <c r="X42" s="75"/>
      <c r="Y42" s="75"/>
      <c r="Z42" s="75"/>
      <c r="AA42" s="75"/>
      <c r="AB42" s="75"/>
      <c r="AC42" s="75"/>
      <c r="AD42" s="75"/>
      <c r="AE42" s="75"/>
      <c r="AF42" s="76"/>
      <c r="AG42" s="76"/>
      <c r="AH42" s="76"/>
      <c r="AI42" s="76"/>
      <c r="AJ42" s="76"/>
      <c r="AK42" s="76"/>
      <c r="AL42" s="68"/>
      <c r="AM42" s="68"/>
      <c r="AN42" s="68"/>
      <c r="AO42" s="68"/>
      <c r="AP42" s="68"/>
      <c r="AQ42" s="68"/>
      <c r="AR42" s="69">
        <f>'Трансферты и кредиты'!AZ37</f>
        <v>0</v>
      </c>
      <c r="AS42" s="70"/>
      <c r="AT42" s="70"/>
      <c r="AU42" s="63"/>
      <c r="AV42" s="63"/>
      <c r="AW42" s="63"/>
      <c r="AX42" s="63"/>
      <c r="AY42" s="63"/>
      <c r="AZ42" s="63"/>
      <c r="BA42" s="63"/>
      <c r="BB42" s="63"/>
      <c r="BC42" s="63"/>
      <c r="BD42" s="63"/>
      <c r="BE42" s="63"/>
      <c r="BF42" s="63"/>
      <c r="BG42" s="63"/>
      <c r="BH42" s="63"/>
      <c r="BI42" s="63"/>
    </row>
    <row r="43" spans="1:61" ht="21" customHeight="1">
      <c r="A43" s="62" t="s">
        <v>125</v>
      </c>
      <c r="B43" s="63"/>
      <c r="C43" s="63"/>
      <c r="D43" s="63"/>
      <c r="E43" s="63"/>
      <c r="F43" s="63"/>
      <c r="G43" s="63"/>
      <c r="H43" s="63"/>
      <c r="I43" s="64"/>
      <c r="J43" s="64"/>
      <c r="K43" s="64"/>
      <c r="L43" s="64"/>
      <c r="M43" s="64"/>
      <c r="N43" s="65">
        <f>'Трансферты и кредиты'!MA30</f>
        <v>88386939.620000005</v>
      </c>
      <c r="O43" s="66"/>
      <c r="P43" s="66"/>
      <c r="Q43" s="66"/>
      <c r="R43" s="66"/>
      <c r="S43" s="66"/>
      <c r="T43" s="66"/>
      <c r="U43" s="66"/>
      <c r="V43" s="66"/>
      <c r="W43" s="66"/>
      <c r="X43" s="66"/>
      <c r="Y43" s="66"/>
      <c r="Z43" s="66"/>
      <c r="AA43" s="66"/>
      <c r="AB43" s="66"/>
      <c r="AC43" s="66"/>
      <c r="AD43" s="66"/>
      <c r="AE43" s="66"/>
      <c r="AF43" s="67"/>
      <c r="AG43" s="67"/>
      <c r="AH43" s="67"/>
      <c r="AI43" s="67"/>
      <c r="AJ43" s="67"/>
      <c r="AK43" s="67"/>
      <c r="AL43" s="64"/>
      <c r="AM43" s="64"/>
      <c r="AN43" s="64"/>
      <c r="AO43" s="64"/>
      <c r="AP43" s="64"/>
      <c r="AQ43" s="64"/>
      <c r="AR43" s="65">
        <f>'Трансферты и кредиты'!MI30</f>
        <v>2475949.64</v>
      </c>
      <c r="AS43" s="63"/>
      <c r="AT43" s="63"/>
      <c r="AU43" s="63"/>
      <c r="AV43" s="63"/>
      <c r="AW43" s="63"/>
      <c r="AX43" s="63"/>
      <c r="AY43" s="63"/>
      <c r="AZ43" s="63"/>
      <c r="BA43" s="63"/>
      <c r="BB43" s="63"/>
      <c r="BC43" s="63"/>
      <c r="BD43" s="63"/>
      <c r="BE43" s="63"/>
      <c r="BF43" s="63"/>
      <c r="BG43" s="63"/>
      <c r="BH43" s="63"/>
      <c r="BI43" s="63"/>
    </row>
    <row r="44" spans="1:61" ht="33" customHeight="1">
      <c r="A44" s="1591" t="s">
        <v>181</v>
      </c>
      <c r="B44" s="1591"/>
      <c r="C44" s="1591"/>
      <c r="D44" s="1591"/>
      <c r="E44" s="1591"/>
      <c r="F44" s="1591"/>
      <c r="G44" s="1591"/>
      <c r="H44" s="1591"/>
      <c r="I44" s="1591"/>
      <c r="J44" s="1591"/>
      <c r="K44" s="1591"/>
      <c r="L44" s="68"/>
      <c r="M44" s="68"/>
      <c r="N44" s="69">
        <f>'Трансферты и кредиты'!BK37</f>
        <v>0</v>
      </c>
      <c r="O44" s="75"/>
      <c r="P44" s="75"/>
      <c r="Q44" s="75"/>
      <c r="R44" s="75"/>
      <c r="S44" s="75"/>
      <c r="T44" s="75"/>
      <c r="U44" s="75"/>
      <c r="V44" s="75"/>
      <c r="W44" s="75"/>
      <c r="X44" s="75"/>
      <c r="Y44" s="75"/>
      <c r="Z44" s="75"/>
      <c r="AA44" s="75"/>
      <c r="AB44" s="75"/>
      <c r="AC44" s="75"/>
      <c r="AD44" s="75"/>
      <c r="AE44" s="75"/>
      <c r="AF44" s="76"/>
      <c r="AG44" s="76"/>
      <c r="AH44" s="76"/>
      <c r="AI44" s="76"/>
      <c r="AJ44" s="76"/>
      <c r="AK44" s="76"/>
      <c r="AL44" s="68"/>
      <c r="AM44" s="68"/>
      <c r="AN44" s="68"/>
      <c r="AO44" s="68"/>
      <c r="AP44" s="68"/>
      <c r="AQ44" s="68"/>
      <c r="AR44" s="69">
        <f>'Трансферты и кредиты'!BL37</f>
        <v>0</v>
      </c>
      <c r="AS44" s="70"/>
      <c r="AT44" s="70"/>
      <c r="AU44" s="70"/>
      <c r="AV44" s="63"/>
      <c r="AW44" s="63"/>
      <c r="AX44" s="63"/>
      <c r="AY44" s="63"/>
      <c r="AZ44" s="63"/>
      <c r="BA44" s="63"/>
      <c r="BB44" s="63"/>
      <c r="BC44" s="63"/>
      <c r="BD44" s="63"/>
      <c r="BE44" s="63"/>
      <c r="BF44" s="63"/>
      <c r="BG44" s="63"/>
      <c r="BH44" s="63"/>
      <c r="BI44" s="63"/>
    </row>
    <row r="45" spans="1:61" ht="21" customHeight="1">
      <c r="A45" s="74" t="s">
        <v>8</v>
      </c>
      <c r="B45" s="70"/>
      <c r="C45" s="70"/>
      <c r="D45" s="70"/>
      <c r="E45" s="70"/>
      <c r="F45" s="70"/>
      <c r="G45" s="70"/>
      <c r="H45" s="70"/>
      <c r="I45" s="68"/>
      <c r="J45" s="68"/>
      <c r="K45" s="68"/>
      <c r="L45" s="68"/>
      <c r="M45" s="68"/>
      <c r="N45" s="69">
        <f>'Трансферты и кредиты'!BS37</f>
        <v>0</v>
      </c>
      <c r="O45" s="75"/>
      <c r="P45" s="75"/>
      <c r="Q45" s="75"/>
      <c r="R45" s="75"/>
      <c r="S45" s="75"/>
      <c r="T45" s="75"/>
      <c r="U45" s="75"/>
      <c r="V45" s="75"/>
      <c r="W45" s="75"/>
      <c r="X45" s="75"/>
      <c r="Y45" s="75"/>
      <c r="Z45" s="75"/>
      <c r="AA45" s="75"/>
      <c r="AB45" s="75"/>
      <c r="AC45" s="75"/>
      <c r="AD45" s="75"/>
      <c r="AE45" s="75"/>
      <c r="AF45" s="76"/>
      <c r="AG45" s="76"/>
      <c r="AH45" s="76"/>
      <c r="AI45" s="76"/>
      <c r="AJ45" s="76"/>
      <c r="AK45" s="76"/>
      <c r="AL45" s="68"/>
      <c r="AM45" s="68"/>
      <c r="AN45" s="68"/>
      <c r="AO45" s="68"/>
      <c r="AP45" s="64"/>
      <c r="AQ45" s="64"/>
      <c r="AR45" s="65">
        <f>'Трансферты и кредиты'!BT37</f>
        <v>0</v>
      </c>
      <c r="AS45" s="63"/>
      <c r="AT45" s="63"/>
      <c r="AU45" s="63"/>
      <c r="AV45" s="63"/>
      <c r="AW45" s="70"/>
      <c r="AX45" s="70"/>
      <c r="AY45" s="70"/>
      <c r="AZ45" s="70"/>
      <c r="BA45" s="70"/>
      <c r="BB45" s="70"/>
      <c r="BC45" s="70"/>
      <c r="BD45" s="70"/>
      <c r="BE45" s="70"/>
      <c r="BF45" s="70"/>
      <c r="BG45" s="70"/>
      <c r="BH45" s="70"/>
      <c r="BI45" s="70"/>
    </row>
    <row r="46" spans="1:61" ht="21" customHeight="1">
      <c r="A46" s="62" t="s">
        <v>286</v>
      </c>
      <c r="B46" s="63"/>
      <c r="C46" s="63"/>
      <c r="D46" s="63"/>
      <c r="E46" s="63"/>
      <c r="F46" s="63"/>
      <c r="G46" s="63"/>
      <c r="H46" s="63"/>
      <c r="I46" s="64"/>
      <c r="J46" s="64"/>
      <c r="K46" s="64"/>
      <c r="L46" s="64"/>
      <c r="M46" s="64"/>
      <c r="N46" s="65">
        <f>'Трансферты и кредиты'!FO37</f>
        <v>61952403.710000001</v>
      </c>
      <c r="O46" s="66"/>
      <c r="P46" s="66"/>
      <c r="Q46" s="66"/>
      <c r="R46" s="66"/>
      <c r="S46" s="66"/>
      <c r="T46" s="66"/>
      <c r="U46" s="66"/>
      <c r="V46" s="66"/>
      <c r="W46" s="66"/>
      <c r="X46" s="66"/>
      <c r="Y46" s="66"/>
      <c r="Z46" s="66"/>
      <c r="AA46" s="66"/>
      <c r="AB46" s="66"/>
      <c r="AC46" s="66"/>
      <c r="AD46" s="66"/>
      <c r="AE46" s="66"/>
      <c r="AF46" s="67"/>
      <c r="AG46" s="67"/>
      <c r="AH46" s="67"/>
      <c r="AI46" s="67"/>
      <c r="AJ46" s="67"/>
      <c r="AK46" s="67"/>
      <c r="AL46" s="64"/>
      <c r="AM46" s="64"/>
      <c r="AN46" s="64"/>
      <c r="AO46" s="64"/>
      <c r="AP46" s="64"/>
      <c r="AQ46" s="64"/>
      <c r="AR46" s="65">
        <f>'Трансферты и кредиты'!FX37</f>
        <v>0</v>
      </c>
      <c r="AS46" s="63"/>
      <c r="AT46" s="63"/>
      <c r="AU46" s="63"/>
      <c r="AV46" s="63"/>
      <c r="AW46" s="63"/>
      <c r="AX46" s="63"/>
      <c r="AY46" s="63"/>
      <c r="AZ46" s="63"/>
      <c r="BA46" s="63"/>
      <c r="BB46" s="63"/>
      <c r="BC46" s="63"/>
      <c r="BD46" s="63"/>
      <c r="BE46" s="63"/>
      <c r="BF46" s="63"/>
      <c r="BG46" s="63"/>
      <c r="BH46" s="63"/>
      <c r="BI46" s="63"/>
    </row>
    <row r="47" spans="1:61" ht="21" customHeight="1">
      <c r="A47" s="62" t="s">
        <v>750</v>
      </c>
      <c r="B47" s="63"/>
      <c r="C47" s="63"/>
      <c r="D47" s="63"/>
      <c r="E47" s="63"/>
      <c r="F47" s="63"/>
      <c r="G47" s="63"/>
      <c r="H47" s="63"/>
      <c r="I47" s="64"/>
      <c r="J47" s="64"/>
      <c r="K47" s="64"/>
      <c r="L47" s="64"/>
      <c r="M47" s="64"/>
      <c r="N47" s="65">
        <f>'Трансферты и кредиты'!CO37</f>
        <v>421875</v>
      </c>
      <c r="O47" s="66"/>
      <c r="P47" s="66"/>
      <c r="Q47" s="66"/>
      <c r="R47" s="66"/>
      <c r="S47" s="66"/>
      <c r="T47" s="66"/>
      <c r="U47" s="66"/>
      <c r="V47" s="66"/>
      <c r="W47" s="66"/>
      <c r="X47" s="66"/>
      <c r="Y47" s="66"/>
      <c r="Z47" s="66"/>
      <c r="AA47" s="66"/>
      <c r="AB47" s="66"/>
      <c r="AC47" s="66"/>
      <c r="AD47" s="66"/>
      <c r="AE47" s="66"/>
      <c r="AF47" s="67"/>
      <c r="AG47" s="67"/>
      <c r="AH47" s="67"/>
      <c r="AI47" s="67"/>
      <c r="AJ47" s="67"/>
      <c r="AK47" s="67"/>
      <c r="AL47" s="64"/>
      <c r="AM47" s="64"/>
      <c r="AN47" s="64"/>
      <c r="AO47" s="64"/>
      <c r="AP47" s="64"/>
      <c r="AQ47" s="64"/>
      <c r="AR47" s="65">
        <f>'Трансферты и кредиты'!CQ37</f>
        <v>421875</v>
      </c>
      <c r="AS47" s="63"/>
      <c r="AT47" s="63"/>
      <c r="AU47" s="63"/>
      <c r="AV47" s="63"/>
      <c r="AW47" s="63"/>
      <c r="AX47" s="63"/>
      <c r="AY47" s="63"/>
      <c r="AZ47" s="63"/>
      <c r="BA47" s="63"/>
      <c r="BB47" s="63"/>
      <c r="BC47" s="63"/>
      <c r="BD47" s="63"/>
      <c r="BE47" s="63"/>
      <c r="BF47" s="63"/>
      <c r="BG47" s="63"/>
      <c r="BH47" s="63"/>
      <c r="BI47" s="63"/>
    </row>
    <row r="48" spans="1:61" ht="21" customHeight="1">
      <c r="A48" s="62" t="s">
        <v>444</v>
      </c>
      <c r="B48" s="63"/>
      <c r="C48" s="63"/>
      <c r="D48" s="63"/>
      <c r="E48" s="63"/>
      <c r="F48" s="63"/>
      <c r="G48" s="63"/>
      <c r="H48" s="63"/>
      <c r="I48" s="64"/>
      <c r="J48" s="64"/>
      <c r="K48" s="64"/>
      <c r="L48" s="64"/>
      <c r="M48" s="64"/>
      <c r="N48" s="65">
        <f>'Трансферты и кредиты'!IK37</f>
        <v>0</v>
      </c>
      <c r="O48" s="66"/>
      <c r="P48" s="66"/>
      <c r="Q48" s="66"/>
      <c r="R48" s="66"/>
      <c r="S48" s="66"/>
      <c r="T48" s="66"/>
      <c r="U48" s="66"/>
      <c r="V48" s="66"/>
      <c r="W48" s="66"/>
      <c r="X48" s="66"/>
      <c r="Y48" s="66"/>
      <c r="Z48" s="66"/>
      <c r="AA48" s="66"/>
      <c r="AB48" s="66"/>
      <c r="AC48" s="66"/>
      <c r="AD48" s="66"/>
      <c r="AE48" s="66"/>
      <c r="AF48" s="67"/>
      <c r="AG48" s="67"/>
      <c r="AH48" s="67"/>
      <c r="AI48" s="67"/>
      <c r="AJ48" s="67"/>
      <c r="AK48" s="67"/>
      <c r="AL48" s="64"/>
      <c r="AM48" s="64"/>
      <c r="AN48" s="64"/>
      <c r="AO48" s="64"/>
      <c r="AP48" s="64"/>
      <c r="AQ48" s="64"/>
      <c r="AR48" s="65">
        <f>'Трансферты и кредиты'!IO37</f>
        <v>0</v>
      </c>
      <c r="AS48" s="63"/>
      <c r="AT48" s="63"/>
      <c r="AU48" s="63"/>
      <c r="AV48" s="63"/>
      <c r="AW48" s="63"/>
      <c r="AX48" s="63"/>
      <c r="AY48" s="63"/>
      <c r="AZ48" s="63"/>
      <c r="BA48" s="63"/>
      <c r="BB48" s="63"/>
      <c r="BC48" s="63"/>
      <c r="BD48" s="63"/>
      <c r="BE48" s="63"/>
      <c r="BF48" s="63"/>
      <c r="BG48" s="63"/>
      <c r="BH48" s="63"/>
      <c r="BI48" s="63"/>
    </row>
    <row r="49" spans="1:61" ht="21" customHeight="1">
      <c r="A49" s="62" t="s">
        <v>288</v>
      </c>
      <c r="B49" s="63"/>
      <c r="C49" s="63"/>
      <c r="D49" s="63"/>
      <c r="E49" s="63"/>
      <c r="F49" s="63"/>
      <c r="G49" s="63"/>
      <c r="H49" s="63"/>
      <c r="I49" s="64"/>
      <c r="J49" s="64"/>
      <c r="K49" s="64"/>
      <c r="L49" s="64"/>
      <c r="M49" s="64"/>
      <c r="N49" s="65">
        <f>'Трансферты и кредиты'!JG37</f>
        <v>0</v>
      </c>
      <c r="O49" s="66"/>
      <c r="P49" s="66"/>
      <c r="Q49" s="66"/>
      <c r="R49" s="66"/>
      <c r="S49" s="66"/>
      <c r="T49" s="66"/>
      <c r="U49" s="66"/>
      <c r="V49" s="66"/>
      <c r="W49" s="66"/>
      <c r="X49" s="66"/>
      <c r="Y49" s="66"/>
      <c r="Z49" s="66"/>
      <c r="AA49" s="66"/>
      <c r="AB49" s="66"/>
      <c r="AC49" s="66"/>
      <c r="AD49" s="66"/>
      <c r="AE49" s="66"/>
      <c r="AF49" s="67"/>
      <c r="AG49" s="67"/>
      <c r="AH49" s="67"/>
      <c r="AI49" s="67"/>
      <c r="AJ49" s="67"/>
      <c r="AK49" s="67"/>
      <c r="AL49" s="64"/>
      <c r="AM49" s="64"/>
      <c r="AN49" s="64"/>
      <c r="AO49" s="64"/>
      <c r="AP49" s="64"/>
      <c r="AQ49" s="64"/>
      <c r="AR49" s="65">
        <f>'Трансферты и кредиты'!JL37</f>
        <v>0</v>
      </c>
      <c r="AS49" s="63"/>
      <c r="AT49" s="63"/>
      <c r="AU49" s="63"/>
      <c r="AV49" s="63"/>
      <c r="AW49" s="63"/>
      <c r="AX49" s="63"/>
      <c r="AY49" s="63"/>
      <c r="AZ49" s="63"/>
      <c r="BA49" s="63"/>
      <c r="BB49" s="63"/>
      <c r="BC49" s="63"/>
      <c r="BD49" s="63"/>
      <c r="BE49" s="63"/>
      <c r="BF49" s="63"/>
      <c r="BG49" s="63"/>
      <c r="BH49" s="63"/>
      <c r="BI49" s="63"/>
    </row>
    <row r="50" spans="1:61" ht="21" customHeight="1">
      <c r="A50" s="707" t="s">
        <v>287</v>
      </c>
      <c r="B50" s="63"/>
      <c r="C50" s="63"/>
      <c r="D50" s="63"/>
      <c r="E50" s="63"/>
      <c r="F50" s="63"/>
      <c r="G50" s="63"/>
      <c r="H50" s="63"/>
      <c r="I50" s="64"/>
      <c r="J50" s="64"/>
      <c r="K50" s="64"/>
      <c r="L50" s="64"/>
      <c r="M50" s="64"/>
      <c r="N50" s="65">
        <f>'Трансферты и кредиты'!EE37</f>
        <v>12743934</v>
      </c>
      <c r="O50" s="66"/>
      <c r="P50" s="66"/>
      <c r="Q50" s="66"/>
      <c r="R50" s="66"/>
      <c r="S50" s="66"/>
      <c r="T50" s="66"/>
      <c r="U50" s="66"/>
      <c r="V50" s="66"/>
      <c r="W50" s="66"/>
      <c r="X50" s="66"/>
      <c r="Y50" s="66"/>
      <c r="Z50" s="66"/>
      <c r="AA50" s="66"/>
      <c r="AB50" s="66"/>
      <c r="AC50" s="66"/>
      <c r="AD50" s="66"/>
      <c r="AE50" s="66"/>
      <c r="AF50" s="67"/>
      <c r="AG50" s="67"/>
      <c r="AH50" s="67"/>
      <c r="AI50" s="67"/>
      <c r="AJ50" s="67"/>
      <c r="AK50" s="67"/>
      <c r="AL50" s="64"/>
      <c r="AM50" s="64"/>
      <c r="AN50" s="64"/>
      <c r="AO50" s="64"/>
      <c r="AP50" s="64"/>
      <c r="AQ50" s="64"/>
      <c r="AR50" s="65">
        <f>'Трансферты и кредиты'!EH37</f>
        <v>0</v>
      </c>
      <c r="AS50" s="63"/>
      <c r="AT50" s="63"/>
      <c r="AU50" s="63"/>
      <c r="AV50" s="63"/>
      <c r="AW50" s="63"/>
      <c r="AX50" s="63"/>
      <c r="AY50" s="63"/>
      <c r="AZ50" s="63"/>
      <c r="BA50" s="63"/>
      <c r="BB50" s="63"/>
      <c r="BC50" s="63"/>
      <c r="BD50" s="63"/>
      <c r="BE50" s="63"/>
      <c r="BF50" s="63"/>
      <c r="BG50" s="63"/>
      <c r="BH50" s="63"/>
      <c r="BI50" s="63"/>
    </row>
    <row r="51" spans="1:61" ht="21" customHeight="1">
      <c r="A51" s="74" t="s">
        <v>403</v>
      </c>
      <c r="B51" s="70"/>
      <c r="C51" s="70"/>
      <c r="D51" s="70"/>
      <c r="E51" s="70"/>
      <c r="F51" s="70"/>
      <c r="G51" s="70"/>
      <c r="H51" s="70"/>
      <c r="I51" s="68"/>
      <c r="J51" s="68"/>
      <c r="K51" s="68"/>
      <c r="L51" s="68"/>
      <c r="M51" s="68"/>
      <c r="N51" s="69">
        <f>'Трансферты и кредиты'!KO37</f>
        <v>0</v>
      </c>
      <c r="O51" s="75"/>
      <c r="P51" s="75"/>
      <c r="Q51" s="75"/>
      <c r="R51" s="75"/>
      <c r="S51" s="75"/>
      <c r="T51" s="75"/>
      <c r="U51" s="75"/>
      <c r="V51" s="75"/>
      <c r="W51" s="75"/>
      <c r="X51" s="75"/>
      <c r="Y51" s="75"/>
      <c r="Z51" s="75"/>
      <c r="AA51" s="75"/>
      <c r="AB51" s="75"/>
      <c r="AC51" s="75"/>
      <c r="AD51" s="75"/>
      <c r="AE51" s="75"/>
      <c r="AF51" s="76"/>
      <c r="AG51" s="76"/>
      <c r="AH51" s="76"/>
      <c r="AI51" s="76"/>
      <c r="AJ51" s="76"/>
      <c r="AK51" s="76"/>
      <c r="AL51" s="68"/>
      <c r="AM51" s="68"/>
      <c r="AN51" s="68"/>
      <c r="AO51" s="68"/>
      <c r="AP51" s="68"/>
      <c r="AQ51" s="68"/>
      <c r="AR51" s="69">
        <f>'Трансферты и кредиты'!KR37</f>
        <v>0</v>
      </c>
      <c r="AS51" s="70"/>
      <c r="AT51" s="70"/>
      <c r="AU51" s="63"/>
      <c r="AV51" s="63"/>
      <c r="AW51" s="63"/>
      <c r="AX51" s="63"/>
      <c r="AY51" s="63"/>
      <c r="AZ51" s="63"/>
      <c r="BA51" s="63"/>
      <c r="BB51" s="63"/>
      <c r="BC51" s="63"/>
      <c r="BD51" s="63"/>
      <c r="BE51" s="63"/>
      <c r="BF51" s="63"/>
      <c r="BG51" s="63"/>
      <c r="BH51" s="63"/>
    </row>
    <row r="52" spans="1:61" ht="21" customHeight="1">
      <c r="A52" s="74" t="s">
        <v>743</v>
      </c>
      <c r="B52" s="70"/>
      <c r="C52" s="70"/>
      <c r="D52" s="70"/>
      <c r="E52" s="70"/>
      <c r="F52" s="70"/>
      <c r="G52" s="70"/>
      <c r="H52" s="70"/>
      <c r="I52" s="68"/>
      <c r="J52" s="68"/>
      <c r="K52" s="68"/>
      <c r="L52" s="68"/>
      <c r="M52" s="68"/>
      <c r="N52" s="69">
        <f>'Трансферты и кредиты'!OG37</f>
        <v>0</v>
      </c>
      <c r="O52" s="75"/>
      <c r="P52" s="75"/>
      <c r="Q52" s="75"/>
      <c r="R52" s="75"/>
      <c r="S52" s="75"/>
      <c r="T52" s="75"/>
      <c r="U52" s="75"/>
      <c r="V52" s="75"/>
      <c r="W52" s="75"/>
      <c r="X52" s="75"/>
      <c r="Y52" s="75"/>
      <c r="Z52" s="75"/>
      <c r="AA52" s="75"/>
      <c r="AB52" s="75"/>
      <c r="AC52" s="75"/>
      <c r="AD52" s="75"/>
      <c r="AE52" s="75"/>
      <c r="AF52" s="76"/>
      <c r="AG52" s="76"/>
      <c r="AH52" s="76"/>
      <c r="AI52" s="76"/>
      <c r="AJ52" s="76"/>
      <c r="AK52" s="76"/>
      <c r="AL52" s="68"/>
      <c r="AM52" s="68"/>
      <c r="AN52" s="68"/>
      <c r="AO52" s="68"/>
      <c r="AP52" s="68"/>
      <c r="AQ52" s="68"/>
      <c r="AR52" s="69">
        <f>'Трансферты и кредиты'!ON37</f>
        <v>0</v>
      </c>
      <c r="AS52" s="70"/>
      <c r="AT52" s="70"/>
      <c r="AU52" s="72"/>
      <c r="AV52" s="72"/>
      <c r="AW52" s="72"/>
    </row>
    <row r="53" spans="1:61" ht="21" customHeight="1">
      <c r="A53" s="62" t="s">
        <v>177</v>
      </c>
      <c r="B53" s="63"/>
      <c r="C53" s="63"/>
      <c r="D53" s="63"/>
      <c r="E53" s="63"/>
      <c r="F53" s="63"/>
      <c r="G53" s="63"/>
      <c r="H53" s="63"/>
      <c r="I53" s="64"/>
      <c r="J53" s="64"/>
      <c r="K53" s="64"/>
      <c r="L53" s="64"/>
      <c r="M53" s="64"/>
      <c r="N53" s="65">
        <f>'Трансферты и кредиты'!QA37</f>
        <v>162371320.68000004</v>
      </c>
      <c r="O53" s="66"/>
      <c r="P53" s="66"/>
      <c r="Q53" s="66"/>
      <c r="R53" s="66"/>
      <c r="S53" s="66"/>
      <c r="T53" s="66"/>
      <c r="U53" s="66"/>
      <c r="V53" s="66"/>
      <c r="W53" s="66"/>
      <c r="X53" s="66"/>
      <c r="Y53" s="66"/>
      <c r="Z53" s="66"/>
      <c r="AA53" s="66"/>
      <c r="AB53" s="66"/>
      <c r="AC53" s="66"/>
      <c r="AD53" s="66"/>
      <c r="AE53" s="66"/>
      <c r="AF53" s="67"/>
      <c r="AG53" s="67"/>
      <c r="AH53" s="67"/>
      <c r="AI53" s="67"/>
      <c r="AJ53" s="67"/>
      <c r="AK53" s="67"/>
      <c r="AL53" s="64"/>
      <c r="AM53" s="64"/>
      <c r="AN53" s="64"/>
      <c r="AO53" s="64"/>
      <c r="AP53" s="64"/>
      <c r="AQ53" s="64"/>
      <c r="AR53" s="65">
        <f>'Трансферты и кредиты'!QB37</f>
        <v>55741002.219999999</v>
      </c>
      <c r="AS53" s="63"/>
      <c r="AT53" s="63"/>
      <c r="AU53" s="63"/>
      <c r="AV53" s="63"/>
      <c r="AW53" s="63"/>
      <c r="AX53" s="63"/>
      <c r="AY53" s="63"/>
      <c r="AZ53" s="63"/>
      <c r="BA53" s="63"/>
      <c r="BB53" s="63"/>
      <c r="BC53" s="63"/>
      <c r="BD53" s="63"/>
      <c r="BE53" s="63"/>
      <c r="BF53" s="63"/>
      <c r="BG53" s="63"/>
      <c r="BH53" s="63"/>
      <c r="BI53" s="63"/>
    </row>
    <row r="54" spans="1:61" ht="21" customHeight="1">
      <c r="A54" s="62" t="s">
        <v>178</v>
      </c>
      <c r="B54" s="63"/>
      <c r="C54" s="63"/>
      <c r="D54" s="63"/>
      <c r="E54" s="63"/>
      <c r="F54" s="63"/>
      <c r="G54" s="63"/>
      <c r="H54" s="63"/>
      <c r="I54" s="64"/>
      <c r="J54" s="64"/>
      <c r="K54" s="64"/>
      <c r="L54" s="64"/>
      <c r="M54" s="64"/>
      <c r="N54" s="65">
        <f>'Трансферты и кредиты'!QS37</f>
        <v>27363200</v>
      </c>
      <c r="O54" s="66"/>
      <c r="P54" s="66"/>
      <c r="Q54" s="66"/>
      <c r="R54" s="66"/>
      <c r="S54" s="66"/>
      <c r="T54" s="66"/>
      <c r="U54" s="66"/>
      <c r="V54" s="66"/>
      <c r="W54" s="66"/>
      <c r="X54" s="66"/>
      <c r="Y54" s="66"/>
      <c r="Z54" s="66"/>
      <c r="AA54" s="66"/>
      <c r="AB54" s="66"/>
      <c r="AC54" s="66"/>
      <c r="AD54" s="66"/>
      <c r="AE54" s="66"/>
      <c r="AF54" s="67"/>
      <c r="AG54" s="67"/>
      <c r="AH54" s="67"/>
      <c r="AI54" s="67"/>
      <c r="AJ54" s="67"/>
      <c r="AK54" s="67"/>
      <c r="AL54" s="64"/>
      <c r="AM54" s="64"/>
      <c r="AN54" s="64"/>
      <c r="AO54" s="64"/>
      <c r="AP54" s="64"/>
      <c r="AQ54" s="64"/>
      <c r="AR54" s="65">
        <f>'Трансферты и кредиты'!QT37</f>
        <v>5375659.1799999988</v>
      </c>
      <c r="AS54" s="63"/>
      <c r="AT54" s="63"/>
      <c r="AU54" s="63"/>
      <c r="AV54" s="63"/>
      <c r="AW54" s="63"/>
      <c r="AX54" s="63"/>
      <c r="AY54" s="63"/>
      <c r="AZ54" s="63"/>
      <c r="BA54" s="63"/>
      <c r="BB54" s="63"/>
      <c r="BC54" s="63"/>
      <c r="BD54" s="63"/>
      <c r="BE54" s="63"/>
      <c r="BF54" s="63"/>
      <c r="BG54" s="63"/>
      <c r="BH54" s="63"/>
      <c r="BI54" s="63"/>
    </row>
    <row r="55" spans="1:61" ht="21" customHeight="1">
      <c r="A55" s="77" t="s">
        <v>342</v>
      </c>
      <c r="B55" s="73"/>
      <c r="C55" s="73"/>
      <c r="D55" s="73"/>
      <c r="E55" s="73"/>
      <c r="F55" s="73"/>
      <c r="G55" s="73"/>
      <c r="H55" s="73"/>
      <c r="I55" s="71"/>
      <c r="J55" s="71"/>
      <c r="K55" s="71"/>
      <c r="L55" s="71"/>
      <c r="M55" s="71"/>
      <c r="N55" s="78">
        <f>'Трансферты и кредиты'!SG37</f>
        <v>0</v>
      </c>
      <c r="O55" s="79"/>
      <c r="P55" s="79"/>
      <c r="Q55" s="79"/>
      <c r="R55" s="79"/>
      <c r="S55" s="79"/>
      <c r="T55" s="79"/>
      <c r="U55" s="79"/>
      <c r="V55" s="79"/>
      <c r="W55" s="79"/>
      <c r="X55" s="79"/>
      <c r="Y55" s="79"/>
      <c r="Z55" s="79"/>
      <c r="AA55" s="79"/>
      <c r="AB55" s="79"/>
      <c r="AC55" s="79"/>
      <c r="AD55" s="79"/>
      <c r="AE55" s="79"/>
      <c r="AF55" s="80"/>
      <c r="AG55" s="80"/>
      <c r="AH55" s="80"/>
      <c r="AI55" s="80"/>
      <c r="AJ55" s="80"/>
      <c r="AK55" s="80"/>
      <c r="AL55" s="71"/>
      <c r="AM55" s="71"/>
      <c r="AN55" s="71"/>
      <c r="AO55" s="71"/>
      <c r="AP55" s="71"/>
      <c r="AQ55" s="71"/>
      <c r="AR55" s="78">
        <f>'Трансферты и кредиты'!SJ37</f>
        <v>0</v>
      </c>
      <c r="AS55" s="73"/>
      <c r="AT55" s="73"/>
      <c r="AU55" s="73"/>
      <c r="AV55" s="73"/>
      <c r="AW55" s="63"/>
      <c r="AX55" s="63"/>
      <c r="AY55" s="63"/>
      <c r="AZ55" s="63"/>
      <c r="BA55" s="63"/>
      <c r="BB55" s="63"/>
      <c r="BC55" s="63"/>
      <c r="BD55" s="63"/>
      <c r="BE55" s="63"/>
      <c r="BF55" s="63"/>
      <c r="BG55" s="63"/>
      <c r="BH55" s="63"/>
      <c r="BI55" s="63"/>
    </row>
    <row r="56" spans="1:61" ht="21" customHeight="1">
      <c r="A56" s="77" t="s">
        <v>183</v>
      </c>
      <c r="B56" s="73"/>
      <c r="C56" s="73"/>
      <c r="D56" s="73"/>
      <c r="E56" s="73"/>
      <c r="F56" s="73"/>
      <c r="G56" s="73"/>
      <c r="H56" s="73"/>
      <c r="I56" s="71"/>
      <c r="J56" s="71"/>
      <c r="K56" s="71"/>
      <c r="L56" s="71"/>
      <c r="M56" s="71"/>
      <c r="N56" s="78">
        <f>'Трансферты и кредиты'!TI37</f>
        <v>0</v>
      </c>
      <c r="O56" s="79"/>
      <c r="P56" s="79"/>
      <c r="Q56" s="79"/>
      <c r="R56" s="79"/>
      <c r="S56" s="79"/>
      <c r="T56" s="79"/>
      <c r="U56" s="79"/>
      <c r="V56" s="79"/>
      <c r="W56" s="79"/>
      <c r="X56" s="79"/>
      <c r="Y56" s="79"/>
      <c r="Z56" s="79"/>
      <c r="AA56" s="79"/>
      <c r="AB56" s="79"/>
      <c r="AC56" s="79"/>
      <c r="AD56" s="79"/>
      <c r="AE56" s="79"/>
      <c r="AF56" s="80"/>
      <c r="AG56" s="80"/>
      <c r="AH56" s="80"/>
      <c r="AI56" s="80"/>
      <c r="AJ56" s="80"/>
      <c r="AK56" s="80"/>
      <c r="AL56" s="71"/>
      <c r="AM56" s="71"/>
      <c r="AN56" s="71"/>
      <c r="AO56" s="71"/>
      <c r="AP56" s="71"/>
      <c r="AQ56" s="71"/>
      <c r="AR56" s="78">
        <f>'Трансферты и кредиты'!TK37</f>
        <v>0</v>
      </c>
      <c r="AS56" s="73"/>
      <c r="AT56" s="73"/>
      <c r="AU56" s="73"/>
      <c r="AV56" s="73"/>
      <c r="AW56" s="63"/>
      <c r="AX56" s="63"/>
      <c r="AY56" s="63"/>
      <c r="AZ56" s="63"/>
      <c r="BA56" s="63"/>
      <c r="BB56" s="63"/>
      <c r="BC56" s="63"/>
      <c r="BD56" s="63"/>
      <c r="BE56" s="63"/>
      <c r="BF56" s="63"/>
      <c r="BG56" s="63"/>
      <c r="BH56" s="63"/>
      <c r="BI56" s="63"/>
    </row>
    <row r="57" spans="1:61" ht="21" customHeight="1">
      <c r="A57" s="81" t="s">
        <v>179</v>
      </c>
      <c r="B57" s="82"/>
      <c r="C57" s="82"/>
      <c r="D57" s="82"/>
      <c r="E57" s="82"/>
      <c r="F57" s="82"/>
      <c r="G57" s="82"/>
      <c r="H57" s="82"/>
      <c r="I57" s="81"/>
      <c r="J57" s="81"/>
      <c r="K57" s="81"/>
      <c r="L57" s="81"/>
      <c r="M57" s="81"/>
      <c r="N57" s="83">
        <f>SUM(N39:N56)-N36</f>
        <v>0</v>
      </c>
      <c r="O57" s="83"/>
      <c r="P57" s="83"/>
      <c r="Q57" s="83"/>
      <c r="R57" s="83"/>
      <c r="S57" s="83"/>
      <c r="T57" s="83"/>
      <c r="U57" s="83"/>
      <c r="V57" s="83"/>
      <c r="W57" s="83"/>
      <c r="X57" s="83"/>
      <c r="Y57" s="83"/>
      <c r="Z57" s="83"/>
      <c r="AA57" s="83"/>
      <c r="AB57" s="83"/>
      <c r="AC57" s="83"/>
      <c r="AD57" s="83"/>
      <c r="AE57" s="83"/>
      <c r="AF57" s="82"/>
      <c r="AG57" s="82"/>
      <c r="AH57" s="82"/>
      <c r="AI57" s="82"/>
      <c r="AJ57" s="82"/>
      <c r="AK57" s="82"/>
      <c r="AL57" s="81"/>
      <c r="AM57" s="81"/>
      <c r="AN57" s="81"/>
      <c r="AO57" s="81"/>
      <c r="AP57" s="81"/>
      <c r="AQ57" s="81"/>
      <c r="AR57" s="83">
        <f>SUM(AR39:AR56)-AR36</f>
        <v>0</v>
      </c>
      <c r="AS57" s="82"/>
      <c r="AT57" s="82"/>
      <c r="AU57" s="82"/>
      <c r="AV57" s="82"/>
      <c r="AW57" s="84"/>
    </row>
    <row r="61" spans="1:61" s="85" customFormat="1" ht="15.75">
      <c r="B61" s="1349" t="s">
        <v>687</v>
      </c>
      <c r="C61" s="1349" t="s">
        <v>688</v>
      </c>
      <c r="D61" s="1350" t="s">
        <v>689</v>
      </c>
      <c r="E61" s="1350" t="s">
        <v>690</v>
      </c>
      <c r="F61" s="1350" t="s">
        <v>691</v>
      </c>
      <c r="H61" s="1350" t="s">
        <v>692</v>
      </c>
      <c r="I61" s="1350" t="s">
        <v>693</v>
      </c>
      <c r="J61" s="1350" t="s">
        <v>694</v>
      </c>
      <c r="K61" s="1350" t="s">
        <v>695</v>
      </c>
      <c r="L61" s="1350" t="s">
        <v>696</v>
      </c>
      <c r="N61" s="455"/>
      <c r="AF61" s="455"/>
      <c r="AL61" s="455"/>
      <c r="AR61" s="455"/>
    </row>
    <row r="62" spans="1:61" s="85" customFormat="1" ht="15.75">
      <c r="A62" s="1351" t="s">
        <v>697</v>
      </c>
      <c r="B62" s="1359">
        <f>D62+F62+I62+K62</f>
        <v>16792466.081369996</v>
      </c>
      <c r="C62" s="1359">
        <f>E62+H62+J62+L62</f>
        <v>4689178.8536900003</v>
      </c>
      <c r="D62" s="1360">
        <f>H33/1000</f>
        <v>7663593.0478299996</v>
      </c>
      <c r="E62" s="1360">
        <f>AL33/1000</f>
        <v>2122291.5148200002</v>
      </c>
      <c r="F62" s="1360">
        <f>H29/1000</f>
        <v>7701614.0734899985</v>
      </c>
      <c r="G62" s="1361"/>
      <c r="H62" s="1360">
        <f>AL29/1000</f>
        <v>2172130.19416</v>
      </c>
      <c r="I62" s="1360">
        <f>Z36/1000</f>
        <v>328822.79183000006</v>
      </c>
      <c r="J62" s="1360">
        <f>BD36/1000</f>
        <v>165516.85727999997</v>
      </c>
      <c r="K62" s="1360">
        <f>T36/1000</f>
        <v>1098436.1682199999</v>
      </c>
      <c r="L62" s="1360">
        <f>AX36/1000</f>
        <v>229240.28743000003</v>
      </c>
      <c r="N62" s="455"/>
      <c r="AF62" s="455"/>
      <c r="AL62" s="455"/>
      <c r="AR62" s="455"/>
    </row>
    <row r="63" spans="1:61" s="85" customFormat="1">
      <c r="A63" s="1353"/>
      <c r="B63" s="1362"/>
      <c r="C63" s="1362"/>
      <c r="D63" s="1363"/>
      <c r="E63" s="1363"/>
      <c r="F63" s="1363"/>
      <c r="G63" s="1361"/>
      <c r="H63" s="1363"/>
      <c r="I63" s="1363"/>
      <c r="J63" s="1363"/>
      <c r="K63" s="1363"/>
      <c r="L63" s="1363"/>
      <c r="N63" s="455"/>
      <c r="AF63" s="455"/>
      <c r="AL63" s="455"/>
      <c r="AR63" s="455"/>
    </row>
    <row r="64" spans="1:61" s="85" customFormat="1" ht="15.75">
      <c r="A64" s="1351" t="s">
        <v>698</v>
      </c>
      <c r="B64" s="1359">
        <f>D64+F64+I64+K64</f>
        <v>2573361</v>
      </c>
      <c r="C64" s="1359">
        <f>E64+H64+J64+L64</f>
        <v>891667.43999999983</v>
      </c>
      <c r="D64" s="1360">
        <f>I33/1000</f>
        <v>838969.7</v>
      </c>
      <c r="E64" s="1360">
        <f>AM33/1000</f>
        <v>231742.424</v>
      </c>
      <c r="F64" s="1360">
        <f>I29/1000</f>
        <v>740785.2</v>
      </c>
      <c r="G64" s="1361"/>
      <c r="H64" s="1360">
        <f>AM29/1000</f>
        <v>329182.35732999997</v>
      </c>
      <c r="I64" s="1360">
        <f>AA36/1000</f>
        <v>162690.9</v>
      </c>
      <c r="J64" s="1360">
        <f>BE36/1000</f>
        <v>113818.2573</v>
      </c>
      <c r="K64" s="1360">
        <f>U36/1000</f>
        <v>830915.2</v>
      </c>
      <c r="L64" s="1360">
        <f>AY36/1000</f>
        <v>216924.40137000001</v>
      </c>
      <c r="N64" s="455"/>
      <c r="AF64" s="455"/>
      <c r="AL64" s="455"/>
      <c r="AR64" s="455"/>
    </row>
    <row r="65" spans="1:44" s="85" customFormat="1" ht="15.75">
      <c r="A65" s="1351" t="s">
        <v>713</v>
      </c>
      <c r="B65" s="1359">
        <f t="shared" ref="B65:B66" si="36">D65+F65+I65+K65</f>
        <v>1790486.9</v>
      </c>
      <c r="C65" s="1359">
        <f t="shared" ref="C65:C66" si="37">E65+H65+J65+L65</f>
        <v>778112.52329999988</v>
      </c>
      <c r="D65" s="1364">
        <f>'Трансферты и кредиты'!F34/1000</f>
        <v>613969.69999999995</v>
      </c>
      <c r="E65" s="1364">
        <f>'Трансферты и кредиты'!G34/1000</f>
        <v>231742.424</v>
      </c>
      <c r="F65" s="1364">
        <f>'Трансферты и кредиты'!F30/1000</f>
        <v>550785.19999999995</v>
      </c>
      <c r="G65" s="1364"/>
      <c r="H65" s="1364">
        <f>'Трансферты и кредиты'!G30/1000</f>
        <v>307682.35732999997</v>
      </c>
      <c r="I65" s="1364">
        <f>'Трансферты и кредиты'!L37/1000</f>
        <v>131946.70000000001</v>
      </c>
      <c r="J65" s="1364">
        <f>'Трансферты и кредиты'!M37/1000</f>
        <v>104241.149</v>
      </c>
      <c r="K65" s="1364">
        <f>'Трансферты и кредиты'!J37/1000</f>
        <v>493785.3</v>
      </c>
      <c r="L65" s="1364">
        <f>'Трансферты и кредиты'!K37/1000</f>
        <v>134446.59297</v>
      </c>
      <c r="M65" s="1352">
        <f>'[3]Проверочная  таблица'!L37/1000</f>
        <v>132564.29999999999</v>
      </c>
      <c r="N65" s="455"/>
      <c r="AF65" s="455"/>
      <c r="AL65" s="455"/>
      <c r="AR65" s="455"/>
    </row>
    <row r="66" spans="1:44" s="85" customFormat="1" ht="15.75">
      <c r="A66" s="1351" t="s">
        <v>714</v>
      </c>
      <c r="B66" s="1359">
        <f t="shared" si="36"/>
        <v>782874.10000000009</v>
      </c>
      <c r="C66" s="1359">
        <f t="shared" si="37"/>
        <v>113554.9167</v>
      </c>
      <c r="D66" s="1364">
        <f>'Трансферты и кредиты'!N34/1000</f>
        <v>225000</v>
      </c>
      <c r="E66" s="1364">
        <f>'Трансферты и кредиты'!O34/1000</f>
        <v>0</v>
      </c>
      <c r="F66" s="1364">
        <f>'Трансферты и кредиты'!N30/1000</f>
        <v>190000</v>
      </c>
      <c r="G66" s="1364"/>
      <c r="H66" s="1364">
        <f>'Трансферты и кредиты'!O30/1000</f>
        <v>21500</v>
      </c>
      <c r="I66" s="1364">
        <f>'Трансферты и кредиты'!T30/1000</f>
        <v>30744.2</v>
      </c>
      <c r="J66" s="1364">
        <f>'Трансферты и кредиты'!U30/1000</f>
        <v>9577.1082999999999</v>
      </c>
      <c r="K66" s="1364">
        <f>'Трансферты и кредиты'!R30/1000</f>
        <v>337129.9</v>
      </c>
      <c r="L66" s="1364">
        <f>'Трансферты и кредиты'!S30/1000</f>
        <v>82477.808400000009</v>
      </c>
      <c r="M66" s="1352">
        <f>'[3]Проверочная  таблица'!T30/1000</f>
        <v>15020</v>
      </c>
      <c r="N66" s="455"/>
      <c r="AF66" s="455"/>
      <c r="AL66" s="455"/>
      <c r="AR66" s="455"/>
    </row>
    <row r="67" spans="1:44" s="85" customFormat="1" ht="15.75">
      <c r="A67" s="1351" t="s">
        <v>715</v>
      </c>
      <c r="B67" s="1359">
        <f>B64-B65-B66</f>
        <v>0</v>
      </c>
      <c r="C67" s="1359">
        <f t="shared" ref="C67:L67" si="38">C64-C65-C66</f>
        <v>0</v>
      </c>
      <c r="D67" s="1364">
        <f t="shared" si="38"/>
        <v>0</v>
      </c>
      <c r="E67" s="1364">
        <f t="shared" si="38"/>
        <v>0</v>
      </c>
      <c r="F67" s="1364">
        <f t="shared" si="38"/>
        <v>0</v>
      </c>
      <c r="G67" s="1364">
        <f t="shared" si="38"/>
        <v>0</v>
      </c>
      <c r="H67" s="1364">
        <f t="shared" si="38"/>
        <v>0</v>
      </c>
      <c r="I67" s="1364">
        <f t="shared" si="38"/>
        <v>0</v>
      </c>
      <c r="J67" s="1364">
        <f t="shared" si="38"/>
        <v>0</v>
      </c>
      <c r="K67" s="1364">
        <f t="shared" si="38"/>
        <v>0</v>
      </c>
      <c r="L67" s="1364">
        <f t="shared" si="38"/>
        <v>0</v>
      </c>
      <c r="N67" s="455"/>
      <c r="AF67" s="455"/>
      <c r="AL67" s="455"/>
      <c r="AR67" s="455"/>
    </row>
    <row r="68" spans="1:44" s="85" customFormat="1">
      <c r="A68" s="1353"/>
      <c r="B68" s="1362"/>
      <c r="C68" s="1362"/>
      <c r="D68" s="1363"/>
      <c r="E68" s="1363"/>
      <c r="F68" s="1363"/>
      <c r="G68" s="1361"/>
      <c r="H68" s="1363"/>
      <c r="I68" s="1363"/>
      <c r="J68" s="1363"/>
      <c r="K68" s="1363"/>
      <c r="L68" s="1363"/>
      <c r="N68" s="455"/>
      <c r="AF68" s="455"/>
      <c r="AL68" s="455"/>
      <c r="AR68" s="455"/>
    </row>
    <row r="69" spans="1:44" s="85" customFormat="1" ht="15.75">
      <c r="A69" s="1351" t="s">
        <v>699</v>
      </c>
      <c r="B69" s="1359">
        <f>D69+F69+I69+K69</f>
        <v>3208578.8903200002</v>
      </c>
      <c r="C69" s="1359">
        <f>E69+H69+J69+L69</f>
        <v>1072539.02944</v>
      </c>
      <c r="D69" s="1360">
        <f>J33/1000</f>
        <v>1360429.1807799998</v>
      </c>
      <c r="E69" s="1360">
        <f>AN33/1000</f>
        <v>619771.83713999996</v>
      </c>
      <c r="F69" s="1360">
        <f>J29/1000</f>
        <v>1441860.0494900004</v>
      </c>
      <c r="G69" s="1361"/>
      <c r="H69" s="1360">
        <f>AN29/1000</f>
        <v>394128.36544000002</v>
      </c>
      <c r="I69" s="1360">
        <f>AB36/1000</f>
        <v>166131.89182999998</v>
      </c>
      <c r="J69" s="1360">
        <f>BF36/1000</f>
        <v>51698.599980000006</v>
      </c>
      <c r="K69" s="1360">
        <f>V36/1000</f>
        <v>240157.76822000003</v>
      </c>
      <c r="L69" s="1360">
        <f>AZ36/1000</f>
        <v>6940.2268799999983</v>
      </c>
      <c r="N69" s="455"/>
      <c r="AF69" s="455"/>
      <c r="AL69" s="455"/>
      <c r="AR69" s="455"/>
    </row>
    <row r="70" spans="1:44" s="85" customFormat="1">
      <c r="A70" s="1353"/>
      <c r="B70" s="1362"/>
      <c r="C70" s="1362"/>
      <c r="D70" s="1363"/>
      <c r="E70" s="1363"/>
      <c r="F70" s="1363"/>
      <c r="G70" s="1361"/>
      <c r="H70" s="1363"/>
      <c r="I70" s="1363"/>
      <c r="J70" s="1363"/>
      <c r="K70" s="1363"/>
      <c r="L70" s="1363"/>
      <c r="N70" s="455"/>
      <c r="AF70" s="455"/>
      <c r="AL70" s="455"/>
      <c r="AR70" s="455"/>
    </row>
    <row r="71" spans="1:44" s="85" customFormat="1" ht="15.75">
      <c r="A71" s="1351" t="s">
        <v>716</v>
      </c>
      <c r="B71" s="1359">
        <f>D71+F71+I71+K71</f>
        <v>1714894.24893</v>
      </c>
      <c r="C71" s="1359">
        <f>E71+H71+J71+L71</f>
        <v>756917.18432999996</v>
      </c>
      <c r="D71" s="1360">
        <f>'Трансферты и кредиты'!D55</f>
        <v>1182643.02871</v>
      </c>
      <c r="E71" s="1360">
        <f>'Трансферты и кредиты'!E55</f>
        <v>618479.78960999998</v>
      </c>
      <c r="F71" s="1360">
        <f>'Трансферты и кредиты'!D54</f>
        <v>379963.07137000002</v>
      </c>
      <c r="G71" s="1361"/>
      <c r="H71" s="1360">
        <f>'Трансферты и кредиты'!E54</f>
        <v>85123.125</v>
      </c>
      <c r="I71" s="1360">
        <f>'Трансферты и кредиты'!D60</f>
        <v>52507.275229999999</v>
      </c>
      <c r="J71" s="1360">
        <f>'Трансферты и кредиты'!E60</f>
        <v>50838.320079999998</v>
      </c>
      <c r="K71" s="1360">
        <f>'Трансферты и кредиты'!D59</f>
        <v>99780.873619999998</v>
      </c>
      <c r="L71" s="1360">
        <f>'Трансферты и кредиты'!E59</f>
        <v>2475.9496400000003</v>
      </c>
      <c r="N71" s="455"/>
      <c r="AF71" s="455"/>
      <c r="AL71" s="455"/>
      <c r="AR71" s="455"/>
    </row>
    <row r="72" spans="1:44" s="85" customFormat="1">
      <c r="A72" s="1353"/>
      <c r="B72" s="1362"/>
      <c r="C72" s="1362"/>
      <c r="D72" s="1363"/>
      <c r="E72" s="1363"/>
      <c r="F72" s="1363"/>
      <c r="G72" s="1361"/>
      <c r="H72" s="1363"/>
      <c r="I72" s="1363"/>
      <c r="J72" s="1363"/>
      <c r="K72" s="1363"/>
      <c r="L72" s="1363"/>
      <c r="N72" s="455"/>
      <c r="AF72" s="455"/>
      <c r="AL72" s="455"/>
      <c r="AR72" s="455"/>
    </row>
    <row r="73" spans="1:44" s="85" customFormat="1" ht="15.75">
      <c r="A73" s="1351" t="s">
        <v>700</v>
      </c>
      <c r="B73" s="1359">
        <f>D73+F73+I73+K73</f>
        <v>10449483.699999999</v>
      </c>
      <c r="C73" s="1359">
        <f>E73+H73+J73+L73</f>
        <v>2724972.3842500001</v>
      </c>
      <c r="D73" s="1360">
        <f>K33/1000</f>
        <v>4903151.676</v>
      </c>
      <c r="E73" s="1360">
        <f>AO33/1000</f>
        <v>1270777.2536800001</v>
      </c>
      <c r="F73" s="1360">
        <f>K29/1000</f>
        <v>5518968.824</v>
      </c>
      <c r="G73" s="1361"/>
      <c r="H73" s="1360">
        <f>AO29/1000</f>
        <v>1448819.4713900001</v>
      </c>
      <c r="I73" s="1360"/>
      <c r="J73" s="1360"/>
      <c r="K73" s="1360">
        <f>W36/1000</f>
        <v>27363.200000000001</v>
      </c>
      <c r="L73" s="1360">
        <f>BA36/1000</f>
        <v>5375.6591799999987</v>
      </c>
      <c r="N73" s="455"/>
      <c r="AF73" s="455"/>
      <c r="AL73" s="455"/>
      <c r="AR73" s="455"/>
    </row>
    <row r="74" spans="1:44" s="85" customFormat="1">
      <c r="A74" s="1353"/>
      <c r="B74" s="1362"/>
      <c r="C74" s="1362"/>
      <c r="D74" s="1363"/>
      <c r="E74" s="1363"/>
      <c r="F74" s="1363"/>
      <c r="G74" s="1361"/>
      <c r="H74" s="1363"/>
      <c r="I74" s="1363"/>
      <c r="J74" s="1363"/>
      <c r="K74" s="1363"/>
      <c r="L74" s="1363"/>
      <c r="N74" s="455"/>
      <c r="AF74" s="455"/>
      <c r="AL74" s="455"/>
      <c r="AR74" s="455"/>
    </row>
    <row r="75" spans="1:44" s="85" customFormat="1" ht="15.75">
      <c r="A75" s="1351" t="s">
        <v>701</v>
      </c>
      <c r="B75" s="1359">
        <f>D75+F75+I75+K75</f>
        <v>561042.49104999995</v>
      </c>
      <c r="C75" s="1359">
        <f>E75+H75+J75+L75</f>
        <v>0</v>
      </c>
      <c r="D75" s="1360">
        <f>L33/1000</f>
        <v>561042.49104999995</v>
      </c>
      <c r="E75" s="1360">
        <f>AP33/1000</f>
        <v>0</v>
      </c>
      <c r="F75" s="1360">
        <f>L29/1000</f>
        <v>0</v>
      </c>
      <c r="G75" s="1361"/>
      <c r="H75" s="1360">
        <f>AP29/1000</f>
        <v>0</v>
      </c>
      <c r="I75" s="1360">
        <f>AD36/1000</f>
        <v>0</v>
      </c>
      <c r="J75" s="1360">
        <f>BH36/1000</f>
        <v>0</v>
      </c>
      <c r="K75" s="1360">
        <f>X36/1000</f>
        <v>0</v>
      </c>
      <c r="L75" s="1360">
        <f>BB36/1000</f>
        <v>0</v>
      </c>
      <c r="N75" s="455"/>
      <c r="AF75" s="455"/>
      <c r="AL75" s="455"/>
      <c r="AR75" s="455"/>
    </row>
    <row r="76" spans="1:44" s="85" customFormat="1">
      <c r="B76" s="1365"/>
      <c r="C76" s="1365"/>
      <c r="D76" s="1365"/>
      <c r="E76" s="1365"/>
      <c r="F76" s="1365"/>
      <c r="G76" s="1361"/>
      <c r="H76" s="1365"/>
      <c r="I76" s="1365"/>
      <c r="J76" s="1365"/>
      <c r="K76" s="1365"/>
      <c r="L76" s="1365"/>
      <c r="N76" s="455"/>
      <c r="AF76" s="455"/>
      <c r="AL76" s="455"/>
      <c r="AR76" s="455"/>
    </row>
    <row r="77" spans="1:44" s="85" customFormat="1" ht="15.75">
      <c r="B77" s="1366">
        <f t="shared" ref="B77:C77" si="39">B62-B64-B69-B73-B75</f>
        <v>-2.4447217583656311E-9</v>
      </c>
      <c r="C77" s="1366">
        <f t="shared" si="39"/>
        <v>0</v>
      </c>
      <c r="D77" s="1366">
        <f>D62-D64-D69-D73-D75</f>
        <v>0</v>
      </c>
      <c r="E77" s="1366">
        <f t="shared" ref="E77:F77" si="40">E62-E64-E69-E73-E75</f>
        <v>0</v>
      </c>
      <c r="F77" s="1366">
        <f t="shared" si="40"/>
        <v>-1.862645149230957E-9</v>
      </c>
      <c r="G77" s="1361"/>
      <c r="H77" s="1366">
        <f>H62-H64-H69-H73-H75</f>
        <v>-2.3283064365386963E-10</v>
      </c>
      <c r="I77" s="1366">
        <f>I62-I64-I69-I73-I75</f>
        <v>8.7311491370201111E-11</v>
      </c>
      <c r="J77" s="1366">
        <f>J62-J64-J69-J73-J75</f>
        <v>-3.637978807091713E-11</v>
      </c>
      <c r="K77" s="1366">
        <f>K62-K64-K69-K73-K75</f>
        <v>-1.0550138540565968E-10</v>
      </c>
      <c r="L77" s="1366">
        <f>L62-L64-L69-L73-L75</f>
        <v>2.1827872842550278E-11</v>
      </c>
      <c r="N77" s="455"/>
      <c r="AF77" s="455"/>
      <c r="AL77" s="455"/>
      <c r="AR77" s="455"/>
    </row>
  </sheetData>
  <mergeCells count="30">
    <mergeCell ref="AA9:AE9"/>
    <mergeCell ref="B6:AE7"/>
    <mergeCell ref="H9:H10"/>
    <mergeCell ref="C8:G9"/>
    <mergeCell ref="A6:A10"/>
    <mergeCell ref="I9:M9"/>
    <mergeCell ref="O9:S9"/>
    <mergeCell ref="B8:B10"/>
    <mergeCell ref="H8:S8"/>
    <mergeCell ref="BD9:BD10"/>
    <mergeCell ref="BD8:BI8"/>
    <mergeCell ref="AL9:AL10"/>
    <mergeCell ref="AX9:AX10"/>
    <mergeCell ref="AL8:AW8"/>
    <mergeCell ref="AF6:BI7"/>
    <mergeCell ref="A44:K44"/>
    <mergeCell ref="AG8:AK9"/>
    <mergeCell ref="T8:Y8"/>
    <mergeCell ref="AF8:AF10"/>
    <mergeCell ref="Z8:AE8"/>
    <mergeCell ref="AY9:BC9"/>
    <mergeCell ref="N9:N10"/>
    <mergeCell ref="Z9:Z10"/>
    <mergeCell ref="AM9:AQ9"/>
    <mergeCell ref="T9:T10"/>
    <mergeCell ref="BE9:BI9"/>
    <mergeCell ref="U9:Y9"/>
    <mergeCell ref="AR9:AR10"/>
    <mergeCell ref="AX8:BC8"/>
    <mergeCell ref="AS9:AW9"/>
  </mergeCells>
  <phoneticPr fontId="0" type="noConversion"/>
  <pageMargins left="0.78740157480314965" right="0.39370078740157483" top="0.78740157480314965" bottom="0.59055118110236227" header="0.51181102362204722" footer="0.51181102362204722"/>
  <pageSetup paperSize="8" scale="80" fitToWidth="3" orientation="landscape" r:id="rId1"/>
  <headerFooter alignWithMargins="0">
    <oddFooter>&amp;L&amp;P&amp;R&amp;F&amp;A</oddFooter>
  </headerFooter>
  <colBreaks count="4" manualBreakCount="4">
    <brk id="13" max="1048575" man="1"/>
    <brk id="25" max="1048575" man="1"/>
    <brk id="37" max="1048575" man="1"/>
    <brk id="49" max="1048575" man="1"/>
  </colBreaks>
</worksheet>
</file>

<file path=xl/worksheets/sheet6.xml><?xml version="1.0" encoding="utf-8"?>
<worksheet xmlns="http://schemas.openxmlformats.org/spreadsheetml/2006/main" xmlns:r="http://schemas.openxmlformats.org/officeDocument/2006/relationships">
  <sheetPr codeName="Лист1"/>
  <dimension ref="A2:CH71"/>
  <sheetViews>
    <sheetView topLeftCell="A2" zoomScale="75" zoomScaleNormal="75" zoomScaleSheetLayoutView="50" workbookViewId="0">
      <pane xSplit="3" ySplit="9" topLeftCell="D27" activePane="bottomRight" state="frozen"/>
      <selection activeCell="A2" sqref="A2"/>
      <selection pane="topRight" activeCell="D2" sqref="D2"/>
      <selection pane="bottomLeft" activeCell="A11" sqref="A11"/>
      <selection pane="bottomRight" activeCell="BU30" sqref="BU30"/>
    </sheetView>
  </sheetViews>
  <sheetFormatPr defaultColWidth="9.28515625" defaultRowHeight="12.75"/>
  <cols>
    <col min="1" max="1" width="24.28515625" style="88" customWidth="1"/>
    <col min="2" max="3" width="23.7109375" style="88" bestFit="1" customWidth="1"/>
    <col min="4" max="5" width="23.42578125" style="88" customWidth="1"/>
    <col min="6" max="7" width="24.7109375" style="88" customWidth="1"/>
    <col min="8" max="9" width="31.28515625" style="88" customWidth="1"/>
    <col min="10" max="11" width="26.7109375" style="88" customWidth="1"/>
    <col min="12" max="13" width="24.7109375" style="88" customWidth="1"/>
    <col min="14" max="17" width="26.7109375" style="88" customWidth="1"/>
    <col min="18" max="23" width="24.7109375" style="88" customWidth="1"/>
    <col min="24" max="25" width="27.28515625" style="88" customWidth="1"/>
    <col min="26" max="29" width="26.7109375" style="88" customWidth="1"/>
    <col min="30" max="31" width="36.42578125" style="88" customWidth="1"/>
    <col min="32" max="35" width="25.28515625" style="88" customWidth="1"/>
    <col min="36" max="37" width="32.28515625" style="88" customWidth="1"/>
    <col min="38" max="39" width="27.7109375" style="88" customWidth="1"/>
    <col min="40" max="41" width="28.7109375" style="88" customWidth="1"/>
    <col min="42" max="43" width="24.28515625" style="88" customWidth="1"/>
    <col min="44" max="55" width="25.5703125" style="88" customWidth="1"/>
    <col min="56" max="56" width="24.28515625" style="88" customWidth="1"/>
    <col min="57" max="57" width="24.5703125" style="88" customWidth="1"/>
    <col min="58" max="58" width="22.7109375" style="88" customWidth="1"/>
    <col min="59" max="63" width="20.42578125" style="88" customWidth="1"/>
    <col min="64" max="69" width="20.5703125" style="88" customWidth="1"/>
    <col min="70" max="71" width="21.7109375" style="88" customWidth="1"/>
    <col min="72" max="72" width="23.5703125" style="88" customWidth="1"/>
    <col min="73" max="73" width="22.7109375" style="88" customWidth="1"/>
    <col min="74" max="77" width="23.7109375" style="88" customWidth="1"/>
    <col min="78" max="79" width="27.7109375" style="88" customWidth="1"/>
    <col min="80" max="81" width="26.42578125" style="88" customWidth="1"/>
    <col min="82" max="83" width="23.42578125" style="88" customWidth="1"/>
    <col min="84" max="84" width="9.28515625" style="88"/>
    <col min="85" max="85" width="14.5703125" style="88" bestFit="1" customWidth="1"/>
    <col min="86" max="86" width="13.28515625" style="88" bestFit="1" customWidth="1"/>
    <col min="87" max="16384" width="9.28515625" style="88"/>
  </cols>
  <sheetData>
    <row r="2" spans="1:86" ht="19.5">
      <c r="F2" s="86" t="s">
        <v>313</v>
      </c>
      <c r="G2" s="86"/>
      <c r="H2" s="86"/>
      <c r="I2" s="86"/>
      <c r="J2" s="86"/>
      <c r="K2" s="86"/>
      <c r="L2" s="86"/>
      <c r="M2" s="86"/>
      <c r="N2" s="86"/>
      <c r="O2" s="86"/>
      <c r="P2" s="86"/>
      <c r="Q2" s="86"/>
      <c r="R2" s="86"/>
      <c r="S2" s="86"/>
      <c r="T2" s="86"/>
      <c r="U2" s="86"/>
      <c r="V2" s="86"/>
      <c r="W2" s="86"/>
      <c r="X2" s="86"/>
      <c r="Y2" s="86"/>
      <c r="Z2" s="86"/>
      <c r="AA2" s="86"/>
      <c r="AB2" s="86"/>
      <c r="AC2" s="86"/>
      <c r="AD2" s="86"/>
      <c r="AE2" s="86"/>
      <c r="AF2" s="86"/>
      <c r="AG2" s="86"/>
      <c r="AH2" s="86"/>
      <c r="AI2" s="86"/>
      <c r="AJ2" s="86"/>
      <c r="AK2" s="86"/>
      <c r="AL2" s="86"/>
      <c r="AM2" s="86"/>
      <c r="AN2" s="86"/>
      <c r="AO2" s="86"/>
      <c r="AP2" s="86"/>
      <c r="AQ2" s="86"/>
      <c r="AR2" s="86"/>
      <c r="AS2" s="86"/>
      <c r="AT2" s="86"/>
      <c r="AU2" s="86"/>
      <c r="AV2" s="86"/>
      <c r="AW2" s="86"/>
      <c r="AX2" s="86"/>
      <c r="AY2" s="86"/>
      <c r="AZ2" s="86"/>
      <c r="BA2" s="86"/>
      <c r="BB2" s="86"/>
      <c r="BC2" s="86"/>
    </row>
    <row r="3" spans="1:86" ht="19.5">
      <c r="G3" s="527" t="str">
        <f>'Район  и  поселения'!E3</f>
        <v>ПО  СОСТОЯНИЮ  НА  1  АПРЕЛЯ  2019  ГОДА</v>
      </c>
    </row>
    <row r="4" spans="1:86" ht="15.75">
      <c r="B4" s="89"/>
      <c r="C4" s="89"/>
    </row>
    <row r="5" spans="1:86" ht="17.25" thickBot="1">
      <c r="D5" s="90"/>
      <c r="CB5" s="141"/>
      <c r="CC5" s="141"/>
      <c r="CD5" s="1278" t="s">
        <v>22</v>
      </c>
      <c r="CE5" s="141"/>
    </row>
    <row r="6" spans="1:86" ht="27" customHeight="1" thickBot="1">
      <c r="A6" s="1635" t="s">
        <v>73</v>
      </c>
      <c r="B6" s="1637" t="s">
        <v>1</v>
      </c>
      <c r="C6" s="1638"/>
      <c r="D6" s="1644" t="s">
        <v>45</v>
      </c>
      <c r="E6" s="1645"/>
      <c r="F6" s="1645"/>
      <c r="G6" s="1645"/>
      <c r="H6" s="1645"/>
      <c r="I6" s="1645"/>
      <c r="J6" s="1645"/>
      <c r="K6" s="1645"/>
      <c r="L6" s="1645"/>
      <c r="M6" s="1645"/>
      <c r="N6" s="1645"/>
      <c r="O6" s="1645"/>
      <c r="P6" s="1645"/>
      <c r="Q6" s="1645"/>
      <c r="R6" s="1645"/>
      <c r="S6" s="1645"/>
      <c r="T6" s="1645"/>
      <c r="U6" s="1645"/>
      <c r="V6" s="1645"/>
      <c r="W6" s="1645"/>
      <c r="X6" s="1645"/>
      <c r="Y6" s="1645"/>
      <c r="Z6" s="1645"/>
      <c r="AA6" s="1645"/>
      <c r="AB6" s="1645"/>
      <c r="AC6" s="1645"/>
      <c r="AD6" s="1645"/>
      <c r="AE6" s="1645"/>
      <c r="AF6" s="1645"/>
      <c r="AG6" s="1645"/>
      <c r="AH6" s="1645"/>
      <c r="AI6" s="1645"/>
      <c r="AJ6" s="1645"/>
      <c r="AK6" s="1645"/>
      <c r="AL6" s="1645"/>
      <c r="AM6" s="1645"/>
      <c r="AN6" s="1645"/>
      <c r="AO6" s="1645"/>
      <c r="AP6" s="1645"/>
      <c r="AQ6" s="1645"/>
      <c r="AR6" s="1645"/>
      <c r="AS6" s="1645"/>
      <c r="AT6" s="1645"/>
      <c r="AU6" s="1645"/>
      <c r="AV6" s="1645"/>
      <c r="AW6" s="1645"/>
      <c r="AX6" s="1645"/>
      <c r="AY6" s="1645"/>
      <c r="AZ6" s="1645"/>
      <c r="BA6" s="1645"/>
      <c r="BB6" s="1645"/>
      <c r="BC6" s="1645"/>
      <c r="BD6" s="1645"/>
      <c r="BE6" s="1645"/>
      <c r="BF6" s="1645"/>
      <c r="BG6" s="1645"/>
      <c r="BH6" s="1645"/>
      <c r="BI6" s="1645"/>
      <c r="BJ6" s="1645"/>
      <c r="BK6" s="1645"/>
      <c r="BL6" s="1645"/>
      <c r="BM6" s="1645"/>
      <c r="BN6" s="1645"/>
      <c r="BO6" s="1645"/>
      <c r="BP6" s="1645"/>
      <c r="BQ6" s="1645"/>
      <c r="BR6" s="1645"/>
      <c r="BS6" s="1645"/>
      <c r="BT6" s="1645"/>
      <c r="BU6" s="1645"/>
      <c r="BV6" s="1645"/>
      <c r="BW6" s="1645"/>
      <c r="BX6" s="1645"/>
      <c r="BY6" s="1645"/>
      <c r="BZ6" s="1645"/>
      <c r="CA6" s="1645"/>
      <c r="CB6" s="1645"/>
      <c r="CC6" s="1645"/>
      <c r="CD6" s="1645"/>
      <c r="CE6" s="1646"/>
    </row>
    <row r="7" spans="1:86" ht="47.1" customHeight="1" thickBot="1">
      <c r="A7" s="1632"/>
      <c r="B7" s="1639"/>
      <c r="C7" s="1640"/>
      <c r="D7" s="1604" t="s">
        <v>631</v>
      </c>
      <c r="E7" s="1605"/>
      <c r="F7" s="1605"/>
      <c r="G7" s="1605"/>
      <c r="H7" s="1605"/>
      <c r="I7" s="1605"/>
      <c r="J7" s="1605"/>
      <c r="K7" s="1605"/>
      <c r="L7" s="1393"/>
      <c r="M7" s="1393"/>
      <c r="N7" s="1393"/>
      <c r="O7" s="1393"/>
      <c r="P7" s="1393"/>
      <c r="Q7" s="1393"/>
      <c r="R7" s="1393"/>
      <c r="S7" s="1393"/>
      <c r="T7" s="1393"/>
      <c r="U7" s="1393"/>
      <c r="V7" s="1393"/>
      <c r="W7" s="1393"/>
      <c r="X7" s="1393"/>
      <c r="Y7" s="1393"/>
      <c r="Z7" s="1393"/>
      <c r="AA7" s="1393"/>
      <c r="AB7" s="1393"/>
      <c r="AC7" s="1393"/>
      <c r="AD7" s="1393"/>
      <c r="AE7" s="1393"/>
      <c r="AF7" s="1393"/>
      <c r="AG7" s="1393"/>
      <c r="AH7" s="1393"/>
      <c r="AI7" s="1393"/>
      <c r="AJ7" s="1393"/>
      <c r="AK7" s="1393"/>
      <c r="AL7" s="1393"/>
      <c r="AM7" s="1393"/>
      <c r="AN7" s="1393"/>
      <c r="AO7" s="1393"/>
      <c r="AP7" s="1393"/>
      <c r="AQ7" s="1393"/>
      <c r="AR7" s="1393"/>
      <c r="AS7" s="1393"/>
      <c r="AT7" s="1393"/>
      <c r="AU7" s="1393"/>
      <c r="AV7" s="1393"/>
      <c r="AW7" s="1393"/>
      <c r="AX7" s="1393"/>
      <c r="AY7" s="1393"/>
      <c r="AZ7" s="1393"/>
      <c r="BA7" s="1393"/>
      <c r="BB7" s="1393"/>
      <c r="BC7" s="1394"/>
      <c r="BE7" s="1393"/>
      <c r="BF7" s="1604" t="s">
        <v>634</v>
      </c>
      <c r="BG7" s="1605"/>
      <c r="BH7" s="1605"/>
      <c r="BI7" s="1605"/>
      <c r="BJ7" s="1605"/>
      <c r="BK7" s="1605"/>
      <c r="BL7" s="1605"/>
      <c r="BM7" s="1605"/>
      <c r="BN7" s="1605"/>
      <c r="BO7" s="1605"/>
      <c r="BP7" s="1605"/>
      <c r="BQ7" s="1605"/>
      <c r="BR7" s="1605"/>
      <c r="BS7" s="1650"/>
      <c r="BT7" s="1647" t="s">
        <v>640</v>
      </c>
      <c r="BU7" s="1648"/>
      <c r="BV7" s="1648"/>
      <c r="BW7" s="1648"/>
      <c r="BX7" s="1648"/>
      <c r="BY7" s="1648"/>
      <c r="BZ7" s="1648"/>
      <c r="CA7" s="1648"/>
      <c r="CB7" s="1648"/>
      <c r="CC7" s="1648"/>
      <c r="CD7" s="1648"/>
      <c r="CE7" s="1649"/>
    </row>
    <row r="8" spans="1:86" ht="98.65" customHeight="1" thickBot="1">
      <c r="A8" s="1632"/>
      <c r="B8" s="1639"/>
      <c r="C8" s="1641"/>
      <c r="D8" s="1632" t="s">
        <v>17</v>
      </c>
      <c r="E8" s="1632" t="s">
        <v>18</v>
      </c>
      <c r="F8" s="1608" t="s">
        <v>630</v>
      </c>
      <c r="G8" s="1609"/>
      <c r="H8" s="1606" t="s">
        <v>530</v>
      </c>
      <c r="I8" s="1607"/>
      <c r="J8" s="1607"/>
      <c r="K8" s="1607"/>
      <c r="L8" s="1620" t="s">
        <v>527</v>
      </c>
      <c r="M8" s="1621"/>
      <c r="N8" s="1606" t="s">
        <v>647</v>
      </c>
      <c r="O8" s="1607"/>
      <c r="P8" s="1607"/>
      <c r="Q8" s="1612"/>
      <c r="R8" s="1608" t="s">
        <v>623</v>
      </c>
      <c r="S8" s="1609"/>
      <c r="T8" s="1608" t="s">
        <v>628</v>
      </c>
      <c r="U8" s="1609"/>
      <c r="V8" s="1608" t="s">
        <v>629</v>
      </c>
      <c r="W8" s="1609"/>
      <c r="X8" s="1613" t="s">
        <v>514</v>
      </c>
      <c r="Y8" s="1615"/>
      <c r="Z8" s="1434"/>
      <c r="AA8" s="1434"/>
      <c r="AB8" s="1434"/>
      <c r="AC8" s="1434"/>
      <c r="AD8" s="1153"/>
      <c r="AE8" s="1154"/>
      <c r="AF8" s="1613" t="s">
        <v>500</v>
      </c>
      <c r="AG8" s="1615"/>
      <c r="AH8" s="1615"/>
      <c r="AI8" s="1614"/>
      <c r="AJ8" s="1610" t="s">
        <v>507</v>
      </c>
      <c r="AK8" s="1619"/>
      <c r="AL8" s="1619"/>
      <c r="AM8" s="1611"/>
      <c r="AN8" s="1610" t="s">
        <v>632</v>
      </c>
      <c r="AO8" s="1619"/>
      <c r="AP8" s="1619"/>
      <c r="AQ8" s="1611"/>
      <c r="AR8" s="1606" t="s">
        <v>633</v>
      </c>
      <c r="AS8" s="1612"/>
      <c r="AT8" s="1613" t="s">
        <v>759</v>
      </c>
      <c r="AU8" s="1615"/>
      <c r="AV8" s="1615"/>
      <c r="AW8" s="1614"/>
      <c r="AX8" s="1616" t="s">
        <v>741</v>
      </c>
      <c r="AY8" s="1617"/>
      <c r="AZ8" s="1617"/>
      <c r="BA8" s="1617"/>
      <c r="BB8" s="1617"/>
      <c r="BC8" s="1618"/>
      <c r="BD8" s="1620" t="s">
        <v>17</v>
      </c>
      <c r="BE8" s="1635" t="s">
        <v>18</v>
      </c>
      <c r="BF8" s="1620" t="s">
        <v>635</v>
      </c>
      <c r="BG8" s="1621"/>
      <c r="BH8" s="1620" t="s">
        <v>636</v>
      </c>
      <c r="BI8" s="1621"/>
      <c r="BJ8" s="1620" t="s">
        <v>637</v>
      </c>
      <c r="BK8" s="1621"/>
      <c r="BL8" s="1620" t="s">
        <v>639</v>
      </c>
      <c r="BM8" s="1621"/>
      <c r="BN8" s="1628" t="s">
        <v>464</v>
      </c>
      <c r="BO8" s="1629"/>
      <c r="BP8" s="1620" t="s">
        <v>461</v>
      </c>
      <c r="BQ8" s="1621"/>
      <c r="BR8" s="1633" t="s">
        <v>638</v>
      </c>
      <c r="BS8" s="1634"/>
      <c r="BT8" s="1608" t="s">
        <v>17</v>
      </c>
      <c r="BU8" s="1632" t="s">
        <v>18</v>
      </c>
      <c r="BV8" s="1438" t="s">
        <v>455</v>
      </c>
      <c r="BW8" s="1439"/>
      <c r="BX8" s="1439"/>
      <c r="BY8" s="1449"/>
      <c r="BZ8" s="1446" t="s">
        <v>450</v>
      </c>
      <c r="CA8" s="1447"/>
      <c r="CB8" s="1447"/>
      <c r="CC8" s="1474"/>
      <c r="CD8" s="1475" t="s">
        <v>561</v>
      </c>
      <c r="CE8" s="1504"/>
    </row>
    <row r="9" spans="1:86" ht="177.6" customHeight="1" thickBot="1">
      <c r="A9" s="1632"/>
      <c r="B9" s="1642"/>
      <c r="C9" s="1643"/>
      <c r="D9" s="1632"/>
      <c r="E9" s="1632"/>
      <c r="F9" s="1610"/>
      <c r="G9" s="1611"/>
      <c r="H9" s="1610" t="s">
        <v>434</v>
      </c>
      <c r="I9" s="1611"/>
      <c r="J9" s="1610" t="s">
        <v>298</v>
      </c>
      <c r="K9" s="1619"/>
      <c r="L9" s="1610"/>
      <c r="M9" s="1611"/>
      <c r="N9" s="1613" t="s">
        <v>620</v>
      </c>
      <c r="O9" s="1614"/>
      <c r="P9" s="1615" t="s">
        <v>621</v>
      </c>
      <c r="Q9" s="1614"/>
      <c r="R9" s="1610"/>
      <c r="S9" s="1611"/>
      <c r="T9" s="1610"/>
      <c r="U9" s="1611"/>
      <c r="V9" s="1610"/>
      <c r="W9" s="1611"/>
      <c r="X9" s="1610" t="s">
        <v>296</v>
      </c>
      <c r="Y9" s="1611"/>
      <c r="Z9" s="1610" t="s">
        <v>295</v>
      </c>
      <c r="AA9" s="1611"/>
      <c r="AB9" s="1610" t="s">
        <v>386</v>
      </c>
      <c r="AC9" s="1611"/>
      <c r="AD9" s="1610" t="s">
        <v>430</v>
      </c>
      <c r="AE9" s="1611"/>
      <c r="AF9" s="1613" t="s">
        <v>778</v>
      </c>
      <c r="AG9" s="1614"/>
      <c r="AH9" s="1613" t="s">
        <v>779</v>
      </c>
      <c r="AI9" s="1614"/>
      <c r="AJ9" s="1610" t="s">
        <v>320</v>
      </c>
      <c r="AK9" s="1611"/>
      <c r="AL9" s="1613" t="s">
        <v>414</v>
      </c>
      <c r="AM9" s="1614"/>
      <c r="AN9" s="1613" t="s">
        <v>294</v>
      </c>
      <c r="AO9" s="1614"/>
      <c r="AP9" s="1613" t="s">
        <v>309</v>
      </c>
      <c r="AQ9" s="1614"/>
      <c r="AR9" s="1613" t="s">
        <v>322</v>
      </c>
      <c r="AS9" s="1614"/>
      <c r="AT9" s="1610" t="s">
        <v>297</v>
      </c>
      <c r="AU9" s="1619"/>
      <c r="AV9" s="1610" t="s">
        <v>366</v>
      </c>
      <c r="AW9" s="1611"/>
      <c r="AX9" s="1613" t="s">
        <v>321</v>
      </c>
      <c r="AY9" s="1614"/>
      <c r="AZ9" s="1613" t="s">
        <v>314</v>
      </c>
      <c r="BA9" s="1614"/>
      <c r="BB9" s="1613" t="s">
        <v>334</v>
      </c>
      <c r="BC9" s="1614"/>
      <c r="BD9" s="1608"/>
      <c r="BE9" s="1632"/>
      <c r="BF9" s="1610"/>
      <c r="BG9" s="1611"/>
      <c r="BH9" s="1610"/>
      <c r="BI9" s="1611"/>
      <c r="BJ9" s="1610"/>
      <c r="BK9" s="1611"/>
      <c r="BL9" s="1610"/>
      <c r="BM9" s="1611"/>
      <c r="BN9" s="1630"/>
      <c r="BO9" s="1631"/>
      <c r="BP9" s="1610"/>
      <c r="BQ9" s="1611"/>
      <c r="BR9" s="1606"/>
      <c r="BS9" s="1612"/>
      <c r="BT9" s="1608"/>
      <c r="BU9" s="1632"/>
      <c r="BV9" s="1438" t="s">
        <v>772</v>
      </c>
      <c r="BW9" s="1439"/>
      <c r="BX9" s="1438" t="s">
        <v>773</v>
      </c>
      <c r="BY9" s="1449"/>
      <c r="BZ9" s="1438" t="s">
        <v>684</v>
      </c>
      <c r="CA9" s="1449"/>
      <c r="CB9" s="1438" t="s">
        <v>685</v>
      </c>
      <c r="CC9" s="1449"/>
      <c r="CD9" s="1446"/>
      <c r="CE9" s="1474"/>
    </row>
    <row r="10" spans="1:86" ht="21" customHeight="1" thickBot="1">
      <c r="A10" s="1636"/>
      <c r="B10" s="94" t="s">
        <v>171</v>
      </c>
      <c r="C10" s="94" t="s">
        <v>172</v>
      </c>
      <c r="D10" s="1636"/>
      <c r="E10" s="1636"/>
      <c r="F10" s="91" t="s">
        <v>171</v>
      </c>
      <c r="G10" s="93" t="s">
        <v>172</v>
      </c>
      <c r="H10" s="93" t="s">
        <v>171</v>
      </c>
      <c r="I10" s="91" t="s">
        <v>172</v>
      </c>
      <c r="J10" s="93" t="s">
        <v>171</v>
      </c>
      <c r="K10" s="93" t="s">
        <v>172</v>
      </c>
      <c r="L10" s="93" t="s">
        <v>171</v>
      </c>
      <c r="M10" s="91" t="s">
        <v>172</v>
      </c>
      <c r="N10" s="93" t="s">
        <v>171</v>
      </c>
      <c r="O10" s="91" t="s">
        <v>172</v>
      </c>
      <c r="P10" s="95" t="s">
        <v>171</v>
      </c>
      <c r="Q10" s="91" t="s">
        <v>172</v>
      </c>
      <c r="R10" s="93" t="s">
        <v>171</v>
      </c>
      <c r="S10" s="91" t="s">
        <v>172</v>
      </c>
      <c r="T10" s="93" t="s">
        <v>171</v>
      </c>
      <c r="U10" s="91" t="s">
        <v>172</v>
      </c>
      <c r="V10" s="93" t="s">
        <v>171</v>
      </c>
      <c r="W10" s="91" t="s">
        <v>172</v>
      </c>
      <c r="X10" s="95" t="s">
        <v>171</v>
      </c>
      <c r="Y10" s="91" t="s">
        <v>172</v>
      </c>
      <c r="Z10" s="95" t="s">
        <v>171</v>
      </c>
      <c r="AA10" s="91" t="s">
        <v>172</v>
      </c>
      <c r="AB10" s="93" t="s">
        <v>171</v>
      </c>
      <c r="AC10" s="91" t="s">
        <v>172</v>
      </c>
      <c r="AD10" s="93" t="s">
        <v>171</v>
      </c>
      <c r="AE10" s="91" t="s">
        <v>172</v>
      </c>
      <c r="AF10" s="93" t="s">
        <v>171</v>
      </c>
      <c r="AG10" s="91" t="s">
        <v>172</v>
      </c>
      <c r="AH10" s="95" t="s">
        <v>171</v>
      </c>
      <c r="AI10" s="91" t="s">
        <v>172</v>
      </c>
      <c r="AJ10" s="93" t="s">
        <v>171</v>
      </c>
      <c r="AK10" s="91" t="s">
        <v>172</v>
      </c>
      <c r="AL10" s="93" t="s">
        <v>171</v>
      </c>
      <c r="AM10" s="91" t="s">
        <v>172</v>
      </c>
      <c r="AN10" s="93" t="s">
        <v>171</v>
      </c>
      <c r="AO10" s="91" t="s">
        <v>172</v>
      </c>
      <c r="AP10" s="95" t="s">
        <v>171</v>
      </c>
      <c r="AQ10" s="91" t="s">
        <v>172</v>
      </c>
      <c r="AR10" s="93" t="s">
        <v>171</v>
      </c>
      <c r="AS10" s="91" t="s">
        <v>172</v>
      </c>
      <c r="AT10" s="93" t="s">
        <v>171</v>
      </c>
      <c r="AU10" s="93" t="s">
        <v>172</v>
      </c>
      <c r="AV10" s="91" t="s">
        <v>171</v>
      </c>
      <c r="AW10" s="886" t="s">
        <v>172</v>
      </c>
      <c r="AX10" s="93" t="s">
        <v>171</v>
      </c>
      <c r="AY10" s="91" t="s">
        <v>172</v>
      </c>
      <c r="AZ10" s="93" t="s">
        <v>171</v>
      </c>
      <c r="BA10" s="91" t="s">
        <v>172</v>
      </c>
      <c r="BB10" s="93" t="s">
        <v>171</v>
      </c>
      <c r="BC10" s="91" t="s">
        <v>172</v>
      </c>
      <c r="BD10" s="1608"/>
      <c r="BE10" s="1632"/>
      <c r="BF10" s="93" t="s">
        <v>171</v>
      </c>
      <c r="BG10" s="91" t="s">
        <v>172</v>
      </c>
      <c r="BH10" s="92" t="s">
        <v>171</v>
      </c>
      <c r="BI10" s="92" t="s">
        <v>172</v>
      </c>
      <c r="BJ10" s="93" t="s">
        <v>171</v>
      </c>
      <c r="BK10" s="91" t="s">
        <v>172</v>
      </c>
      <c r="BL10" s="95" t="s">
        <v>171</v>
      </c>
      <c r="BM10" s="91" t="s">
        <v>172</v>
      </c>
      <c r="BN10" s="95" t="s">
        <v>171</v>
      </c>
      <c r="BO10" s="91" t="s">
        <v>172</v>
      </c>
      <c r="BP10" s="93" t="s">
        <v>171</v>
      </c>
      <c r="BQ10" s="91" t="s">
        <v>172</v>
      </c>
      <c r="BR10" s="95" t="s">
        <v>171</v>
      </c>
      <c r="BS10" s="91" t="s">
        <v>172</v>
      </c>
      <c r="BT10" s="1608"/>
      <c r="BU10" s="1632"/>
      <c r="BV10" s="93" t="s">
        <v>171</v>
      </c>
      <c r="BW10" s="93" t="s">
        <v>172</v>
      </c>
      <c r="BX10" s="91" t="s">
        <v>171</v>
      </c>
      <c r="BY10" s="886" t="s">
        <v>172</v>
      </c>
      <c r="BZ10" s="93" t="s">
        <v>171</v>
      </c>
      <c r="CA10" s="91" t="s">
        <v>172</v>
      </c>
      <c r="CB10" s="95" t="s">
        <v>171</v>
      </c>
      <c r="CC10" s="91" t="s">
        <v>172</v>
      </c>
      <c r="CD10" s="93" t="s">
        <v>171</v>
      </c>
      <c r="CE10" s="91" t="s">
        <v>172</v>
      </c>
      <c r="CG10" s="1624" t="s">
        <v>408</v>
      </c>
      <c r="CH10" s="1625"/>
    </row>
    <row r="11" spans="1:86" ht="25.5" customHeight="1">
      <c r="A11" s="96" t="s">
        <v>88</v>
      </c>
      <c r="B11" s="98">
        <f t="shared" ref="B11:B28" si="0">D11+BD11+BT11</f>
        <v>7350986.6200000001</v>
      </c>
      <c r="C11" s="98">
        <f t="shared" ref="C11:C28" si="1">E11+BE11+BU11</f>
        <v>2992221.1</v>
      </c>
      <c r="D11" s="284">
        <f>J11+L11+X11+Z11+V11+AT11+AN11+AP11+F11+AF11+AZ11+AJ11+AL11+AR11+AX11+BB11+AV11+T11+AB11+N11+AD11+H11+P11+R11+AH11</f>
        <v>976930.62</v>
      </c>
      <c r="E11" s="284">
        <f>K11+M11+Y11+AA11+W11+AU11+AO11+AQ11+G11+AG11+BA11+AK11+AM11+AS11+AY11+BC11+AW11+U11+AC11+O11+AE11+I11+Q11+S11+AI11</f>
        <v>0</v>
      </c>
      <c r="F11" s="713">
        <f>'Трансферты и кредиты'!BI12+'Трансферты и кредиты'!BK12</f>
        <v>0</v>
      </c>
      <c r="G11" s="98">
        <f>'Трансферты и кредиты'!BJ12+'Трансферты и кредиты'!BL12</f>
        <v>0</v>
      </c>
      <c r="H11" s="98">
        <f>'Трансферты и кредиты'!CB12</f>
        <v>0</v>
      </c>
      <c r="I11" s="97">
        <f>'Трансферты и кредиты'!CJ12</f>
        <v>0</v>
      </c>
      <c r="J11" s="99">
        <f>'Трансферты и кредиты'!CD12</f>
        <v>0</v>
      </c>
      <c r="K11" s="98">
        <f>'Трансферты и кредиты'!CL12</f>
        <v>0</v>
      </c>
      <c r="L11" s="98">
        <f>'Трансферты и кредиты'!CY12</f>
        <v>0</v>
      </c>
      <c r="M11" s="97">
        <f>'Трансферты и кредиты'!DB12</f>
        <v>0</v>
      </c>
      <c r="N11" s="98">
        <f>'Трансферты и кредиты'!DE12</f>
        <v>0</v>
      </c>
      <c r="O11" s="98">
        <f>'Трансферты и кредиты'!DJ12</f>
        <v>0</v>
      </c>
      <c r="P11" s="98">
        <f>'Трансферты и кредиты'!DG12</f>
        <v>0</v>
      </c>
      <c r="Q11" s="97">
        <f>'Трансферты и кредиты'!DL12</f>
        <v>0</v>
      </c>
      <c r="R11" s="98">
        <f>'Трансферты и кредиты'!DO12</f>
        <v>0</v>
      </c>
      <c r="S11" s="97">
        <f>'Трансферты и кредиты'!DR12</f>
        <v>0</v>
      </c>
      <c r="T11" s="99">
        <f>'Трансферты и кредиты'!DU12</f>
        <v>0</v>
      </c>
      <c r="U11" s="97">
        <f>'Трансферты и кредиты'!DX12</f>
        <v>0</v>
      </c>
      <c r="V11" s="99">
        <f>'Трансферты и кредиты'!EA12+'Трансферты и кредиты'!EG12</f>
        <v>970725.91</v>
      </c>
      <c r="W11" s="97">
        <f>'Трансферты и кредиты'!ED12+'Трансферты и кредиты'!EJ12</f>
        <v>0</v>
      </c>
      <c r="X11" s="99">
        <f>'Трансферты и кредиты'!FA12+'Трансферты и кредиты'!FS12</f>
        <v>6204.71</v>
      </c>
      <c r="Y11" s="97">
        <f>'Трансферты и кредиты'!GB12+'Трансферты и кредиты'!FJ12</f>
        <v>0</v>
      </c>
      <c r="Z11" s="99">
        <f>'Трансферты и кредиты'!FC12+'Трансферты и кредиты'!FU12</f>
        <v>0</v>
      </c>
      <c r="AA11" s="98">
        <f>'Трансферты и кредиты'!GD12+'Трансферты и кредиты'!FL12</f>
        <v>0</v>
      </c>
      <c r="AB11" s="98">
        <f>'Трансферты и кредиты'!FE12+'Трансферты и кредиты'!FW12</f>
        <v>0</v>
      </c>
      <c r="AC11" s="98">
        <f>'Трансферты и кредиты'!FN12+'Трансферты и кредиты'!GF12</f>
        <v>0</v>
      </c>
      <c r="AD11" s="98">
        <f>'Трансферты и кредиты'!EY12+'Трансферты и кредиты'!FQ12</f>
        <v>0</v>
      </c>
      <c r="AE11" s="97">
        <f>'Трансферты и кредиты'!FZ12+'Трансферты и кредиты'!FH12</f>
        <v>0</v>
      </c>
      <c r="AF11" s="98">
        <f>'Трансферты и кредиты'!HS12</f>
        <v>0</v>
      </c>
      <c r="AG11" s="98">
        <f>'Трансферты и кредиты'!HX12</f>
        <v>0</v>
      </c>
      <c r="AH11" s="98">
        <f>'Трансферты и кредиты'!HU12</f>
        <v>0</v>
      </c>
      <c r="AI11" s="97">
        <f>'Трансферты и кредиты'!HZ12</f>
        <v>0</v>
      </c>
      <c r="AJ11" s="99">
        <f>'Трансферты и кредиты'!IE12</f>
        <v>0</v>
      </c>
      <c r="AK11" s="97">
        <f>'Трансферты и кредиты'!IJ12</f>
        <v>0</v>
      </c>
      <c r="AL11" s="98">
        <f>'Трансферты и кредиты'!IN12</f>
        <v>0</v>
      </c>
      <c r="AM11" s="97">
        <f>'Трансферты и кредиты'!IR12</f>
        <v>0</v>
      </c>
      <c r="AN11" s="99">
        <f>'Трансферты и кредиты'!IY12+'Трансферты и кредиты'!JI12</f>
        <v>0</v>
      </c>
      <c r="AO11" s="97">
        <f>'Трансферты и кредиты'!JD12+'Трансферты и кредиты'!JN12</f>
        <v>0</v>
      </c>
      <c r="AP11" s="99">
        <f>'Трансферты и кредиты'!IZ12+'Трансферты и кредиты'!JJ12</f>
        <v>0</v>
      </c>
      <c r="AQ11" s="97">
        <f>'Трансферты и кредиты'!JE12+'Трансферты и кредиты'!JO12</f>
        <v>0</v>
      </c>
      <c r="AR11" s="98">
        <f>'Трансферты и кредиты'!KQ12</f>
        <v>0</v>
      </c>
      <c r="AS11" s="97">
        <f>'Трансферты и кредиты'!KT12</f>
        <v>0</v>
      </c>
      <c r="AT11" s="98">
        <f>'Трансферты и кредиты'!LJ12</f>
        <v>0</v>
      </c>
      <c r="AU11" s="98">
        <f>'Трансферты и кредиты'!LT12</f>
        <v>0</v>
      </c>
      <c r="AV11" s="97">
        <f>'Трансферты и кредиты'!LP12+'Трансферты и кредиты'!MH12</f>
        <v>0</v>
      </c>
      <c r="AW11" s="713">
        <f>'Трансферты и кредиты'!LZ12+'Трансферты и кредиты'!MP12</f>
        <v>0</v>
      </c>
      <c r="AX11" s="98">
        <f>'Трансферты и кредиты'!OI12</f>
        <v>0</v>
      </c>
      <c r="AY11" s="98">
        <f>'Трансферты и кредиты'!OP12</f>
        <v>0</v>
      </c>
      <c r="AZ11" s="98">
        <f>'Трансферты и кредиты'!NY12+'Трансферты и кредиты'!OK12</f>
        <v>0</v>
      </c>
      <c r="BA11" s="97">
        <f>'Трансферты и кредиты'!OD12+'Трансферты и кредиты'!OR12</f>
        <v>0</v>
      </c>
      <c r="BB11" s="99">
        <f>'Трансферты и кредиты'!OA12+'Трансферты и кредиты'!OM12</f>
        <v>0</v>
      </c>
      <c r="BC11" s="98">
        <f>'Трансферты и кредиты'!OF12+'Трансферты и кредиты'!OT12</f>
        <v>0</v>
      </c>
      <c r="BD11" s="98">
        <f>BR11+BF11+BL11+BH11+BP11+BJ11+BN11</f>
        <v>6374056</v>
      </c>
      <c r="BE11" s="97">
        <f>BS11+BG11+BM11+BI11+BQ11+BK11+BO11</f>
        <v>2992221.1</v>
      </c>
      <c r="BF11" s="99">
        <f>'Трансферты и кредиты'!QS12</f>
        <v>1401900</v>
      </c>
      <c r="BG11" s="97">
        <f>'Трансферты и кредиты'!QT12</f>
        <v>285302.07</v>
      </c>
      <c r="BH11" s="100">
        <f>'Трансферты и кредиты'!QU12</f>
        <v>3000</v>
      </c>
      <c r="BI11" s="100">
        <f>'Трансферты и кредиты'!QV12</f>
        <v>0</v>
      </c>
      <c r="BJ11" s="285">
        <f>'Трансферты и кредиты'!QW12</f>
        <v>3609156.0000000005</v>
      </c>
      <c r="BK11" s="472">
        <f>'Трансферты и кредиты'!QX12</f>
        <v>2383632</v>
      </c>
      <c r="BL11" s="172">
        <f>'Трансферты и кредиты'!QY12</f>
        <v>0</v>
      </c>
      <c r="BM11" s="472">
        <f>'Трансферты и кредиты'!QZ12</f>
        <v>0</v>
      </c>
      <c r="BN11" s="172">
        <f>'Трансферты и кредиты'!RA12</f>
        <v>0</v>
      </c>
      <c r="BO11" s="472">
        <f>'Трансферты и кредиты'!RB12</f>
        <v>0</v>
      </c>
      <c r="BP11" s="285">
        <f>'Трансферты и кредиты'!RC12</f>
        <v>0</v>
      </c>
      <c r="BQ11" s="472">
        <f>'Трансферты и кредиты'!RD12</f>
        <v>0</v>
      </c>
      <c r="BR11" s="99">
        <f>'Трансферты и кредиты'!RG12</f>
        <v>1360000</v>
      </c>
      <c r="BS11" s="98">
        <f>'Трансферты и кредиты'!RJ12</f>
        <v>323287.03000000003</v>
      </c>
      <c r="BT11" s="98">
        <f>BZ11+BV11+CB11+CD11+BX11</f>
        <v>0</v>
      </c>
      <c r="BU11" s="97">
        <f>CA11+BW11+CC11+CE11+BY11</f>
        <v>0</v>
      </c>
      <c r="BV11" s="99">
        <f>'Трансферты и кредиты'!RO12</f>
        <v>0</v>
      </c>
      <c r="BW11" s="98">
        <f>'Трансферты и кредиты'!RV12</f>
        <v>0</v>
      </c>
      <c r="BX11" s="97">
        <f>'Трансферты и кредиты'!RQ12</f>
        <v>0</v>
      </c>
      <c r="BY11" s="713">
        <f>'Трансферты и кредиты'!RX12</f>
        <v>0</v>
      </c>
      <c r="BZ11" s="99">
        <f>'Трансферты и кредиты'!SB12+'Трансферты и кредиты'!SH12</f>
        <v>0</v>
      </c>
      <c r="CA11" s="97">
        <f>'Трансферты и кредиты'!SE12+'Трансферты и кредиты'!SK12</f>
        <v>0</v>
      </c>
      <c r="CB11" s="99">
        <f>'Трансферты и кредиты'!SC12+'Трансферты и кредиты'!SI12</f>
        <v>0</v>
      </c>
      <c r="CC11" s="98">
        <f>'Трансферты и кредиты'!SF12+'Трансферты и кредиты'!SL12</f>
        <v>0</v>
      </c>
      <c r="CD11" s="98">
        <f>'Трансферты и кредиты'!TA12</f>
        <v>0</v>
      </c>
      <c r="CE11" s="97">
        <f>'Трансферты и кредиты'!TD12</f>
        <v>0</v>
      </c>
      <c r="CG11" s="1149">
        <f>(BD11-BF11)/1000</f>
        <v>4972.1559999999999</v>
      </c>
      <c r="CH11" s="1149">
        <f>(BE11-BG11)/1000</f>
        <v>2706.9190300000005</v>
      </c>
    </row>
    <row r="12" spans="1:86" ht="25.5" customHeight="1">
      <c r="A12" s="102" t="s">
        <v>89</v>
      </c>
      <c r="B12" s="103">
        <f t="shared" si="0"/>
        <v>21127551.25</v>
      </c>
      <c r="C12" s="103">
        <f t="shared" si="1"/>
        <v>1697071.7799999998</v>
      </c>
      <c r="D12" s="284">
        <f t="shared" ref="D12:D28" si="2">J12+L12+X12+Z12+V12+AT12+AN12+AP12+F12+AF12+AZ12+AJ12+AL12+AR12+AX12+BB12+AV12+T12+AB12+N12+AD12+H12+P12+R12+AH12</f>
        <v>16272751.25</v>
      </c>
      <c r="E12" s="284">
        <f t="shared" ref="E12:E28" si="3">K12+M12+Y12+AA12+W12+AU12+AO12+AQ12+G12+AG12+BA12+AK12+AM12+AS12+AY12+BC12+AW12+U12+AC12+O12+AE12+I12+Q12+S12+AI12</f>
        <v>0</v>
      </c>
      <c r="F12" s="100">
        <f>'Трансферты и кредиты'!BI13+'Трансферты и кредиты'!BK13</f>
        <v>0</v>
      </c>
      <c r="G12" s="103">
        <f>'Трансферты и кредиты'!BJ13+'Трансферты и кредиты'!BL13</f>
        <v>0</v>
      </c>
      <c r="H12" s="103">
        <f>'Трансферты и кредиты'!CB13</f>
        <v>0</v>
      </c>
      <c r="I12" s="101">
        <f>'Трансферты и кредиты'!CJ13</f>
        <v>0</v>
      </c>
      <c r="J12" s="104">
        <f>'Трансферты и кредиты'!CD13</f>
        <v>0</v>
      </c>
      <c r="K12" s="103">
        <f>'Трансферты и кредиты'!CL13</f>
        <v>0</v>
      </c>
      <c r="L12" s="103">
        <f>'Трансферты и кредиты'!CY13</f>
        <v>0</v>
      </c>
      <c r="M12" s="101">
        <f>'Трансферты и кредиты'!DB13</f>
        <v>0</v>
      </c>
      <c r="N12" s="103">
        <f>'Трансферты и кредиты'!DE13</f>
        <v>0</v>
      </c>
      <c r="O12" s="103">
        <f>'Трансферты и кредиты'!DJ13</f>
        <v>0</v>
      </c>
      <c r="P12" s="103">
        <f>'Трансферты и кредиты'!DG13</f>
        <v>0</v>
      </c>
      <c r="Q12" s="101">
        <f>'Трансферты и кредиты'!DL13</f>
        <v>0</v>
      </c>
      <c r="R12" s="103">
        <f>'Трансферты и кредиты'!DO13</f>
        <v>0</v>
      </c>
      <c r="S12" s="101">
        <f>'Трансферты и кредиты'!DR13</f>
        <v>0</v>
      </c>
      <c r="T12" s="104">
        <f>'Трансферты и кредиты'!DU13</f>
        <v>0</v>
      </c>
      <c r="U12" s="101">
        <f>'Трансферты и кредиты'!DX13</f>
        <v>0</v>
      </c>
      <c r="V12" s="104">
        <f>'Трансферты и кредиты'!EA13+'Трансферты и кредиты'!EG13</f>
        <v>1439997.26</v>
      </c>
      <c r="W12" s="101">
        <f>'Трансферты и кредиты'!ED13+'Трансферты и кредиты'!EJ13</f>
        <v>0</v>
      </c>
      <c r="X12" s="104">
        <f>'Трансферты и кредиты'!FA13+'Трансферты и кредиты'!FS13</f>
        <v>13153.99</v>
      </c>
      <c r="Y12" s="101">
        <f>'Трансферты и кредиты'!GB13+'Трансферты и кредиты'!FJ13</f>
        <v>0</v>
      </c>
      <c r="Z12" s="104">
        <f>'Трансферты и кредиты'!FC13+'Трансферты и кредиты'!FU13</f>
        <v>0</v>
      </c>
      <c r="AA12" s="103">
        <f>'Трансферты и кредиты'!GD13+'Трансферты и кредиты'!FL13</f>
        <v>0</v>
      </c>
      <c r="AB12" s="103">
        <f>'Трансферты и кредиты'!FE13+'Трансферты и кредиты'!FW13</f>
        <v>0</v>
      </c>
      <c r="AC12" s="103">
        <f>'Трансферты и кредиты'!FN13+'Трансферты и кредиты'!GF13</f>
        <v>0</v>
      </c>
      <c r="AD12" s="103">
        <f>'Трансферты и кредиты'!EY13+'Трансферты и кредиты'!FQ13</f>
        <v>14819600</v>
      </c>
      <c r="AE12" s="101">
        <f>'Трансферты и кредиты'!FZ13+'Трансферты и кредиты'!FH13</f>
        <v>0</v>
      </c>
      <c r="AF12" s="103">
        <f>'Трансферты и кредиты'!HS13</f>
        <v>0</v>
      </c>
      <c r="AG12" s="103">
        <f>'Трансферты и кредиты'!HX13</f>
        <v>0</v>
      </c>
      <c r="AH12" s="103">
        <f>'Трансферты и кредиты'!HU13</f>
        <v>0</v>
      </c>
      <c r="AI12" s="101">
        <f>'Трансферты и кредиты'!HZ13</f>
        <v>0</v>
      </c>
      <c r="AJ12" s="104">
        <f>'Трансферты и кредиты'!IE13</f>
        <v>0</v>
      </c>
      <c r="AK12" s="101">
        <f>'Трансферты и кредиты'!IJ13</f>
        <v>0</v>
      </c>
      <c r="AL12" s="103">
        <f>'Трансферты и кредиты'!IN13</f>
        <v>0</v>
      </c>
      <c r="AM12" s="101">
        <f>'Трансферты и кредиты'!IR13</f>
        <v>0</v>
      </c>
      <c r="AN12" s="104">
        <f>'Трансферты и кредиты'!IY13+'Трансферты и кредиты'!JI13</f>
        <v>0</v>
      </c>
      <c r="AO12" s="101">
        <f>'Трансферты и кредиты'!JD13+'Трансферты и кредиты'!JN13</f>
        <v>0</v>
      </c>
      <c r="AP12" s="104">
        <f>'Трансферты и кредиты'!IZ13+'Трансферты и кредиты'!JJ13</f>
        <v>0</v>
      </c>
      <c r="AQ12" s="101">
        <f>'Трансферты и кредиты'!JE13+'Трансферты и кредиты'!JO13</f>
        <v>0</v>
      </c>
      <c r="AR12" s="103">
        <f>'Трансферты и кредиты'!KQ13</f>
        <v>0</v>
      </c>
      <c r="AS12" s="101">
        <f>'Трансферты и кредиты'!KT13</f>
        <v>0</v>
      </c>
      <c r="AT12" s="103">
        <f>'Трансферты и кредиты'!LJ13</f>
        <v>0</v>
      </c>
      <c r="AU12" s="103">
        <f>'Трансферты и кредиты'!LT13</f>
        <v>0</v>
      </c>
      <c r="AV12" s="101">
        <f>'Трансферты и кредиты'!LP13+'Трансферты и кредиты'!MH13</f>
        <v>0</v>
      </c>
      <c r="AW12" s="100">
        <f>'Трансферты и кредиты'!LZ13+'Трансферты и кредиты'!MP13</f>
        <v>0</v>
      </c>
      <c r="AX12" s="103">
        <f>'Трансферты и кредиты'!OI13</f>
        <v>0</v>
      </c>
      <c r="AY12" s="103">
        <f>'Трансферты и кредиты'!OP13</f>
        <v>0</v>
      </c>
      <c r="AZ12" s="103">
        <f>'Трансферты и кредиты'!NY13+'Трансферты и кредиты'!OK13</f>
        <v>0</v>
      </c>
      <c r="BA12" s="101">
        <f>'Трансферты и кредиты'!OD13+'Трансферты и кредиты'!OR13</f>
        <v>0</v>
      </c>
      <c r="BB12" s="104">
        <f>'Трансферты и кредиты'!OA13+'Трансферты и кредиты'!OM13</f>
        <v>0</v>
      </c>
      <c r="BC12" s="103">
        <f>'Трансферты и кредиты'!OF13+'Трансферты и кредиты'!OT13</f>
        <v>0</v>
      </c>
      <c r="BD12" s="103">
        <f t="shared" ref="BD12:BD28" si="4">BR12+BF12+BL12+BH12+BP12+BJ12+BN12</f>
        <v>4854800</v>
      </c>
      <c r="BE12" s="101">
        <f t="shared" ref="BE12:BE28" si="5">BS12+BG12+BM12+BI12+BQ12+BK12+BO12</f>
        <v>1697071.7799999998</v>
      </c>
      <c r="BF12" s="104">
        <f>'Трансферты и кредиты'!QS13</f>
        <v>1954800</v>
      </c>
      <c r="BG12" s="101">
        <f>'Трансферты и кредиты'!QT13</f>
        <v>367071.77999999991</v>
      </c>
      <c r="BH12" s="100">
        <f>'Трансферты и кредиты'!QU13</f>
        <v>0</v>
      </c>
      <c r="BI12" s="100">
        <f>'Трансферты и кредиты'!QV13</f>
        <v>0</v>
      </c>
      <c r="BJ12" s="286">
        <f>'Трансферты и кредиты'!QW13</f>
        <v>0</v>
      </c>
      <c r="BK12" s="171">
        <f>'Трансферты и кредиты'!QX13</f>
        <v>0</v>
      </c>
      <c r="BL12" s="173">
        <f>'Трансферты и кредиты'!QY13</f>
        <v>0</v>
      </c>
      <c r="BM12" s="171">
        <f>'Трансферты и кредиты'!QZ13</f>
        <v>0</v>
      </c>
      <c r="BN12" s="173">
        <f>'Трансферты и кредиты'!RA13</f>
        <v>0</v>
      </c>
      <c r="BO12" s="171">
        <f>'Трансферты и кредиты'!RB13</f>
        <v>0</v>
      </c>
      <c r="BP12" s="286">
        <f>'Трансферты и кредиты'!RC13</f>
        <v>0</v>
      </c>
      <c r="BQ12" s="171">
        <f>'Трансферты и кредиты'!RD13</f>
        <v>0</v>
      </c>
      <c r="BR12" s="104">
        <f>'Трансферты и кредиты'!RG13</f>
        <v>2900000</v>
      </c>
      <c r="BS12" s="103">
        <f>'Трансферты и кредиты'!RJ13</f>
        <v>1330000</v>
      </c>
      <c r="BT12" s="103">
        <f t="shared" ref="BT12:BT28" si="6">BZ12+BV12+CB12+CD12+BX12</f>
        <v>0</v>
      </c>
      <c r="BU12" s="101">
        <f t="shared" ref="BU12:BU28" si="7">CA12+BW12+CC12+CE12+BY12</f>
        <v>0</v>
      </c>
      <c r="BV12" s="104">
        <f>'Трансферты и кредиты'!RO13</f>
        <v>0</v>
      </c>
      <c r="BW12" s="103">
        <f>'Трансферты и кредиты'!RV13</f>
        <v>0</v>
      </c>
      <c r="BX12" s="101">
        <f>'Трансферты и кредиты'!RQ13</f>
        <v>0</v>
      </c>
      <c r="BY12" s="100">
        <f>'Трансферты и кредиты'!RX13</f>
        <v>0</v>
      </c>
      <c r="BZ12" s="104">
        <f>'Трансферты и кредиты'!SB13+'Трансферты и кредиты'!SH13</f>
        <v>0</v>
      </c>
      <c r="CA12" s="101">
        <f>'Трансферты и кредиты'!SE13+'Трансферты и кредиты'!SK13</f>
        <v>0</v>
      </c>
      <c r="CB12" s="104">
        <f>'Трансферты и кредиты'!SC13+'Трансферты и кредиты'!SI13</f>
        <v>0</v>
      </c>
      <c r="CC12" s="103">
        <f>'Трансферты и кредиты'!SF13+'Трансферты и кредиты'!SL13</f>
        <v>0</v>
      </c>
      <c r="CD12" s="103">
        <f>'Трансферты и кредиты'!TA13</f>
        <v>0</v>
      </c>
      <c r="CE12" s="101">
        <f>'Трансферты и кредиты'!TD13</f>
        <v>0</v>
      </c>
      <c r="CG12" s="1149">
        <f t="shared" ref="CG12:CG36" si="8">(BD12-BF12)/1000</f>
        <v>2900</v>
      </c>
      <c r="CH12" s="1149">
        <f t="shared" ref="CH12:CH36" si="9">(BE12-BG12)/1000</f>
        <v>1330</v>
      </c>
    </row>
    <row r="13" spans="1:86" ht="25.5" customHeight="1">
      <c r="A13" s="105" t="s">
        <v>90</v>
      </c>
      <c r="B13" s="103">
        <f t="shared" si="0"/>
        <v>4814014.78</v>
      </c>
      <c r="C13" s="103">
        <f t="shared" si="1"/>
        <v>623093.39</v>
      </c>
      <c r="D13" s="284">
        <f t="shared" si="2"/>
        <v>1313614.78</v>
      </c>
      <c r="E13" s="284">
        <f t="shared" si="3"/>
        <v>0</v>
      </c>
      <c r="F13" s="100">
        <f>'Трансферты и кредиты'!BI14+'Трансферты и кредиты'!BK14</f>
        <v>0</v>
      </c>
      <c r="G13" s="103">
        <f>'Трансферты и кредиты'!BJ14+'Трансферты и кредиты'!BL14</f>
        <v>0</v>
      </c>
      <c r="H13" s="103">
        <f>'Трансферты и кредиты'!CB14</f>
        <v>0</v>
      </c>
      <c r="I13" s="101">
        <f>'Трансферты и кредиты'!CJ14</f>
        <v>0</v>
      </c>
      <c r="J13" s="104">
        <f>'Трансферты и кредиты'!CD14</f>
        <v>0</v>
      </c>
      <c r="K13" s="103">
        <f>'Трансферты и кредиты'!CL14</f>
        <v>0</v>
      </c>
      <c r="L13" s="103">
        <f>'Трансферты и кредиты'!CY14</f>
        <v>0</v>
      </c>
      <c r="M13" s="101">
        <f>'Трансферты и кредиты'!DB14</f>
        <v>0</v>
      </c>
      <c r="N13" s="103">
        <f>'Трансферты и кредиты'!DE14</f>
        <v>0</v>
      </c>
      <c r="O13" s="103">
        <f>'Трансферты и кредиты'!DJ14</f>
        <v>0</v>
      </c>
      <c r="P13" s="103">
        <f>'Трансферты и кредиты'!DG14</f>
        <v>0</v>
      </c>
      <c r="Q13" s="101">
        <f>'Трансферты и кредиты'!DL14</f>
        <v>0</v>
      </c>
      <c r="R13" s="103">
        <f>'Трансферты и кредиты'!DO14</f>
        <v>0</v>
      </c>
      <c r="S13" s="101">
        <f>'Трансферты и кредиты'!DR14</f>
        <v>0</v>
      </c>
      <c r="T13" s="104">
        <f>'Трансферты и кредиты'!DU14</f>
        <v>0</v>
      </c>
      <c r="U13" s="101">
        <f>'Трансферты и кредиты'!DX14</f>
        <v>0</v>
      </c>
      <c r="V13" s="104">
        <f>'Трансферты и кредиты'!EA14+'Трансферты и кредиты'!EG14</f>
        <v>1223997.67</v>
      </c>
      <c r="W13" s="101">
        <f>'Трансферты и кредиты'!ED14+'Трансферты и кредиты'!EJ14</f>
        <v>0</v>
      </c>
      <c r="X13" s="104">
        <f>'Трансферты и кредиты'!FA14+'Трансферты и кредиты'!FS14</f>
        <v>4136.47</v>
      </c>
      <c r="Y13" s="101">
        <f>'Трансферты и кредиты'!GB14+'Трансферты и кредиты'!FJ14</f>
        <v>0</v>
      </c>
      <c r="Z13" s="104">
        <f>'Трансферты и кредиты'!FC14+'Трансферты и кредиты'!FU14</f>
        <v>85480.639999999999</v>
      </c>
      <c r="AA13" s="103">
        <f>'Трансферты и кредиты'!GD14+'Трансферты и кредиты'!FL14</f>
        <v>0</v>
      </c>
      <c r="AB13" s="103">
        <f>'Трансферты и кредиты'!FE14+'Трансферты и кредиты'!FW14</f>
        <v>0</v>
      </c>
      <c r="AC13" s="103">
        <f>'Трансферты и кредиты'!FN14+'Трансферты и кредиты'!GF14</f>
        <v>0</v>
      </c>
      <c r="AD13" s="103">
        <f>'Трансферты и кредиты'!EY14+'Трансферты и кредиты'!FQ14</f>
        <v>0</v>
      </c>
      <c r="AE13" s="101">
        <f>'Трансферты и кредиты'!FZ14+'Трансферты и кредиты'!FH14</f>
        <v>0</v>
      </c>
      <c r="AF13" s="103">
        <f>'Трансферты и кредиты'!HS14</f>
        <v>0</v>
      </c>
      <c r="AG13" s="103">
        <f>'Трансферты и кредиты'!HX14</f>
        <v>0</v>
      </c>
      <c r="AH13" s="103">
        <f>'Трансферты и кредиты'!HU14</f>
        <v>0</v>
      </c>
      <c r="AI13" s="101">
        <f>'Трансферты и кредиты'!HZ14</f>
        <v>0</v>
      </c>
      <c r="AJ13" s="104">
        <f>'Трансферты и кредиты'!IE14</f>
        <v>0</v>
      </c>
      <c r="AK13" s="101">
        <f>'Трансферты и кредиты'!IJ14</f>
        <v>0</v>
      </c>
      <c r="AL13" s="103">
        <f>'Трансферты и кредиты'!IN14</f>
        <v>0</v>
      </c>
      <c r="AM13" s="101">
        <f>'Трансферты и кредиты'!IR14</f>
        <v>0</v>
      </c>
      <c r="AN13" s="104">
        <f>'Трансферты и кредиты'!IY14+'Трансферты и кредиты'!JI14</f>
        <v>0</v>
      </c>
      <c r="AO13" s="101">
        <f>'Трансферты и кредиты'!JD14+'Трансферты и кредиты'!JN14</f>
        <v>0</v>
      </c>
      <c r="AP13" s="104">
        <f>'Трансферты и кредиты'!IZ14+'Трансферты и кредиты'!JJ14</f>
        <v>0</v>
      </c>
      <c r="AQ13" s="101">
        <f>'Трансферты и кредиты'!JE14+'Трансферты и кредиты'!JO14</f>
        <v>0</v>
      </c>
      <c r="AR13" s="103">
        <f>'Трансферты и кредиты'!KQ14</f>
        <v>0</v>
      </c>
      <c r="AS13" s="101">
        <f>'Трансферты и кредиты'!KT14</f>
        <v>0</v>
      </c>
      <c r="AT13" s="103">
        <f>'Трансферты и кредиты'!LJ14</f>
        <v>0</v>
      </c>
      <c r="AU13" s="103">
        <f>'Трансферты и кредиты'!LT14</f>
        <v>0</v>
      </c>
      <c r="AV13" s="101">
        <f>'Трансферты и кредиты'!LP14+'Трансферты и кредиты'!MH14</f>
        <v>0</v>
      </c>
      <c r="AW13" s="100">
        <f>'Трансферты и кредиты'!LZ14+'Трансферты и кредиты'!MP14</f>
        <v>0</v>
      </c>
      <c r="AX13" s="103">
        <f>'Трансферты и кредиты'!OI14</f>
        <v>0</v>
      </c>
      <c r="AY13" s="103">
        <f>'Трансферты и кредиты'!OP14</f>
        <v>0</v>
      </c>
      <c r="AZ13" s="103">
        <f>'Трансферты и кредиты'!NY14+'Трансферты и кредиты'!OK14</f>
        <v>0</v>
      </c>
      <c r="BA13" s="101">
        <f>'Трансферты и кредиты'!OD14+'Трансферты и кредиты'!OR14</f>
        <v>0</v>
      </c>
      <c r="BB13" s="104">
        <f>'Трансферты и кредиты'!OA14+'Трансферты и кредиты'!OM14</f>
        <v>0</v>
      </c>
      <c r="BC13" s="103">
        <f>'Трансферты и кредиты'!OF14+'Трансферты и кредиты'!OT14</f>
        <v>0</v>
      </c>
      <c r="BD13" s="103">
        <f t="shared" si="4"/>
        <v>3500400</v>
      </c>
      <c r="BE13" s="101">
        <f t="shared" si="5"/>
        <v>623093.39</v>
      </c>
      <c r="BF13" s="104">
        <f>'Трансферты и кредиты'!QS14</f>
        <v>1195400</v>
      </c>
      <c r="BG13" s="101">
        <f>'Трансферты и кредиты'!QT14</f>
        <v>157133.70000000001</v>
      </c>
      <c r="BH13" s="100">
        <f>'Трансферты и кредиты'!QU14</f>
        <v>5000</v>
      </c>
      <c r="BI13" s="100">
        <f>'Трансферты и кредиты'!QV14</f>
        <v>0</v>
      </c>
      <c r="BJ13" s="286">
        <f>'Трансферты и кредиты'!QW14</f>
        <v>0</v>
      </c>
      <c r="BK13" s="171">
        <f>'Трансферты и кредиты'!QX14</f>
        <v>0</v>
      </c>
      <c r="BL13" s="173">
        <f>'Трансферты и кредиты'!QY14</f>
        <v>0</v>
      </c>
      <c r="BM13" s="171">
        <f>'Трансферты и кредиты'!QZ14</f>
        <v>0</v>
      </c>
      <c r="BN13" s="173">
        <f>'Трансферты и кредиты'!RA14</f>
        <v>0</v>
      </c>
      <c r="BO13" s="171">
        <f>'Трансферты и кредиты'!RB14</f>
        <v>0</v>
      </c>
      <c r="BP13" s="286">
        <f>'Трансферты и кредиты'!RC14</f>
        <v>0</v>
      </c>
      <c r="BQ13" s="171">
        <f>'Трансферты и кредиты'!RD14</f>
        <v>0</v>
      </c>
      <c r="BR13" s="104">
        <f>'Трансферты и кредиты'!RG14</f>
        <v>2300000</v>
      </c>
      <c r="BS13" s="103">
        <f>'Трансферты и кредиты'!RJ14</f>
        <v>465959.69</v>
      </c>
      <c r="BT13" s="103">
        <f t="shared" si="6"/>
        <v>0</v>
      </c>
      <c r="BU13" s="101">
        <f t="shared" si="7"/>
        <v>0</v>
      </c>
      <c r="BV13" s="104">
        <f>'Трансферты и кредиты'!RO14</f>
        <v>0</v>
      </c>
      <c r="BW13" s="103">
        <f>'Трансферты и кредиты'!RV14</f>
        <v>0</v>
      </c>
      <c r="BX13" s="101">
        <f>'Трансферты и кредиты'!RQ14</f>
        <v>0</v>
      </c>
      <c r="BY13" s="100">
        <f>'Трансферты и кредиты'!RX14</f>
        <v>0</v>
      </c>
      <c r="BZ13" s="104">
        <f>'Трансферты и кредиты'!SB14+'Трансферты и кредиты'!SH14</f>
        <v>0</v>
      </c>
      <c r="CA13" s="101">
        <f>'Трансферты и кредиты'!SE14+'Трансферты и кредиты'!SK14</f>
        <v>0</v>
      </c>
      <c r="CB13" s="104">
        <f>'Трансферты и кредиты'!SC14+'Трансферты и кредиты'!SI14</f>
        <v>0</v>
      </c>
      <c r="CC13" s="103">
        <f>'Трансферты и кредиты'!SF14+'Трансферты и кредиты'!SL14</f>
        <v>0</v>
      </c>
      <c r="CD13" s="103">
        <f>'Трансферты и кредиты'!TA14</f>
        <v>0</v>
      </c>
      <c r="CE13" s="101">
        <f>'Трансферты и кредиты'!TD14</f>
        <v>0</v>
      </c>
      <c r="CG13" s="1149">
        <f t="shared" si="8"/>
        <v>2305</v>
      </c>
      <c r="CH13" s="1149">
        <f t="shared" si="9"/>
        <v>465.95969000000002</v>
      </c>
    </row>
    <row r="14" spans="1:86" ht="25.5" customHeight="1">
      <c r="A14" s="102" t="s">
        <v>91</v>
      </c>
      <c r="B14" s="103">
        <f t="shared" si="0"/>
        <v>5716057.3700000001</v>
      </c>
      <c r="C14" s="103">
        <f t="shared" si="1"/>
        <v>1125564.6400000001</v>
      </c>
      <c r="D14" s="284">
        <f t="shared" si="2"/>
        <v>991905.37</v>
      </c>
      <c r="E14" s="284">
        <f t="shared" si="3"/>
        <v>0</v>
      </c>
      <c r="F14" s="100">
        <f>'Трансферты и кредиты'!BI15+'Трансферты и кредиты'!BK15</f>
        <v>0</v>
      </c>
      <c r="G14" s="103">
        <f>'Трансферты и кредиты'!BJ15+'Трансферты и кредиты'!BL15</f>
        <v>0</v>
      </c>
      <c r="H14" s="103">
        <f>'Трансферты и кредиты'!CB15</f>
        <v>0</v>
      </c>
      <c r="I14" s="101">
        <f>'Трансферты и кредиты'!CJ15</f>
        <v>0</v>
      </c>
      <c r="J14" s="104">
        <f>'Трансферты и кредиты'!CD15</f>
        <v>0</v>
      </c>
      <c r="K14" s="103">
        <f>'Трансферты и кредиты'!CL15</f>
        <v>0</v>
      </c>
      <c r="L14" s="103">
        <f>'Трансферты и кредиты'!CY15</f>
        <v>0</v>
      </c>
      <c r="M14" s="101">
        <f>'Трансферты и кредиты'!DB15</f>
        <v>0</v>
      </c>
      <c r="N14" s="103">
        <f>'Трансферты и кредиты'!DE15</f>
        <v>0</v>
      </c>
      <c r="O14" s="103">
        <f>'Трансферты и кредиты'!DJ15</f>
        <v>0</v>
      </c>
      <c r="P14" s="103">
        <f>'Трансферты и кредиты'!DG15</f>
        <v>0</v>
      </c>
      <c r="Q14" s="101">
        <f>'Трансферты и кредиты'!DL15</f>
        <v>0</v>
      </c>
      <c r="R14" s="103">
        <f>'Трансферты и кредиты'!DO15</f>
        <v>0</v>
      </c>
      <c r="S14" s="101">
        <f>'Трансферты и кредиты'!DR15</f>
        <v>0</v>
      </c>
      <c r="T14" s="104">
        <f>'Трансферты и кредиты'!DU15</f>
        <v>0</v>
      </c>
      <c r="U14" s="101">
        <f>'Трансферты и кредиты'!DX15</f>
        <v>0</v>
      </c>
      <c r="V14" s="104">
        <f>'Трансферты и кредиты'!EA15+'Трансферты и кредиты'!EG15</f>
        <v>970726.63</v>
      </c>
      <c r="W14" s="101">
        <f>'Трансферты и кредиты'!ED15+'Трансферты и кредиты'!EJ15</f>
        <v>0</v>
      </c>
      <c r="X14" s="104">
        <f>'Трансферты и кредиты'!FA15+'Трансферты и кредиты'!FS15</f>
        <v>21178.74</v>
      </c>
      <c r="Y14" s="101">
        <f>'Трансферты и кредиты'!GB15+'Трансферты и кредиты'!FJ15</f>
        <v>0</v>
      </c>
      <c r="Z14" s="104">
        <f>'Трансферты и кредиты'!FC15+'Трансферты и кредиты'!FU15</f>
        <v>0</v>
      </c>
      <c r="AA14" s="103">
        <f>'Трансферты и кредиты'!GD15+'Трансферты и кредиты'!FL15</f>
        <v>0</v>
      </c>
      <c r="AB14" s="103">
        <f>'Трансферты и кредиты'!FE15+'Трансферты и кредиты'!FW15</f>
        <v>0</v>
      </c>
      <c r="AC14" s="103">
        <f>'Трансферты и кредиты'!FN15+'Трансферты и кредиты'!GF15</f>
        <v>0</v>
      </c>
      <c r="AD14" s="103">
        <f>'Трансферты и кредиты'!EY15+'Трансферты и кредиты'!FQ15</f>
        <v>0</v>
      </c>
      <c r="AE14" s="101">
        <f>'Трансферты и кредиты'!FZ15+'Трансферты и кредиты'!FH15</f>
        <v>0</v>
      </c>
      <c r="AF14" s="103">
        <f>'Трансферты и кредиты'!HS15</f>
        <v>0</v>
      </c>
      <c r="AG14" s="103">
        <f>'Трансферты и кредиты'!HX15</f>
        <v>0</v>
      </c>
      <c r="AH14" s="103">
        <f>'Трансферты и кредиты'!HU15</f>
        <v>0</v>
      </c>
      <c r="AI14" s="101">
        <f>'Трансферты и кредиты'!HZ15</f>
        <v>0</v>
      </c>
      <c r="AJ14" s="104">
        <f>'Трансферты и кредиты'!IE15</f>
        <v>0</v>
      </c>
      <c r="AK14" s="101">
        <f>'Трансферты и кредиты'!IJ15</f>
        <v>0</v>
      </c>
      <c r="AL14" s="103">
        <f>'Трансферты и кредиты'!IN15</f>
        <v>0</v>
      </c>
      <c r="AM14" s="101">
        <f>'Трансферты и кредиты'!IR15</f>
        <v>0</v>
      </c>
      <c r="AN14" s="104">
        <f>'Трансферты и кредиты'!IY15+'Трансферты и кредиты'!JI15</f>
        <v>0</v>
      </c>
      <c r="AO14" s="101">
        <f>'Трансферты и кредиты'!JD15+'Трансферты и кредиты'!JN15</f>
        <v>0</v>
      </c>
      <c r="AP14" s="104">
        <f>'Трансферты и кредиты'!IZ15+'Трансферты и кредиты'!JJ15</f>
        <v>0</v>
      </c>
      <c r="AQ14" s="101">
        <f>'Трансферты и кредиты'!JE15+'Трансферты и кредиты'!JO15</f>
        <v>0</v>
      </c>
      <c r="AR14" s="103">
        <f>'Трансферты и кредиты'!KQ15</f>
        <v>0</v>
      </c>
      <c r="AS14" s="101">
        <f>'Трансферты и кредиты'!KT15</f>
        <v>0</v>
      </c>
      <c r="AT14" s="103">
        <f>'Трансферты и кредиты'!LJ15</f>
        <v>0</v>
      </c>
      <c r="AU14" s="103">
        <f>'Трансферты и кредиты'!LT15</f>
        <v>0</v>
      </c>
      <c r="AV14" s="101">
        <f>'Трансферты и кредиты'!LP15+'Трансферты и кредиты'!MH15</f>
        <v>0</v>
      </c>
      <c r="AW14" s="100">
        <f>'Трансферты и кредиты'!LZ15+'Трансферты и кредиты'!MP15</f>
        <v>0</v>
      </c>
      <c r="AX14" s="103">
        <f>'Трансферты и кредиты'!OI15</f>
        <v>0</v>
      </c>
      <c r="AY14" s="103">
        <f>'Трансферты и кредиты'!OP15</f>
        <v>0</v>
      </c>
      <c r="AZ14" s="103">
        <f>'Трансферты и кредиты'!NY15+'Трансферты и кредиты'!OK15</f>
        <v>0</v>
      </c>
      <c r="BA14" s="101">
        <f>'Трансферты и кредиты'!OD15+'Трансферты и кредиты'!OR15</f>
        <v>0</v>
      </c>
      <c r="BB14" s="104">
        <f>'Трансферты и кредиты'!OA15+'Трансферты и кредиты'!OM15</f>
        <v>0</v>
      </c>
      <c r="BC14" s="103">
        <f>'Трансферты и кредиты'!OF15+'Трансферты и кредиты'!OT15</f>
        <v>0</v>
      </c>
      <c r="BD14" s="103">
        <f t="shared" si="4"/>
        <v>4724152</v>
      </c>
      <c r="BE14" s="101">
        <f t="shared" si="5"/>
        <v>1125564.6400000001</v>
      </c>
      <c r="BF14" s="104">
        <f>'Трансферты и кредиты'!QS15</f>
        <v>1721100</v>
      </c>
      <c r="BG14" s="101">
        <f>'Трансферты и кредиты'!QT15</f>
        <v>430275</v>
      </c>
      <c r="BH14" s="100">
        <f>'Трансферты и кредиты'!QU15</f>
        <v>0</v>
      </c>
      <c r="BI14" s="100">
        <f>'Трансферты и кредиты'!QV15</f>
        <v>0</v>
      </c>
      <c r="BJ14" s="286">
        <f>'Трансферты и кредиты'!QW15</f>
        <v>1203052.0000000002</v>
      </c>
      <c r="BK14" s="171">
        <f>'Трансферты и кредиты'!QX15</f>
        <v>0</v>
      </c>
      <c r="BL14" s="173">
        <f>'Трансферты и кредиты'!QY15</f>
        <v>0</v>
      </c>
      <c r="BM14" s="171">
        <f>'Трансферты и кредиты'!QZ15</f>
        <v>0</v>
      </c>
      <c r="BN14" s="173">
        <f>'Трансферты и кредиты'!RA15</f>
        <v>0</v>
      </c>
      <c r="BO14" s="171">
        <f>'Трансферты и кредиты'!RB15</f>
        <v>0</v>
      </c>
      <c r="BP14" s="286">
        <f>'Трансферты и кредиты'!RC15</f>
        <v>0</v>
      </c>
      <c r="BQ14" s="171">
        <f>'Трансферты и кредиты'!RD15</f>
        <v>0</v>
      </c>
      <c r="BR14" s="104">
        <f>'Трансферты и кредиты'!RG15</f>
        <v>1800000</v>
      </c>
      <c r="BS14" s="103">
        <f>'Трансферты и кредиты'!RJ15</f>
        <v>695289.64</v>
      </c>
      <c r="BT14" s="103">
        <f t="shared" si="6"/>
        <v>0</v>
      </c>
      <c r="BU14" s="101">
        <f t="shared" si="7"/>
        <v>0</v>
      </c>
      <c r="BV14" s="104">
        <f>'Трансферты и кредиты'!RO15</f>
        <v>0</v>
      </c>
      <c r="BW14" s="103">
        <f>'Трансферты и кредиты'!RV15</f>
        <v>0</v>
      </c>
      <c r="BX14" s="101">
        <f>'Трансферты и кредиты'!RQ15</f>
        <v>0</v>
      </c>
      <c r="BY14" s="100">
        <f>'Трансферты и кредиты'!RX15</f>
        <v>0</v>
      </c>
      <c r="BZ14" s="104">
        <f>'Трансферты и кредиты'!SB15+'Трансферты и кредиты'!SH15</f>
        <v>0</v>
      </c>
      <c r="CA14" s="101">
        <f>'Трансферты и кредиты'!SE15+'Трансферты и кредиты'!SK15</f>
        <v>0</v>
      </c>
      <c r="CB14" s="104">
        <f>'Трансферты и кредиты'!SC15+'Трансферты и кредиты'!SI15</f>
        <v>0</v>
      </c>
      <c r="CC14" s="103">
        <f>'Трансферты и кредиты'!SF15+'Трансферты и кредиты'!SL15</f>
        <v>0</v>
      </c>
      <c r="CD14" s="103">
        <f>'Трансферты и кредиты'!TA15</f>
        <v>0</v>
      </c>
      <c r="CE14" s="101">
        <f>'Трансферты и кредиты'!TD15</f>
        <v>0</v>
      </c>
      <c r="CG14" s="1149">
        <f t="shared" si="8"/>
        <v>3003.0520000000001</v>
      </c>
      <c r="CH14" s="1149">
        <f t="shared" si="9"/>
        <v>695.28964000000008</v>
      </c>
    </row>
    <row r="15" spans="1:86" ht="25.5" customHeight="1">
      <c r="A15" s="105" t="s">
        <v>92</v>
      </c>
      <c r="B15" s="103">
        <f t="shared" si="0"/>
        <v>4131935.33</v>
      </c>
      <c r="C15" s="103">
        <f t="shared" si="1"/>
        <v>644685.23</v>
      </c>
      <c r="D15" s="284">
        <f t="shared" si="2"/>
        <v>983135.33000000007</v>
      </c>
      <c r="E15" s="284">
        <f t="shared" si="3"/>
        <v>0</v>
      </c>
      <c r="F15" s="100">
        <f>'Трансферты и кредиты'!BI16+'Трансферты и кредиты'!BK16</f>
        <v>0</v>
      </c>
      <c r="G15" s="103">
        <f>'Трансферты и кредиты'!BJ16+'Трансферты и кредиты'!BL16</f>
        <v>0</v>
      </c>
      <c r="H15" s="103">
        <f>'Трансферты и кредиты'!CB16</f>
        <v>0</v>
      </c>
      <c r="I15" s="101">
        <f>'Трансферты и кредиты'!CJ16</f>
        <v>0</v>
      </c>
      <c r="J15" s="104">
        <f>'Трансферты и кредиты'!CD16</f>
        <v>0</v>
      </c>
      <c r="K15" s="103">
        <f>'Трансферты и кредиты'!CL16</f>
        <v>0</v>
      </c>
      <c r="L15" s="103">
        <f>'Трансферты и кредиты'!CY16</f>
        <v>0</v>
      </c>
      <c r="M15" s="101">
        <f>'Трансферты и кредиты'!DB16</f>
        <v>0</v>
      </c>
      <c r="N15" s="103">
        <f>'Трансферты и кредиты'!DE16</f>
        <v>0</v>
      </c>
      <c r="O15" s="103">
        <f>'Трансферты и кредиты'!DJ16</f>
        <v>0</v>
      </c>
      <c r="P15" s="103">
        <f>'Трансферты и кредиты'!DG16</f>
        <v>0</v>
      </c>
      <c r="Q15" s="101">
        <f>'Трансферты и кредиты'!DL16</f>
        <v>0</v>
      </c>
      <c r="R15" s="103">
        <f>'Трансферты и кредиты'!DO16</f>
        <v>0</v>
      </c>
      <c r="S15" s="101">
        <f>'Трансферты и кредиты'!DR16</f>
        <v>0</v>
      </c>
      <c r="T15" s="104">
        <f>'Трансферты и кредиты'!DU16</f>
        <v>0</v>
      </c>
      <c r="U15" s="101">
        <f>'Трансферты и кредиты'!DX16</f>
        <v>0</v>
      </c>
      <c r="V15" s="104">
        <f>'Трансферты и кредиты'!EA16+'Трансферты и кредиты'!EG16</f>
        <v>970725.91</v>
      </c>
      <c r="W15" s="101">
        <f>'Трансферты и кредиты'!ED16+'Трансферты и кредиты'!EJ16</f>
        <v>0</v>
      </c>
      <c r="X15" s="104">
        <f>'Трансферты и кредиты'!FA16+'Трансферты и кредиты'!FS16</f>
        <v>12409.42</v>
      </c>
      <c r="Y15" s="101">
        <f>'Трансферты и кредиты'!GB16+'Трансферты и кредиты'!FJ16</f>
        <v>0</v>
      </c>
      <c r="Z15" s="104">
        <f>'Трансферты и кредиты'!FC16+'Трансферты и кредиты'!FU16</f>
        <v>0</v>
      </c>
      <c r="AA15" s="103">
        <f>'Трансферты и кредиты'!GD16+'Трансферты и кредиты'!FL16</f>
        <v>0</v>
      </c>
      <c r="AB15" s="103">
        <f>'Трансферты и кредиты'!FE16+'Трансферты и кредиты'!FW16</f>
        <v>0</v>
      </c>
      <c r="AC15" s="103">
        <f>'Трансферты и кредиты'!FN16+'Трансферты и кредиты'!GF16</f>
        <v>0</v>
      </c>
      <c r="AD15" s="103">
        <f>'Трансферты и кредиты'!EY16+'Трансферты и кредиты'!FQ16</f>
        <v>0</v>
      </c>
      <c r="AE15" s="101">
        <f>'Трансферты и кредиты'!FZ16+'Трансферты и кредиты'!FH16</f>
        <v>0</v>
      </c>
      <c r="AF15" s="103">
        <f>'Трансферты и кредиты'!HS16</f>
        <v>0</v>
      </c>
      <c r="AG15" s="103">
        <f>'Трансферты и кредиты'!HX16</f>
        <v>0</v>
      </c>
      <c r="AH15" s="103">
        <f>'Трансферты и кредиты'!HU16</f>
        <v>0</v>
      </c>
      <c r="AI15" s="101">
        <f>'Трансферты и кредиты'!HZ16</f>
        <v>0</v>
      </c>
      <c r="AJ15" s="104">
        <f>'Трансферты и кредиты'!IE16</f>
        <v>0</v>
      </c>
      <c r="AK15" s="101">
        <f>'Трансферты и кредиты'!IJ16</f>
        <v>0</v>
      </c>
      <c r="AL15" s="103">
        <f>'Трансферты и кредиты'!IN16</f>
        <v>0</v>
      </c>
      <c r="AM15" s="101">
        <f>'Трансферты и кредиты'!IR16</f>
        <v>0</v>
      </c>
      <c r="AN15" s="104">
        <f>'Трансферты и кредиты'!IY16+'Трансферты и кредиты'!JI16</f>
        <v>0</v>
      </c>
      <c r="AO15" s="101">
        <f>'Трансферты и кредиты'!JD16+'Трансферты и кредиты'!JN16</f>
        <v>0</v>
      </c>
      <c r="AP15" s="104">
        <f>'Трансферты и кредиты'!IZ16+'Трансферты и кредиты'!JJ16</f>
        <v>0</v>
      </c>
      <c r="AQ15" s="101">
        <f>'Трансферты и кредиты'!JE16+'Трансферты и кредиты'!JO16</f>
        <v>0</v>
      </c>
      <c r="AR15" s="103">
        <f>'Трансферты и кредиты'!KQ16</f>
        <v>0</v>
      </c>
      <c r="AS15" s="101">
        <f>'Трансферты и кредиты'!KT16</f>
        <v>0</v>
      </c>
      <c r="AT15" s="103">
        <f>'Трансферты и кредиты'!LJ16</f>
        <v>0</v>
      </c>
      <c r="AU15" s="103">
        <f>'Трансферты и кредиты'!LT16</f>
        <v>0</v>
      </c>
      <c r="AV15" s="101">
        <f>'Трансферты и кредиты'!LP16+'Трансферты и кредиты'!MH16</f>
        <v>0</v>
      </c>
      <c r="AW15" s="100">
        <f>'Трансферты и кредиты'!LZ16+'Трансферты и кредиты'!MP16</f>
        <v>0</v>
      </c>
      <c r="AX15" s="103">
        <f>'Трансферты и кредиты'!OI16</f>
        <v>0</v>
      </c>
      <c r="AY15" s="103">
        <f>'Трансферты и кредиты'!OP16</f>
        <v>0</v>
      </c>
      <c r="AZ15" s="103">
        <f>'Трансферты и кредиты'!NY16+'Трансферты и кредиты'!OK16</f>
        <v>0</v>
      </c>
      <c r="BA15" s="101">
        <f>'Трансферты и кредиты'!OD16+'Трансферты и кредиты'!OR16</f>
        <v>0</v>
      </c>
      <c r="BB15" s="104">
        <f>'Трансферты и кредиты'!OA16+'Трансферты и кредиты'!OM16</f>
        <v>0</v>
      </c>
      <c r="BC15" s="103">
        <f>'Трансферты и кредиты'!OF16+'Трансферты и кредиты'!OT16</f>
        <v>0</v>
      </c>
      <c r="BD15" s="103">
        <f t="shared" si="4"/>
        <v>3148800</v>
      </c>
      <c r="BE15" s="101">
        <f t="shared" si="5"/>
        <v>644685.23</v>
      </c>
      <c r="BF15" s="104">
        <f>'Трансферты и кредиты'!QS16</f>
        <v>1594800</v>
      </c>
      <c r="BG15" s="101">
        <f>'Трансферты и кредиты'!QT16</f>
        <v>274494.06999999995</v>
      </c>
      <c r="BH15" s="100">
        <f>'Трансферты и кредиты'!QU16</f>
        <v>4000</v>
      </c>
      <c r="BI15" s="100">
        <f>'Трансферты и кредиты'!QV16</f>
        <v>0</v>
      </c>
      <c r="BJ15" s="286">
        <f>'Трансферты и кредиты'!QW16</f>
        <v>0</v>
      </c>
      <c r="BK15" s="171">
        <f>'Трансферты и кредиты'!QX16</f>
        <v>0</v>
      </c>
      <c r="BL15" s="173">
        <f>'Трансферты и кредиты'!QY16</f>
        <v>0</v>
      </c>
      <c r="BM15" s="171">
        <f>'Трансферты и кредиты'!QZ16</f>
        <v>0</v>
      </c>
      <c r="BN15" s="173">
        <f>'Трансферты и кредиты'!RA16</f>
        <v>0</v>
      </c>
      <c r="BO15" s="171">
        <f>'Трансферты и кредиты'!RB16</f>
        <v>0</v>
      </c>
      <c r="BP15" s="286">
        <f>'Трансферты и кредиты'!RC16</f>
        <v>0</v>
      </c>
      <c r="BQ15" s="171">
        <f>'Трансферты и кредиты'!RD16</f>
        <v>0</v>
      </c>
      <c r="BR15" s="104">
        <f>'Трансферты и кредиты'!RG16</f>
        <v>1550000</v>
      </c>
      <c r="BS15" s="103">
        <f>'Трансферты и кредиты'!RJ16</f>
        <v>370191.16</v>
      </c>
      <c r="BT15" s="103">
        <f t="shared" si="6"/>
        <v>0</v>
      </c>
      <c r="BU15" s="101">
        <f t="shared" si="7"/>
        <v>0</v>
      </c>
      <c r="BV15" s="104">
        <f>'Трансферты и кредиты'!RO16</f>
        <v>0</v>
      </c>
      <c r="BW15" s="103">
        <f>'Трансферты и кредиты'!RV16</f>
        <v>0</v>
      </c>
      <c r="BX15" s="101">
        <f>'Трансферты и кредиты'!RQ16</f>
        <v>0</v>
      </c>
      <c r="BY15" s="100">
        <f>'Трансферты и кредиты'!RX16</f>
        <v>0</v>
      </c>
      <c r="BZ15" s="104">
        <f>'Трансферты и кредиты'!SB16+'Трансферты и кредиты'!SH16</f>
        <v>0</v>
      </c>
      <c r="CA15" s="101">
        <f>'Трансферты и кредиты'!SE16+'Трансферты и кредиты'!SK16</f>
        <v>0</v>
      </c>
      <c r="CB15" s="104">
        <f>'Трансферты и кредиты'!SC16+'Трансферты и кредиты'!SI16</f>
        <v>0</v>
      </c>
      <c r="CC15" s="103">
        <f>'Трансферты и кредиты'!SF16+'Трансферты и кредиты'!SL16</f>
        <v>0</v>
      </c>
      <c r="CD15" s="103">
        <f>'Трансферты и кредиты'!TA16</f>
        <v>0</v>
      </c>
      <c r="CE15" s="101">
        <f>'Трансферты и кредиты'!TD16</f>
        <v>0</v>
      </c>
      <c r="CG15" s="1149">
        <f t="shared" si="8"/>
        <v>1554</v>
      </c>
      <c r="CH15" s="1149">
        <f t="shared" si="9"/>
        <v>370.19116000000002</v>
      </c>
    </row>
    <row r="16" spans="1:86" ht="25.5" customHeight="1">
      <c r="A16" s="102" t="s">
        <v>93</v>
      </c>
      <c r="B16" s="103">
        <f t="shared" si="0"/>
        <v>15882997.92</v>
      </c>
      <c r="C16" s="103">
        <f t="shared" si="1"/>
        <v>389822.08999999997</v>
      </c>
      <c r="D16" s="284">
        <f t="shared" si="2"/>
        <v>13423697.92</v>
      </c>
      <c r="E16" s="284">
        <f t="shared" si="3"/>
        <v>0</v>
      </c>
      <c r="F16" s="100">
        <f>'Трансферты и кредиты'!BI17+'Трансферты и кредиты'!BK17</f>
        <v>0</v>
      </c>
      <c r="G16" s="103">
        <f>'Трансферты и кредиты'!BJ17+'Трансферты и кредиты'!BL17</f>
        <v>0</v>
      </c>
      <c r="H16" s="103">
        <f>'Трансферты и кредиты'!CB17</f>
        <v>0</v>
      </c>
      <c r="I16" s="101">
        <f>'Трансферты и кредиты'!CJ17</f>
        <v>0</v>
      </c>
      <c r="J16" s="104">
        <f>'Трансферты и кредиты'!CD17</f>
        <v>0</v>
      </c>
      <c r="K16" s="103">
        <f>'Трансферты и кредиты'!CL17</f>
        <v>0</v>
      </c>
      <c r="L16" s="103">
        <f>'Трансферты и кредиты'!CY17</f>
        <v>0</v>
      </c>
      <c r="M16" s="101">
        <f>'Трансферты и кредиты'!DB17</f>
        <v>0</v>
      </c>
      <c r="N16" s="103">
        <f>'Трансферты и кредиты'!DE17</f>
        <v>0</v>
      </c>
      <c r="O16" s="103">
        <f>'Трансферты и кредиты'!DJ17</f>
        <v>0</v>
      </c>
      <c r="P16" s="103">
        <f>'Трансферты и кредиты'!DG17</f>
        <v>0</v>
      </c>
      <c r="Q16" s="101">
        <f>'Трансферты и кредиты'!DL17</f>
        <v>0</v>
      </c>
      <c r="R16" s="103">
        <f>'Трансферты и кредиты'!DO17</f>
        <v>0</v>
      </c>
      <c r="S16" s="101">
        <f>'Трансферты и кредиты'!DR17</f>
        <v>0</v>
      </c>
      <c r="T16" s="104">
        <f>'Трансферты и кредиты'!DU17</f>
        <v>0</v>
      </c>
      <c r="U16" s="101">
        <f>'Трансферты и кредиты'!DX17</f>
        <v>0</v>
      </c>
      <c r="V16" s="104">
        <f>'Трансферты и кредиты'!EA17+'Трансферты и кредиты'!EG17</f>
        <v>970726.63</v>
      </c>
      <c r="W16" s="101">
        <f>'Трансферты и кредиты'!ED17+'Трансферты и кредиты'!EJ17</f>
        <v>0</v>
      </c>
      <c r="X16" s="104">
        <f>'Трансферты и кредиты'!FA17+'Трансферты и кредиты'!FS17</f>
        <v>827.29</v>
      </c>
      <c r="Y16" s="101">
        <f>'Трансферты и кредиты'!GB17+'Трансферты и кредиты'!FJ17</f>
        <v>0</v>
      </c>
      <c r="Z16" s="104">
        <f>'Трансферты и кредиты'!FC17+'Трансферты и кредиты'!FU17</f>
        <v>0</v>
      </c>
      <c r="AA16" s="103">
        <f>'Трансферты и кредиты'!GD17+'Трансферты и кредиты'!FL17</f>
        <v>0</v>
      </c>
      <c r="AB16" s="103">
        <f>'Трансферты и кредиты'!FE17+'Трансферты и кредиты'!FW17</f>
        <v>0</v>
      </c>
      <c r="AC16" s="103">
        <f>'Трансферты и кредиты'!FN17+'Трансферты и кредиты'!GF17</f>
        <v>0</v>
      </c>
      <c r="AD16" s="103">
        <f>'Трансферты и кредиты'!EY17+'Трансферты и кредиты'!FQ17</f>
        <v>0</v>
      </c>
      <c r="AE16" s="101">
        <f>'Трансферты и кредиты'!FZ17+'Трансферты и кредиты'!FH17</f>
        <v>0</v>
      </c>
      <c r="AF16" s="103">
        <f>'Трансферты и кредиты'!HS17</f>
        <v>0</v>
      </c>
      <c r="AG16" s="103">
        <f>'Трансферты и кредиты'!HX17</f>
        <v>0</v>
      </c>
      <c r="AH16" s="103">
        <f>'Трансферты и кредиты'!HU17</f>
        <v>0</v>
      </c>
      <c r="AI16" s="101">
        <f>'Трансферты и кредиты'!HZ17</f>
        <v>0</v>
      </c>
      <c r="AJ16" s="104">
        <f>'Трансферты и кредиты'!IE17</f>
        <v>0</v>
      </c>
      <c r="AK16" s="101">
        <f>'Трансферты и кредиты'!IJ17</f>
        <v>0</v>
      </c>
      <c r="AL16" s="103">
        <f>'Трансферты и кредиты'!IN17</f>
        <v>0</v>
      </c>
      <c r="AM16" s="101">
        <f>'Трансферты и кредиты'!IR17</f>
        <v>0</v>
      </c>
      <c r="AN16" s="104">
        <f>'Трансферты и кредиты'!IY17+'Трансферты и кредиты'!JI17</f>
        <v>0</v>
      </c>
      <c r="AO16" s="101">
        <f>'Трансферты и кредиты'!JD17+'Трансферты и кредиты'!JN17</f>
        <v>0</v>
      </c>
      <c r="AP16" s="104">
        <f>'Трансферты и кредиты'!IZ17+'Трансферты и кредиты'!JJ17</f>
        <v>0</v>
      </c>
      <c r="AQ16" s="101">
        <f>'Трансферты и кредиты'!JE17+'Трансферты и кредиты'!JO17</f>
        <v>0</v>
      </c>
      <c r="AR16" s="103">
        <f>'Трансферты и кредиты'!KQ17</f>
        <v>0</v>
      </c>
      <c r="AS16" s="101">
        <f>'Трансферты и кредиты'!KT17</f>
        <v>0</v>
      </c>
      <c r="AT16" s="103">
        <f>'Трансферты и кредиты'!LJ17</f>
        <v>0</v>
      </c>
      <c r="AU16" s="103">
        <f>'Трансферты и кредиты'!LT17</f>
        <v>0</v>
      </c>
      <c r="AV16" s="101">
        <f>'Трансферты и кредиты'!LP17+'Трансферты и кредиты'!MH17</f>
        <v>0</v>
      </c>
      <c r="AW16" s="100">
        <f>'Трансферты и кредиты'!LZ17+'Трансферты и кредиты'!MP17</f>
        <v>0</v>
      </c>
      <c r="AX16" s="103">
        <f>'Трансферты и кредиты'!OI17</f>
        <v>0</v>
      </c>
      <c r="AY16" s="103">
        <f>'Трансферты и кредиты'!OP17</f>
        <v>0</v>
      </c>
      <c r="AZ16" s="103">
        <f>'Трансферты и кредиты'!NY17+'Трансферты и кредиты'!OK17</f>
        <v>0</v>
      </c>
      <c r="BA16" s="101">
        <f>'Трансферты и кредиты'!OD17+'Трансферты и кредиты'!OR17</f>
        <v>0</v>
      </c>
      <c r="BB16" s="104">
        <f>'Трансферты и кредиты'!OA17+'Трансферты и кредиты'!OM17</f>
        <v>12452144</v>
      </c>
      <c r="BC16" s="103">
        <f>'Трансферты и кредиты'!OF17+'Трансферты и кредиты'!OT17</f>
        <v>0</v>
      </c>
      <c r="BD16" s="103">
        <f t="shared" si="4"/>
        <v>2459300</v>
      </c>
      <c r="BE16" s="101">
        <f t="shared" si="5"/>
        <v>389822.08999999997</v>
      </c>
      <c r="BF16" s="104">
        <f>'Трансферты и кредиты'!QS17</f>
        <v>1004300</v>
      </c>
      <c r="BG16" s="101">
        <f>'Трансферты и кредиты'!QT17</f>
        <v>201718</v>
      </c>
      <c r="BH16" s="100">
        <f>'Трансферты и кредиты'!QU17</f>
        <v>5000</v>
      </c>
      <c r="BI16" s="100">
        <f>'Трансферты и кредиты'!QV17</f>
        <v>0</v>
      </c>
      <c r="BJ16" s="286">
        <f>'Трансферты и кредиты'!QW17</f>
        <v>0</v>
      </c>
      <c r="BK16" s="171">
        <f>'Трансферты и кредиты'!QX17</f>
        <v>0</v>
      </c>
      <c r="BL16" s="173">
        <f>'Трансферты и кредиты'!QY17</f>
        <v>0</v>
      </c>
      <c r="BM16" s="171">
        <f>'Трансферты и кредиты'!QZ17</f>
        <v>0</v>
      </c>
      <c r="BN16" s="173">
        <f>'Трансферты и кредиты'!RA17</f>
        <v>0</v>
      </c>
      <c r="BO16" s="171">
        <f>'Трансферты и кредиты'!RB17</f>
        <v>0</v>
      </c>
      <c r="BP16" s="286">
        <f>'Трансферты и кредиты'!RC17</f>
        <v>0</v>
      </c>
      <c r="BQ16" s="171">
        <f>'Трансферты и кредиты'!RD17</f>
        <v>0</v>
      </c>
      <c r="BR16" s="104">
        <f>'Трансферты и кредиты'!RG17</f>
        <v>1450000</v>
      </c>
      <c r="BS16" s="103">
        <f>'Трансферты и кредиты'!RJ17</f>
        <v>188104.09</v>
      </c>
      <c r="BT16" s="103">
        <f t="shared" si="6"/>
        <v>0</v>
      </c>
      <c r="BU16" s="101">
        <f t="shared" si="7"/>
        <v>0</v>
      </c>
      <c r="BV16" s="104">
        <f>'Трансферты и кредиты'!RO17</f>
        <v>0</v>
      </c>
      <c r="BW16" s="103">
        <f>'Трансферты и кредиты'!RV17</f>
        <v>0</v>
      </c>
      <c r="BX16" s="101">
        <f>'Трансферты и кредиты'!RQ17</f>
        <v>0</v>
      </c>
      <c r="BY16" s="100">
        <f>'Трансферты и кредиты'!RX17</f>
        <v>0</v>
      </c>
      <c r="BZ16" s="104">
        <f>'Трансферты и кредиты'!SB17+'Трансферты и кредиты'!SH17</f>
        <v>0</v>
      </c>
      <c r="CA16" s="101">
        <f>'Трансферты и кредиты'!SE17+'Трансферты и кредиты'!SK17</f>
        <v>0</v>
      </c>
      <c r="CB16" s="104">
        <f>'Трансферты и кредиты'!SC17+'Трансферты и кредиты'!SI17</f>
        <v>0</v>
      </c>
      <c r="CC16" s="103">
        <f>'Трансферты и кредиты'!SF17+'Трансферты и кредиты'!SL17</f>
        <v>0</v>
      </c>
      <c r="CD16" s="103">
        <f>'Трансферты и кредиты'!TA17</f>
        <v>0</v>
      </c>
      <c r="CE16" s="101">
        <f>'Трансферты и кредиты'!TD17</f>
        <v>0</v>
      </c>
      <c r="CG16" s="1149">
        <f t="shared" si="8"/>
        <v>1455</v>
      </c>
      <c r="CH16" s="1149">
        <f t="shared" si="9"/>
        <v>188.10408999999996</v>
      </c>
    </row>
    <row r="17" spans="1:86" ht="25.5" customHeight="1">
      <c r="A17" s="105" t="s">
        <v>94</v>
      </c>
      <c r="B17" s="103">
        <f t="shared" si="0"/>
        <v>20494025.789999999</v>
      </c>
      <c r="C17" s="103">
        <f t="shared" si="1"/>
        <v>810791.24</v>
      </c>
      <c r="D17" s="284">
        <f t="shared" si="2"/>
        <v>15792807.789999999</v>
      </c>
      <c r="E17" s="284">
        <f t="shared" si="3"/>
        <v>0</v>
      </c>
      <c r="F17" s="100">
        <f>'Трансферты и кредиты'!BI18+'Трансферты и кредиты'!BK18</f>
        <v>0</v>
      </c>
      <c r="G17" s="103">
        <f>'Трансферты и кредиты'!BJ18+'Трансферты и кредиты'!BL18</f>
        <v>0</v>
      </c>
      <c r="H17" s="103">
        <f>'Трансферты и кредиты'!CB18</f>
        <v>0</v>
      </c>
      <c r="I17" s="101">
        <f>'Трансферты и кредиты'!CJ18</f>
        <v>0</v>
      </c>
      <c r="J17" s="104">
        <f>'Трансферты и кредиты'!CD18</f>
        <v>0</v>
      </c>
      <c r="K17" s="103">
        <f>'Трансферты и кредиты'!CL18</f>
        <v>0</v>
      </c>
      <c r="L17" s="103">
        <f>'Трансферты и кредиты'!CY18</f>
        <v>0</v>
      </c>
      <c r="M17" s="101">
        <f>'Трансферты и кредиты'!DB18</f>
        <v>0</v>
      </c>
      <c r="N17" s="103">
        <f>'Трансферты и кредиты'!DE18</f>
        <v>0</v>
      </c>
      <c r="O17" s="103">
        <f>'Трансферты и кредиты'!DJ18</f>
        <v>0</v>
      </c>
      <c r="P17" s="103">
        <f>'Трансферты и кредиты'!DG18</f>
        <v>0</v>
      </c>
      <c r="Q17" s="101">
        <f>'Трансферты и кредиты'!DL18</f>
        <v>0</v>
      </c>
      <c r="R17" s="103">
        <f>'Трансферты и кредиты'!DO18</f>
        <v>0</v>
      </c>
      <c r="S17" s="101">
        <f>'Трансферты и кредиты'!DR18</f>
        <v>0</v>
      </c>
      <c r="T17" s="104">
        <f>'Трансферты и кредиты'!DU18</f>
        <v>0</v>
      </c>
      <c r="U17" s="101">
        <f>'Трансферты и кредиты'!DX18</f>
        <v>0</v>
      </c>
      <c r="V17" s="104">
        <f>'Трансферты и кредиты'!EA18+'Трансферты и кредиты'!EG18</f>
        <v>970725.91</v>
      </c>
      <c r="W17" s="101">
        <f>'Трансферты и кредиты'!ED18+'Трансферты и кредиты'!EJ18</f>
        <v>0</v>
      </c>
      <c r="X17" s="104">
        <f>'Трансферты и кредиты'!FA18+'Трансферты и кредиты'!FS18</f>
        <v>2481.8799999999997</v>
      </c>
      <c r="Y17" s="101">
        <f>'Трансферты и кредиты'!GB18+'Трансферты и кредиты'!FJ18</f>
        <v>0</v>
      </c>
      <c r="Z17" s="104">
        <f>'Трансферты и кредиты'!FC18+'Трансферты и кредиты'!FU18</f>
        <v>0</v>
      </c>
      <c r="AA17" s="103">
        <f>'Трансферты и кредиты'!GD18+'Трансферты и кредиты'!FL18</f>
        <v>0</v>
      </c>
      <c r="AB17" s="103">
        <f>'Трансферты и кредиты'!FE18+'Трансферты и кредиты'!FW18</f>
        <v>0</v>
      </c>
      <c r="AC17" s="103">
        <f>'Трансферты и кредиты'!FN18+'Трансферты и кредиты'!GF18</f>
        <v>0</v>
      </c>
      <c r="AD17" s="103">
        <f>'Трансферты и кредиты'!EY18+'Трансферты и кредиты'!FQ18</f>
        <v>14819600</v>
      </c>
      <c r="AE17" s="101">
        <f>'Трансферты и кредиты'!FZ18+'Трансферты и кредиты'!FH18</f>
        <v>0</v>
      </c>
      <c r="AF17" s="103">
        <f>'Трансферты и кредиты'!HS18</f>
        <v>0</v>
      </c>
      <c r="AG17" s="103">
        <f>'Трансферты и кредиты'!HX18</f>
        <v>0</v>
      </c>
      <c r="AH17" s="103">
        <f>'Трансферты и кредиты'!HU18</f>
        <v>0</v>
      </c>
      <c r="AI17" s="101">
        <f>'Трансферты и кредиты'!HZ18</f>
        <v>0</v>
      </c>
      <c r="AJ17" s="104">
        <f>'Трансферты и кредиты'!IE18</f>
        <v>0</v>
      </c>
      <c r="AK17" s="101">
        <f>'Трансферты и кредиты'!IJ18</f>
        <v>0</v>
      </c>
      <c r="AL17" s="103">
        <f>'Трансферты и кредиты'!IN18</f>
        <v>0</v>
      </c>
      <c r="AM17" s="101">
        <f>'Трансферты и кредиты'!IR18</f>
        <v>0</v>
      </c>
      <c r="AN17" s="104">
        <f>'Трансферты и кредиты'!IY18+'Трансферты и кредиты'!JI18</f>
        <v>0</v>
      </c>
      <c r="AO17" s="101">
        <f>'Трансферты и кредиты'!JD18+'Трансферты и кредиты'!JN18</f>
        <v>0</v>
      </c>
      <c r="AP17" s="104">
        <f>'Трансферты и кредиты'!IZ18+'Трансферты и кредиты'!JJ18</f>
        <v>0</v>
      </c>
      <c r="AQ17" s="101">
        <f>'Трансферты и кредиты'!JE18+'Трансферты и кредиты'!JO18</f>
        <v>0</v>
      </c>
      <c r="AR17" s="103">
        <f>'Трансферты и кредиты'!KQ18</f>
        <v>0</v>
      </c>
      <c r="AS17" s="101">
        <f>'Трансферты и кредиты'!KT18</f>
        <v>0</v>
      </c>
      <c r="AT17" s="103">
        <f>'Трансферты и кредиты'!LJ18</f>
        <v>0</v>
      </c>
      <c r="AU17" s="103">
        <f>'Трансферты и кредиты'!LT18</f>
        <v>0</v>
      </c>
      <c r="AV17" s="101">
        <f>'Трансферты и кредиты'!LP18+'Трансферты и кредиты'!MH18</f>
        <v>0</v>
      </c>
      <c r="AW17" s="100">
        <f>'Трансферты и кредиты'!LZ18+'Трансферты и кредиты'!MP18</f>
        <v>0</v>
      </c>
      <c r="AX17" s="103">
        <f>'Трансферты и кредиты'!OI18</f>
        <v>0</v>
      </c>
      <c r="AY17" s="103">
        <f>'Трансферты и кредиты'!OP18</f>
        <v>0</v>
      </c>
      <c r="AZ17" s="103">
        <f>'Трансферты и кредиты'!NY18+'Трансферты и кредиты'!OK18</f>
        <v>0</v>
      </c>
      <c r="BA17" s="101">
        <f>'Трансферты и кредиты'!OD18+'Трансферты и кредиты'!OR18</f>
        <v>0</v>
      </c>
      <c r="BB17" s="104">
        <f>'Трансферты и кредиты'!OA18+'Трансферты и кредиты'!OM18</f>
        <v>0</v>
      </c>
      <c r="BC17" s="103">
        <f>'Трансферты и кредиты'!OF18+'Трансферты и кредиты'!OT18</f>
        <v>0</v>
      </c>
      <c r="BD17" s="103">
        <f t="shared" si="4"/>
        <v>4701218</v>
      </c>
      <c r="BE17" s="101">
        <f t="shared" si="5"/>
        <v>810791.24</v>
      </c>
      <c r="BF17" s="104">
        <f>'Трансферты и кредиты'!QS18</f>
        <v>1622300</v>
      </c>
      <c r="BG17" s="101">
        <f>'Трансферты и кредиты'!QT18</f>
        <v>384647.45999999996</v>
      </c>
      <c r="BH17" s="100">
        <f>'Трансферты и кредиты'!QU18</f>
        <v>5000</v>
      </c>
      <c r="BI17" s="100">
        <f>'Трансферты и кредиты'!QV18</f>
        <v>0</v>
      </c>
      <c r="BJ17" s="286">
        <f>'Трансферты и кредиты'!QW18</f>
        <v>0</v>
      </c>
      <c r="BK17" s="171">
        <f>'Трансферты и кредиты'!QX18</f>
        <v>0</v>
      </c>
      <c r="BL17" s="173">
        <f>'Трансферты и кредиты'!QY18</f>
        <v>1223918</v>
      </c>
      <c r="BM17" s="171">
        <f>'Трансферты и кредиты'!QZ18</f>
        <v>0</v>
      </c>
      <c r="BN17" s="173">
        <f>'Трансферты и кредиты'!RA18</f>
        <v>0</v>
      </c>
      <c r="BO17" s="171">
        <f>'Трансферты и кредиты'!RB18</f>
        <v>0</v>
      </c>
      <c r="BP17" s="286">
        <f>'Трансферты и кредиты'!RC18</f>
        <v>0</v>
      </c>
      <c r="BQ17" s="171">
        <f>'Трансферты и кредиты'!RD18</f>
        <v>0</v>
      </c>
      <c r="BR17" s="104">
        <f>'Трансферты и кредиты'!RG18</f>
        <v>1850000</v>
      </c>
      <c r="BS17" s="103">
        <f>'Трансферты и кредиты'!RJ18</f>
        <v>426143.78</v>
      </c>
      <c r="BT17" s="103">
        <f t="shared" si="6"/>
        <v>0</v>
      </c>
      <c r="BU17" s="101">
        <f t="shared" si="7"/>
        <v>0</v>
      </c>
      <c r="BV17" s="104">
        <f>'Трансферты и кредиты'!RO18</f>
        <v>0</v>
      </c>
      <c r="BW17" s="103">
        <f>'Трансферты и кредиты'!RV18</f>
        <v>0</v>
      </c>
      <c r="BX17" s="101">
        <f>'Трансферты и кредиты'!RQ18</f>
        <v>0</v>
      </c>
      <c r="BY17" s="100">
        <f>'Трансферты и кредиты'!RX18</f>
        <v>0</v>
      </c>
      <c r="BZ17" s="104">
        <f>'Трансферты и кредиты'!SB18+'Трансферты и кредиты'!SH18</f>
        <v>0</v>
      </c>
      <c r="CA17" s="101">
        <f>'Трансферты и кредиты'!SE18+'Трансферты и кредиты'!SK18</f>
        <v>0</v>
      </c>
      <c r="CB17" s="104">
        <f>'Трансферты и кредиты'!SC18+'Трансферты и кредиты'!SI18</f>
        <v>0</v>
      </c>
      <c r="CC17" s="103">
        <f>'Трансферты и кредиты'!SF18+'Трансферты и кредиты'!SL18</f>
        <v>0</v>
      </c>
      <c r="CD17" s="103">
        <f>'Трансферты и кредиты'!TA18</f>
        <v>0</v>
      </c>
      <c r="CE17" s="101">
        <f>'Трансферты и кредиты'!TD18</f>
        <v>0</v>
      </c>
      <c r="CG17" s="1149">
        <f t="shared" si="8"/>
        <v>3078.9180000000001</v>
      </c>
      <c r="CH17" s="1149">
        <f t="shared" si="9"/>
        <v>426.14378000000005</v>
      </c>
    </row>
    <row r="18" spans="1:86" ht="25.5" customHeight="1">
      <c r="A18" s="102" t="s">
        <v>95</v>
      </c>
      <c r="B18" s="103">
        <f t="shared" si="0"/>
        <v>6319522.8399999999</v>
      </c>
      <c r="C18" s="103">
        <f t="shared" si="1"/>
        <v>919916.21</v>
      </c>
      <c r="D18" s="284">
        <f t="shared" si="2"/>
        <v>1088270.8399999999</v>
      </c>
      <c r="E18" s="284">
        <f t="shared" si="3"/>
        <v>0</v>
      </c>
      <c r="F18" s="100">
        <f>'Трансферты и кредиты'!BI19+'Трансферты и кредиты'!BK19</f>
        <v>0</v>
      </c>
      <c r="G18" s="103">
        <f>'Трансферты и кредиты'!BJ19+'Трансферты и кредиты'!BL19</f>
        <v>0</v>
      </c>
      <c r="H18" s="103">
        <f>'Трансферты и кредиты'!CB19</f>
        <v>0</v>
      </c>
      <c r="I18" s="101">
        <f>'Трансферты и кредиты'!CJ19</f>
        <v>0</v>
      </c>
      <c r="J18" s="104">
        <f>'Трансферты и кредиты'!CD19</f>
        <v>0</v>
      </c>
      <c r="K18" s="103">
        <f>'Трансферты и кредиты'!CL19</f>
        <v>0</v>
      </c>
      <c r="L18" s="103">
        <f>'Трансферты и кредиты'!CY19</f>
        <v>0</v>
      </c>
      <c r="M18" s="101">
        <f>'Трансферты и кредиты'!DB19</f>
        <v>0</v>
      </c>
      <c r="N18" s="103">
        <f>'Трансферты и кредиты'!DE19</f>
        <v>0</v>
      </c>
      <c r="O18" s="103">
        <f>'Трансферты и кредиты'!DJ19</f>
        <v>0</v>
      </c>
      <c r="P18" s="103">
        <f>'Трансферты и кредиты'!DG19</f>
        <v>0</v>
      </c>
      <c r="Q18" s="101">
        <f>'Трансферты и кредиты'!DL19</f>
        <v>0</v>
      </c>
      <c r="R18" s="103">
        <f>'Трансферты и кредиты'!DO19</f>
        <v>0</v>
      </c>
      <c r="S18" s="101">
        <f>'Трансферты и кредиты'!DR19</f>
        <v>0</v>
      </c>
      <c r="T18" s="104">
        <f>'Трансферты и кредиты'!DU19</f>
        <v>0</v>
      </c>
      <c r="U18" s="101">
        <f>'Трансферты и кредиты'!DX19</f>
        <v>0</v>
      </c>
      <c r="V18" s="104">
        <f>'Трансферты и кредиты'!EA19+'Трансферты и кредиты'!EG19</f>
        <v>1079997.8899999999</v>
      </c>
      <c r="W18" s="101">
        <f>'Трансферты и кредиты'!ED19+'Трансферты и кредиты'!EJ19</f>
        <v>0</v>
      </c>
      <c r="X18" s="104">
        <f>'Трансферты и кредиты'!FA19+'Трансферты и кредиты'!FS19</f>
        <v>8272.9499999999989</v>
      </c>
      <c r="Y18" s="101">
        <f>'Трансферты и кредиты'!GB19+'Трансферты и кредиты'!FJ19</f>
        <v>0</v>
      </c>
      <c r="Z18" s="104">
        <f>'Трансферты и кредиты'!FC19+'Трансферты и кредиты'!FU19</f>
        <v>0</v>
      </c>
      <c r="AA18" s="103">
        <f>'Трансферты и кредиты'!GD19+'Трансферты и кредиты'!FL19</f>
        <v>0</v>
      </c>
      <c r="AB18" s="103">
        <f>'Трансферты и кредиты'!FE19+'Трансферты и кредиты'!FW19</f>
        <v>0</v>
      </c>
      <c r="AC18" s="103">
        <f>'Трансферты и кредиты'!FN19+'Трансферты и кредиты'!GF19</f>
        <v>0</v>
      </c>
      <c r="AD18" s="103">
        <f>'Трансферты и кредиты'!EY19+'Трансферты и кредиты'!FQ19</f>
        <v>0</v>
      </c>
      <c r="AE18" s="101">
        <f>'Трансферты и кредиты'!FZ19+'Трансферты и кредиты'!FH19</f>
        <v>0</v>
      </c>
      <c r="AF18" s="103">
        <f>'Трансферты и кредиты'!HS19</f>
        <v>0</v>
      </c>
      <c r="AG18" s="103">
        <f>'Трансферты и кредиты'!HX19</f>
        <v>0</v>
      </c>
      <c r="AH18" s="103">
        <f>'Трансферты и кредиты'!HU19</f>
        <v>0</v>
      </c>
      <c r="AI18" s="101">
        <f>'Трансферты и кредиты'!HZ19</f>
        <v>0</v>
      </c>
      <c r="AJ18" s="104">
        <f>'Трансферты и кредиты'!IE19</f>
        <v>0</v>
      </c>
      <c r="AK18" s="101">
        <f>'Трансферты и кредиты'!IJ19</f>
        <v>0</v>
      </c>
      <c r="AL18" s="103">
        <f>'Трансферты и кредиты'!IN19</f>
        <v>0</v>
      </c>
      <c r="AM18" s="101">
        <f>'Трансферты и кредиты'!IR19</f>
        <v>0</v>
      </c>
      <c r="AN18" s="104">
        <f>'Трансферты и кредиты'!IY19+'Трансферты и кредиты'!JI19</f>
        <v>0</v>
      </c>
      <c r="AO18" s="101">
        <f>'Трансферты и кредиты'!JD19+'Трансферты и кредиты'!JN19</f>
        <v>0</v>
      </c>
      <c r="AP18" s="104">
        <f>'Трансферты и кредиты'!IZ19+'Трансферты и кредиты'!JJ19</f>
        <v>0</v>
      </c>
      <c r="AQ18" s="101">
        <f>'Трансферты и кредиты'!JE19+'Трансферты и кредиты'!JO19</f>
        <v>0</v>
      </c>
      <c r="AR18" s="103">
        <f>'Трансферты и кредиты'!KQ19</f>
        <v>0</v>
      </c>
      <c r="AS18" s="101">
        <f>'Трансферты и кредиты'!KT19</f>
        <v>0</v>
      </c>
      <c r="AT18" s="103">
        <f>'Трансферты и кредиты'!LJ19</f>
        <v>0</v>
      </c>
      <c r="AU18" s="103">
        <f>'Трансферты и кредиты'!LT19</f>
        <v>0</v>
      </c>
      <c r="AV18" s="101">
        <f>'Трансферты и кредиты'!LP19+'Трансферты и кредиты'!MH19</f>
        <v>0</v>
      </c>
      <c r="AW18" s="100">
        <f>'Трансферты и кредиты'!LZ19+'Трансферты и кредиты'!MP19</f>
        <v>0</v>
      </c>
      <c r="AX18" s="103">
        <f>'Трансферты и кредиты'!OI19</f>
        <v>0</v>
      </c>
      <c r="AY18" s="103">
        <f>'Трансферты и кредиты'!OP19</f>
        <v>0</v>
      </c>
      <c r="AZ18" s="103">
        <f>'Трансферты и кредиты'!NY19+'Трансферты и кредиты'!OK19</f>
        <v>0</v>
      </c>
      <c r="BA18" s="101">
        <f>'Трансферты и кредиты'!OD19+'Трансферты и кредиты'!OR19</f>
        <v>0</v>
      </c>
      <c r="BB18" s="104">
        <f>'Трансферты и кредиты'!OA19+'Трансферты и кредиты'!OM19</f>
        <v>0</v>
      </c>
      <c r="BC18" s="103">
        <f>'Трансферты и кредиты'!OF19+'Трансферты и кредиты'!OT19</f>
        <v>0</v>
      </c>
      <c r="BD18" s="103">
        <f t="shared" si="4"/>
        <v>5231252</v>
      </c>
      <c r="BE18" s="101">
        <f t="shared" si="5"/>
        <v>919916.21</v>
      </c>
      <c r="BF18" s="104">
        <f>'Трансферты и кредиты'!QS19</f>
        <v>1675000</v>
      </c>
      <c r="BG18" s="101">
        <f>'Трансферты и кредиты'!QT19</f>
        <v>362045.23</v>
      </c>
      <c r="BH18" s="100">
        <f>'Трансферты и кредиты'!QU19</f>
        <v>3200</v>
      </c>
      <c r="BI18" s="100">
        <f>'Трансферты и кредиты'!QV19</f>
        <v>0</v>
      </c>
      <c r="BJ18" s="286">
        <f>'Трансферты и кредиты'!QW19</f>
        <v>1203052.0000000002</v>
      </c>
      <c r="BK18" s="171">
        <f>'Трансферты и кредиты'!QX19</f>
        <v>0</v>
      </c>
      <c r="BL18" s="173">
        <f>'Трансферты и кредиты'!QY19</f>
        <v>0</v>
      </c>
      <c r="BM18" s="171">
        <f>'Трансферты и кредиты'!QZ19</f>
        <v>0</v>
      </c>
      <c r="BN18" s="173">
        <f>'Трансферты и кредиты'!RA19</f>
        <v>0</v>
      </c>
      <c r="BO18" s="171">
        <f>'Трансферты и кредиты'!RB19</f>
        <v>0</v>
      </c>
      <c r="BP18" s="286">
        <f>'Трансферты и кредиты'!RC19</f>
        <v>0</v>
      </c>
      <c r="BQ18" s="171">
        <f>'Трансферты и кредиты'!RD19</f>
        <v>0</v>
      </c>
      <c r="BR18" s="104">
        <f>'Трансферты и кредиты'!RG19</f>
        <v>2350000</v>
      </c>
      <c r="BS18" s="103">
        <f>'Трансферты и кредиты'!RJ19</f>
        <v>557870.98</v>
      </c>
      <c r="BT18" s="103">
        <f t="shared" si="6"/>
        <v>0</v>
      </c>
      <c r="BU18" s="101">
        <f t="shared" si="7"/>
        <v>0</v>
      </c>
      <c r="BV18" s="104">
        <f>'Трансферты и кредиты'!RO19</f>
        <v>0</v>
      </c>
      <c r="BW18" s="103">
        <f>'Трансферты и кредиты'!RV19</f>
        <v>0</v>
      </c>
      <c r="BX18" s="101">
        <f>'Трансферты и кредиты'!RQ19</f>
        <v>0</v>
      </c>
      <c r="BY18" s="100">
        <f>'Трансферты и кредиты'!RX19</f>
        <v>0</v>
      </c>
      <c r="BZ18" s="104">
        <f>'Трансферты и кредиты'!SB19+'Трансферты и кредиты'!SH19</f>
        <v>0</v>
      </c>
      <c r="CA18" s="101">
        <f>'Трансферты и кредиты'!SE19+'Трансферты и кредиты'!SK19</f>
        <v>0</v>
      </c>
      <c r="CB18" s="104">
        <f>'Трансферты и кредиты'!SC19+'Трансферты и кредиты'!SI19</f>
        <v>0</v>
      </c>
      <c r="CC18" s="103">
        <f>'Трансферты и кредиты'!SF19+'Трансферты и кредиты'!SL19</f>
        <v>0</v>
      </c>
      <c r="CD18" s="103">
        <f>'Трансферты и кредиты'!TA19</f>
        <v>0</v>
      </c>
      <c r="CE18" s="101">
        <f>'Трансферты и кредиты'!TD19</f>
        <v>0</v>
      </c>
      <c r="CG18" s="1149">
        <f t="shared" si="8"/>
        <v>3556.252</v>
      </c>
      <c r="CH18" s="1149">
        <f t="shared" si="9"/>
        <v>557.87098000000003</v>
      </c>
    </row>
    <row r="19" spans="1:86" ht="25.5" customHeight="1">
      <c r="A19" s="105" t="s">
        <v>96</v>
      </c>
      <c r="B19" s="103">
        <f t="shared" si="0"/>
        <v>3934110</v>
      </c>
      <c r="C19" s="103">
        <f t="shared" si="1"/>
        <v>364995.32</v>
      </c>
      <c r="D19" s="284">
        <f t="shared" si="2"/>
        <v>1167510</v>
      </c>
      <c r="E19" s="284">
        <f t="shared" si="3"/>
        <v>0</v>
      </c>
      <c r="F19" s="100">
        <f>'Трансферты и кредиты'!BI20+'Трансферты и кредиты'!BK20</f>
        <v>0</v>
      </c>
      <c r="G19" s="103">
        <f>'Трансферты и кредиты'!BJ20+'Трансферты и кредиты'!BL20</f>
        <v>0</v>
      </c>
      <c r="H19" s="103">
        <f>'Трансферты и кредиты'!CB20</f>
        <v>0</v>
      </c>
      <c r="I19" s="101">
        <f>'Трансферты и кредиты'!CJ20</f>
        <v>0</v>
      </c>
      <c r="J19" s="104">
        <f>'Трансферты и кредиты'!CD20</f>
        <v>0</v>
      </c>
      <c r="K19" s="103">
        <f>'Трансферты и кредиты'!CL20</f>
        <v>0</v>
      </c>
      <c r="L19" s="103">
        <f>'Трансферты и кредиты'!CY20</f>
        <v>0</v>
      </c>
      <c r="M19" s="101">
        <f>'Трансферты и кредиты'!DB20</f>
        <v>0</v>
      </c>
      <c r="N19" s="103">
        <f>'Трансферты и кредиты'!DE20</f>
        <v>0</v>
      </c>
      <c r="O19" s="103">
        <f>'Трансферты и кредиты'!DJ20</f>
        <v>0</v>
      </c>
      <c r="P19" s="103">
        <f>'Трансферты и кредиты'!DG20</f>
        <v>0</v>
      </c>
      <c r="Q19" s="101">
        <f>'Трансферты и кредиты'!DL20</f>
        <v>0</v>
      </c>
      <c r="R19" s="103">
        <f>'Трансферты и кредиты'!DO20</f>
        <v>0</v>
      </c>
      <c r="S19" s="101">
        <f>'Трансферты и кредиты'!DR20</f>
        <v>0</v>
      </c>
      <c r="T19" s="104">
        <f>'Трансферты и кредиты'!DU20</f>
        <v>0</v>
      </c>
      <c r="U19" s="101">
        <f>'Трансферты и кредиты'!DX20</f>
        <v>0</v>
      </c>
      <c r="V19" s="104">
        <f>'Трансферты и кредиты'!EA20+'Трансферты и кредиты'!EG20</f>
        <v>970725.91</v>
      </c>
      <c r="W19" s="101">
        <f>'Трансферты и кредиты'!ED20+'Трансферты и кредиты'!EJ20</f>
        <v>0</v>
      </c>
      <c r="X19" s="104">
        <f>'Трансферты и кредиты'!FA20+'Трансферты и кредиты'!FS20</f>
        <v>41364.730000000003</v>
      </c>
      <c r="Y19" s="101">
        <f>'Трансферты и кредиты'!GB20+'Трансферты и кредиты'!FJ20</f>
        <v>0</v>
      </c>
      <c r="Z19" s="104">
        <f>'Трансферты и кредиты'!FC20+'Трансферты и кредиты'!FU20</f>
        <v>155419.35999999999</v>
      </c>
      <c r="AA19" s="103">
        <f>'Трансферты и кредиты'!GD20+'Трансферты и кредиты'!FL20</f>
        <v>0</v>
      </c>
      <c r="AB19" s="103">
        <f>'Трансферты и кредиты'!FE20+'Трансферты и кредиты'!FW20</f>
        <v>0</v>
      </c>
      <c r="AC19" s="103">
        <f>'Трансферты и кредиты'!FN20+'Трансферты и кредиты'!GF20</f>
        <v>0</v>
      </c>
      <c r="AD19" s="103">
        <f>'Трансферты и кредиты'!EY20+'Трансферты и кредиты'!FQ20</f>
        <v>0</v>
      </c>
      <c r="AE19" s="101">
        <f>'Трансферты и кредиты'!FZ20+'Трансферты и кредиты'!FH20</f>
        <v>0</v>
      </c>
      <c r="AF19" s="103">
        <f>'Трансферты и кредиты'!HS20</f>
        <v>0</v>
      </c>
      <c r="AG19" s="103">
        <f>'Трансферты и кредиты'!HX20</f>
        <v>0</v>
      </c>
      <c r="AH19" s="103">
        <f>'Трансферты и кредиты'!HU20</f>
        <v>0</v>
      </c>
      <c r="AI19" s="101">
        <f>'Трансферты и кредиты'!HZ20</f>
        <v>0</v>
      </c>
      <c r="AJ19" s="104">
        <f>'Трансферты и кредиты'!IE20</f>
        <v>0</v>
      </c>
      <c r="AK19" s="101">
        <f>'Трансферты и кредиты'!IJ20</f>
        <v>0</v>
      </c>
      <c r="AL19" s="103">
        <f>'Трансферты и кредиты'!IN20</f>
        <v>0</v>
      </c>
      <c r="AM19" s="101">
        <f>'Трансферты и кредиты'!IR20</f>
        <v>0</v>
      </c>
      <c r="AN19" s="104">
        <f>'Трансферты и кредиты'!IY20+'Трансферты и кредиты'!JI20</f>
        <v>0</v>
      </c>
      <c r="AO19" s="101">
        <f>'Трансферты и кредиты'!JD20+'Трансферты и кредиты'!JN20</f>
        <v>0</v>
      </c>
      <c r="AP19" s="104">
        <f>'Трансферты и кредиты'!IZ20+'Трансферты и кредиты'!JJ20</f>
        <v>0</v>
      </c>
      <c r="AQ19" s="101">
        <f>'Трансферты и кредиты'!JE20+'Трансферты и кредиты'!JO20</f>
        <v>0</v>
      </c>
      <c r="AR19" s="103">
        <f>'Трансферты и кредиты'!KQ20</f>
        <v>0</v>
      </c>
      <c r="AS19" s="101">
        <f>'Трансферты и кредиты'!KT20</f>
        <v>0</v>
      </c>
      <c r="AT19" s="103">
        <f>'Трансферты и кредиты'!LJ20</f>
        <v>0</v>
      </c>
      <c r="AU19" s="103">
        <f>'Трансферты и кредиты'!LT20</f>
        <v>0</v>
      </c>
      <c r="AV19" s="101">
        <f>'Трансферты и кредиты'!LP20+'Трансферты и кредиты'!MH20</f>
        <v>0</v>
      </c>
      <c r="AW19" s="100">
        <f>'Трансферты и кредиты'!LZ20+'Трансферты и кредиты'!MP20</f>
        <v>0</v>
      </c>
      <c r="AX19" s="103">
        <f>'Трансферты и кредиты'!OI20</f>
        <v>0</v>
      </c>
      <c r="AY19" s="103">
        <f>'Трансферты и кредиты'!OP20</f>
        <v>0</v>
      </c>
      <c r="AZ19" s="103">
        <f>'Трансферты и кредиты'!NY20+'Трансферты и кредиты'!OK20</f>
        <v>0</v>
      </c>
      <c r="BA19" s="101">
        <f>'Трансферты и кредиты'!OD20+'Трансферты и кредиты'!OR20</f>
        <v>0</v>
      </c>
      <c r="BB19" s="104">
        <f>'Трансферты и кредиты'!OA20+'Трансферты и кредиты'!OM20</f>
        <v>0</v>
      </c>
      <c r="BC19" s="103">
        <f>'Трансферты и кредиты'!OF20+'Трансферты и кредиты'!OT20</f>
        <v>0</v>
      </c>
      <c r="BD19" s="103">
        <f t="shared" si="4"/>
        <v>2766600</v>
      </c>
      <c r="BE19" s="101">
        <f t="shared" si="5"/>
        <v>364995.32</v>
      </c>
      <c r="BF19" s="104">
        <f>'Трансферты и кредиты'!QS20</f>
        <v>1166600</v>
      </c>
      <c r="BG19" s="101">
        <f>'Трансферты и кредиты'!QT20</f>
        <v>191001.69</v>
      </c>
      <c r="BH19" s="100">
        <f>'Трансферты и кредиты'!QU20</f>
        <v>0</v>
      </c>
      <c r="BI19" s="100">
        <f>'Трансферты и кредиты'!QV20</f>
        <v>0</v>
      </c>
      <c r="BJ19" s="286">
        <f>'Трансферты и кредиты'!QW20</f>
        <v>0</v>
      </c>
      <c r="BK19" s="171">
        <f>'Трансферты и кредиты'!QX20</f>
        <v>0</v>
      </c>
      <c r="BL19" s="173">
        <f>'Трансферты и кредиты'!QY20</f>
        <v>0</v>
      </c>
      <c r="BM19" s="171">
        <f>'Трансферты и кредиты'!QZ20</f>
        <v>0</v>
      </c>
      <c r="BN19" s="173">
        <f>'Трансферты и кредиты'!RA20</f>
        <v>0</v>
      </c>
      <c r="BO19" s="171">
        <f>'Трансферты и кредиты'!RB20</f>
        <v>0</v>
      </c>
      <c r="BP19" s="286">
        <f>'Трансферты и кредиты'!RC20</f>
        <v>0</v>
      </c>
      <c r="BQ19" s="171">
        <f>'Трансферты и кредиты'!RD20</f>
        <v>0</v>
      </c>
      <c r="BR19" s="104">
        <f>'Трансферты и кредиты'!RG20</f>
        <v>1600000</v>
      </c>
      <c r="BS19" s="103">
        <f>'Трансферты и кредиты'!RJ20</f>
        <v>173993.63</v>
      </c>
      <c r="BT19" s="103">
        <f t="shared" si="6"/>
        <v>0</v>
      </c>
      <c r="BU19" s="101">
        <f t="shared" si="7"/>
        <v>0</v>
      </c>
      <c r="BV19" s="104">
        <f>'Трансферты и кредиты'!RO20</f>
        <v>0</v>
      </c>
      <c r="BW19" s="103">
        <f>'Трансферты и кредиты'!RV20</f>
        <v>0</v>
      </c>
      <c r="BX19" s="101">
        <f>'Трансферты и кредиты'!RQ20</f>
        <v>0</v>
      </c>
      <c r="BY19" s="100">
        <f>'Трансферты и кредиты'!RX20</f>
        <v>0</v>
      </c>
      <c r="BZ19" s="104">
        <f>'Трансферты и кредиты'!SB20+'Трансферты и кредиты'!SH20</f>
        <v>0</v>
      </c>
      <c r="CA19" s="101">
        <f>'Трансферты и кредиты'!SE20+'Трансферты и кредиты'!SK20</f>
        <v>0</v>
      </c>
      <c r="CB19" s="104">
        <f>'Трансферты и кредиты'!SC20+'Трансферты и кредиты'!SI20</f>
        <v>0</v>
      </c>
      <c r="CC19" s="103">
        <f>'Трансферты и кредиты'!SF20+'Трансферты и кредиты'!SL20</f>
        <v>0</v>
      </c>
      <c r="CD19" s="103">
        <f>'Трансферты и кредиты'!TA20</f>
        <v>0</v>
      </c>
      <c r="CE19" s="101">
        <f>'Трансферты и кредиты'!TD20</f>
        <v>0</v>
      </c>
      <c r="CG19" s="1149">
        <f t="shared" si="8"/>
        <v>1600</v>
      </c>
      <c r="CH19" s="1149">
        <f t="shared" si="9"/>
        <v>173.99363</v>
      </c>
    </row>
    <row r="20" spans="1:86" ht="25.5" customHeight="1">
      <c r="A20" s="102" t="s">
        <v>97</v>
      </c>
      <c r="B20" s="103">
        <f t="shared" si="0"/>
        <v>5333757.91</v>
      </c>
      <c r="C20" s="103">
        <f t="shared" si="1"/>
        <v>2726527.47</v>
      </c>
      <c r="D20" s="284">
        <f t="shared" si="2"/>
        <v>971553.91</v>
      </c>
      <c r="E20" s="284">
        <f t="shared" si="3"/>
        <v>0</v>
      </c>
      <c r="F20" s="100">
        <f>'Трансферты и кредиты'!BI21+'Трансферты и кредиты'!BK21</f>
        <v>0</v>
      </c>
      <c r="G20" s="103">
        <f>'Трансферты и кредиты'!BJ21+'Трансферты и кредиты'!BL21</f>
        <v>0</v>
      </c>
      <c r="H20" s="103">
        <f>'Трансферты и кредиты'!CB21</f>
        <v>0</v>
      </c>
      <c r="I20" s="101">
        <f>'Трансферты и кредиты'!CJ21</f>
        <v>0</v>
      </c>
      <c r="J20" s="104">
        <f>'Трансферты и кредиты'!CD21</f>
        <v>0</v>
      </c>
      <c r="K20" s="103">
        <f>'Трансферты и кредиты'!CL21</f>
        <v>0</v>
      </c>
      <c r="L20" s="103">
        <f>'Трансферты и кредиты'!CY21</f>
        <v>0</v>
      </c>
      <c r="M20" s="101">
        <f>'Трансферты и кредиты'!DB21</f>
        <v>0</v>
      </c>
      <c r="N20" s="103">
        <f>'Трансферты и кредиты'!DE21</f>
        <v>0</v>
      </c>
      <c r="O20" s="103">
        <f>'Трансферты и кредиты'!DJ21</f>
        <v>0</v>
      </c>
      <c r="P20" s="103">
        <f>'Трансферты и кредиты'!DG21</f>
        <v>0</v>
      </c>
      <c r="Q20" s="101">
        <f>'Трансферты и кредиты'!DL21</f>
        <v>0</v>
      </c>
      <c r="R20" s="103">
        <f>'Трансферты и кредиты'!DO21</f>
        <v>0</v>
      </c>
      <c r="S20" s="101">
        <f>'Трансферты и кредиты'!DR21</f>
        <v>0</v>
      </c>
      <c r="T20" s="104">
        <f>'Трансферты и кредиты'!DU21</f>
        <v>0</v>
      </c>
      <c r="U20" s="101">
        <f>'Трансферты и кредиты'!DX21</f>
        <v>0</v>
      </c>
      <c r="V20" s="104">
        <f>'Трансферты и кредиты'!EA21+'Трансферты и кредиты'!EG21</f>
        <v>970726.62</v>
      </c>
      <c r="W20" s="101">
        <f>'Трансферты и кредиты'!ED21+'Трансферты и кредиты'!EJ21</f>
        <v>0</v>
      </c>
      <c r="X20" s="104">
        <f>'Трансферты и кредиты'!FA21+'Трансферты и кредиты'!FS21</f>
        <v>827.29</v>
      </c>
      <c r="Y20" s="101">
        <f>'Трансферты и кредиты'!GB21+'Трансферты и кредиты'!FJ21</f>
        <v>0</v>
      </c>
      <c r="Z20" s="104">
        <f>'Трансферты и кредиты'!FC21+'Трансферты и кредиты'!FU21</f>
        <v>0</v>
      </c>
      <c r="AA20" s="103">
        <f>'Трансферты и кредиты'!GD21+'Трансферты и кредиты'!FL21</f>
        <v>0</v>
      </c>
      <c r="AB20" s="103">
        <f>'Трансферты и кредиты'!FE21+'Трансферты и кредиты'!FW21</f>
        <v>0</v>
      </c>
      <c r="AC20" s="103">
        <f>'Трансферты и кредиты'!FN21+'Трансферты и кредиты'!GF21</f>
        <v>0</v>
      </c>
      <c r="AD20" s="103">
        <f>'Трансферты и кредиты'!EY21+'Трансферты и кредиты'!FQ21</f>
        <v>0</v>
      </c>
      <c r="AE20" s="101">
        <f>'Трансферты и кредиты'!FZ21+'Трансферты и кредиты'!FH21</f>
        <v>0</v>
      </c>
      <c r="AF20" s="103">
        <f>'Трансферты и кредиты'!HS21</f>
        <v>0</v>
      </c>
      <c r="AG20" s="103">
        <f>'Трансферты и кредиты'!HX21</f>
        <v>0</v>
      </c>
      <c r="AH20" s="103">
        <f>'Трансферты и кредиты'!HU21</f>
        <v>0</v>
      </c>
      <c r="AI20" s="101">
        <f>'Трансферты и кредиты'!HZ21</f>
        <v>0</v>
      </c>
      <c r="AJ20" s="104">
        <f>'Трансферты и кредиты'!IE21</f>
        <v>0</v>
      </c>
      <c r="AK20" s="101">
        <f>'Трансферты и кредиты'!IJ21</f>
        <v>0</v>
      </c>
      <c r="AL20" s="103">
        <f>'Трансферты и кредиты'!IN21</f>
        <v>0</v>
      </c>
      <c r="AM20" s="101">
        <f>'Трансферты и кредиты'!IR21</f>
        <v>0</v>
      </c>
      <c r="AN20" s="104">
        <f>'Трансферты и кредиты'!IY21+'Трансферты и кредиты'!JI21</f>
        <v>0</v>
      </c>
      <c r="AO20" s="101">
        <f>'Трансферты и кредиты'!JD21+'Трансферты и кредиты'!JN21</f>
        <v>0</v>
      </c>
      <c r="AP20" s="104">
        <f>'Трансферты и кредиты'!IZ21+'Трансферты и кредиты'!JJ21</f>
        <v>0</v>
      </c>
      <c r="AQ20" s="101">
        <f>'Трансферты и кредиты'!JE21+'Трансферты и кредиты'!JO21</f>
        <v>0</v>
      </c>
      <c r="AR20" s="103">
        <f>'Трансферты и кредиты'!KQ21</f>
        <v>0</v>
      </c>
      <c r="AS20" s="101">
        <f>'Трансферты и кредиты'!KT21</f>
        <v>0</v>
      </c>
      <c r="AT20" s="103">
        <f>'Трансферты и кредиты'!LJ21</f>
        <v>0</v>
      </c>
      <c r="AU20" s="103">
        <f>'Трансферты и кредиты'!LT21</f>
        <v>0</v>
      </c>
      <c r="AV20" s="101">
        <f>'Трансферты и кредиты'!LP21+'Трансферты и кредиты'!MH21</f>
        <v>0</v>
      </c>
      <c r="AW20" s="100">
        <f>'Трансферты и кредиты'!LZ21+'Трансферты и кредиты'!MP21</f>
        <v>0</v>
      </c>
      <c r="AX20" s="103">
        <f>'Трансферты и кредиты'!OI21</f>
        <v>0</v>
      </c>
      <c r="AY20" s="103">
        <f>'Трансферты и кредиты'!OP21</f>
        <v>0</v>
      </c>
      <c r="AZ20" s="103">
        <f>'Трансферты и кредиты'!NY21+'Трансферты и кредиты'!OK21</f>
        <v>0</v>
      </c>
      <c r="BA20" s="101">
        <f>'Трансферты и кредиты'!OD21+'Трансферты и кредиты'!OR21</f>
        <v>0</v>
      </c>
      <c r="BB20" s="104">
        <f>'Трансферты и кредиты'!OA21+'Трансферты и кредиты'!OM21</f>
        <v>0</v>
      </c>
      <c r="BC20" s="103">
        <f>'Трансферты и кредиты'!OF21+'Трансферты и кредиты'!OT21</f>
        <v>0</v>
      </c>
      <c r="BD20" s="103">
        <f t="shared" si="4"/>
        <v>4362204</v>
      </c>
      <c r="BE20" s="101">
        <f t="shared" si="5"/>
        <v>2726527.47</v>
      </c>
      <c r="BF20" s="104">
        <f>'Трансферты и кредиты'!QS21</f>
        <v>654100</v>
      </c>
      <c r="BG20" s="101">
        <f>'Трансферты и кредиты'!QT21</f>
        <v>142564.65000000002</v>
      </c>
      <c r="BH20" s="100">
        <f>'Трансферты и кредиты'!QU21</f>
        <v>2000</v>
      </c>
      <c r="BI20" s="100">
        <f>'Трансферты и кредиты'!QV21</f>
        <v>0</v>
      </c>
      <c r="BJ20" s="286">
        <f>'Трансферты и кредиты'!QW21</f>
        <v>2406104.0000000005</v>
      </c>
      <c r="BK20" s="171">
        <f>'Трансферты и кредиты'!QX21</f>
        <v>2383632</v>
      </c>
      <c r="BL20" s="173">
        <f>'Трансферты и кредиты'!QY21</f>
        <v>0</v>
      </c>
      <c r="BM20" s="171">
        <f>'Трансферты и кредиты'!QZ21</f>
        <v>0</v>
      </c>
      <c r="BN20" s="173">
        <f>'Трансферты и кредиты'!RA21</f>
        <v>0</v>
      </c>
      <c r="BO20" s="171">
        <f>'Трансферты и кредиты'!RB21</f>
        <v>0</v>
      </c>
      <c r="BP20" s="286">
        <f>'Трансферты и кредиты'!RC21</f>
        <v>0</v>
      </c>
      <c r="BQ20" s="171">
        <f>'Трансферты и кредиты'!RD21</f>
        <v>0</v>
      </c>
      <c r="BR20" s="104">
        <f>'Трансферты и кредиты'!RG21</f>
        <v>1300000</v>
      </c>
      <c r="BS20" s="103">
        <f>'Трансферты и кредиты'!RJ21</f>
        <v>200330.82</v>
      </c>
      <c r="BT20" s="103">
        <f t="shared" si="6"/>
        <v>0</v>
      </c>
      <c r="BU20" s="101">
        <f t="shared" si="7"/>
        <v>0</v>
      </c>
      <c r="BV20" s="104">
        <f>'Трансферты и кредиты'!RO21</f>
        <v>0</v>
      </c>
      <c r="BW20" s="103">
        <f>'Трансферты и кредиты'!RV21</f>
        <v>0</v>
      </c>
      <c r="BX20" s="101">
        <f>'Трансферты и кредиты'!RQ21</f>
        <v>0</v>
      </c>
      <c r="BY20" s="100">
        <f>'Трансферты и кредиты'!RX21</f>
        <v>0</v>
      </c>
      <c r="BZ20" s="104">
        <f>'Трансферты и кредиты'!SB21+'Трансферты и кредиты'!SH21</f>
        <v>0</v>
      </c>
      <c r="CA20" s="101">
        <f>'Трансферты и кредиты'!SE21+'Трансферты и кредиты'!SK21</f>
        <v>0</v>
      </c>
      <c r="CB20" s="104">
        <f>'Трансферты и кредиты'!SC21+'Трансферты и кредиты'!SI21</f>
        <v>0</v>
      </c>
      <c r="CC20" s="103">
        <f>'Трансферты и кредиты'!SF21+'Трансферты и кредиты'!SL21</f>
        <v>0</v>
      </c>
      <c r="CD20" s="103">
        <f>'Трансферты и кредиты'!TA21</f>
        <v>0</v>
      </c>
      <c r="CE20" s="101">
        <f>'Трансферты и кредиты'!TD21</f>
        <v>0</v>
      </c>
      <c r="CG20" s="1149">
        <f t="shared" si="8"/>
        <v>3708.1039999999998</v>
      </c>
      <c r="CH20" s="1149">
        <f t="shared" si="9"/>
        <v>2583.9628200000002</v>
      </c>
    </row>
    <row r="21" spans="1:86" ht="25.5" customHeight="1">
      <c r="A21" s="105" t="s">
        <v>98</v>
      </c>
      <c r="B21" s="103">
        <f t="shared" si="0"/>
        <v>21859233.780000001</v>
      </c>
      <c r="C21" s="103">
        <f t="shared" si="1"/>
        <v>779540.65999999992</v>
      </c>
      <c r="D21" s="284">
        <f t="shared" si="2"/>
        <v>15924416.779999999</v>
      </c>
      <c r="E21" s="284">
        <f t="shared" si="3"/>
        <v>0</v>
      </c>
      <c r="F21" s="100">
        <f>'Трансферты и кредиты'!BI22+'Трансферты и кредиты'!BK22</f>
        <v>0</v>
      </c>
      <c r="G21" s="103">
        <f>'Трансферты и кредиты'!BJ22+'Трансферты и кредиты'!BL22</f>
        <v>0</v>
      </c>
      <c r="H21" s="103">
        <f>'Трансферты и кредиты'!CB22</f>
        <v>0</v>
      </c>
      <c r="I21" s="101">
        <f>'Трансферты и кредиты'!CJ22</f>
        <v>0</v>
      </c>
      <c r="J21" s="104">
        <f>'Трансферты и кредиты'!CD22</f>
        <v>0</v>
      </c>
      <c r="K21" s="103">
        <f>'Трансферты и кредиты'!CL22</f>
        <v>0</v>
      </c>
      <c r="L21" s="103">
        <f>'Трансферты и кредиты'!CY22</f>
        <v>0</v>
      </c>
      <c r="M21" s="101">
        <f>'Трансферты и кредиты'!DB22</f>
        <v>0</v>
      </c>
      <c r="N21" s="103">
        <f>'Трансферты и кредиты'!DE22</f>
        <v>0</v>
      </c>
      <c r="O21" s="103">
        <f>'Трансферты и кредиты'!DJ22</f>
        <v>0</v>
      </c>
      <c r="P21" s="103">
        <f>'Трансферты и кредиты'!DG22</f>
        <v>0</v>
      </c>
      <c r="Q21" s="101">
        <f>'Трансферты и кредиты'!DL22</f>
        <v>0</v>
      </c>
      <c r="R21" s="103">
        <f>'Трансферты и кредиты'!DO22</f>
        <v>0</v>
      </c>
      <c r="S21" s="101">
        <f>'Трансферты и кредиты'!DR22</f>
        <v>0</v>
      </c>
      <c r="T21" s="104">
        <f>'Трансферты и кредиты'!DU22</f>
        <v>0</v>
      </c>
      <c r="U21" s="101">
        <f>'Трансферты и кредиты'!DX22</f>
        <v>0</v>
      </c>
      <c r="V21" s="104">
        <f>'Трансферты и кредиты'!EA22+'Трансферты и кредиты'!EG22</f>
        <v>1079997.94</v>
      </c>
      <c r="W21" s="101">
        <f>'Трансферты и кредиты'!ED22+'Трансферты и кредиты'!EJ22</f>
        <v>0</v>
      </c>
      <c r="X21" s="104">
        <f>'Трансферты и кредиты'!FA22+'Трансферты и кредиты'!FS22</f>
        <v>24818.84</v>
      </c>
      <c r="Y21" s="101">
        <f>'Трансферты и кредиты'!GB22+'Трансферты и кредиты'!FJ22</f>
        <v>0</v>
      </c>
      <c r="Z21" s="104">
        <f>'Трансферты и кредиты'!FC22+'Трансферты и кредиты'!FU22</f>
        <v>0</v>
      </c>
      <c r="AA21" s="103">
        <f>'Трансферты и кредиты'!GD22+'Трансферты и кредиты'!FL22</f>
        <v>0</v>
      </c>
      <c r="AB21" s="103">
        <f>'Трансферты и кредиты'!FE22+'Трансферты и кредиты'!FW22</f>
        <v>0</v>
      </c>
      <c r="AC21" s="103">
        <f>'Трансферты и кредиты'!FN22+'Трансферты и кредиты'!GF22</f>
        <v>0</v>
      </c>
      <c r="AD21" s="103">
        <f>'Трансферты и кредиты'!EY22+'Трансферты и кредиты'!FQ22</f>
        <v>14819600</v>
      </c>
      <c r="AE21" s="101">
        <f>'Трансферты и кредиты'!FZ22+'Трансферты и кредиты'!FH22</f>
        <v>0</v>
      </c>
      <c r="AF21" s="103">
        <f>'Трансферты и кредиты'!HS22</f>
        <v>0</v>
      </c>
      <c r="AG21" s="103">
        <f>'Трансферты и кредиты'!HX22</f>
        <v>0</v>
      </c>
      <c r="AH21" s="103">
        <f>'Трансферты и кредиты'!HU22</f>
        <v>0</v>
      </c>
      <c r="AI21" s="101">
        <f>'Трансферты и кредиты'!HZ22</f>
        <v>0</v>
      </c>
      <c r="AJ21" s="104">
        <f>'Трансферты и кредиты'!IE22</f>
        <v>0</v>
      </c>
      <c r="AK21" s="101">
        <f>'Трансферты и кредиты'!IJ22</f>
        <v>0</v>
      </c>
      <c r="AL21" s="103">
        <f>'Трансферты и кредиты'!IN22</f>
        <v>0</v>
      </c>
      <c r="AM21" s="101">
        <f>'Трансферты и кредиты'!IR22</f>
        <v>0</v>
      </c>
      <c r="AN21" s="104">
        <f>'Трансферты и кредиты'!IY22+'Трансферты и кредиты'!JI22</f>
        <v>0</v>
      </c>
      <c r="AO21" s="101">
        <f>'Трансферты и кредиты'!JD22+'Трансферты и кредиты'!JN22</f>
        <v>0</v>
      </c>
      <c r="AP21" s="104">
        <f>'Трансферты и кредиты'!IZ22+'Трансферты и кредиты'!JJ22</f>
        <v>0</v>
      </c>
      <c r="AQ21" s="101">
        <f>'Трансферты и кредиты'!JE22+'Трансферты и кредиты'!JO22</f>
        <v>0</v>
      </c>
      <c r="AR21" s="103">
        <f>'Трансферты и кредиты'!KQ22</f>
        <v>0</v>
      </c>
      <c r="AS21" s="101">
        <f>'Трансферты и кредиты'!KT22</f>
        <v>0</v>
      </c>
      <c r="AT21" s="103">
        <f>'Трансферты и кредиты'!LJ22</f>
        <v>0</v>
      </c>
      <c r="AU21" s="103">
        <f>'Трансферты и кредиты'!LT22</f>
        <v>0</v>
      </c>
      <c r="AV21" s="101">
        <f>'Трансферты и кредиты'!LP22+'Трансферты и кредиты'!MH22</f>
        <v>0</v>
      </c>
      <c r="AW21" s="100">
        <f>'Трансферты и кредиты'!LZ22+'Трансферты и кредиты'!MP22</f>
        <v>0</v>
      </c>
      <c r="AX21" s="103">
        <f>'Трансферты и кредиты'!OI22</f>
        <v>0</v>
      </c>
      <c r="AY21" s="103">
        <f>'Трансферты и кредиты'!OP22</f>
        <v>0</v>
      </c>
      <c r="AZ21" s="103">
        <f>'Трансферты и кредиты'!NY22+'Трансферты и кредиты'!OK22</f>
        <v>0</v>
      </c>
      <c r="BA21" s="101">
        <f>'Трансферты и кредиты'!OD22+'Трансферты и кредиты'!OR22</f>
        <v>0</v>
      </c>
      <c r="BB21" s="104">
        <f>'Трансферты и кредиты'!OA22+'Трансферты и кредиты'!OM22</f>
        <v>0</v>
      </c>
      <c r="BC21" s="103">
        <f>'Трансферты и кредиты'!OF22+'Трансферты и кредиты'!OT22</f>
        <v>0</v>
      </c>
      <c r="BD21" s="103">
        <f t="shared" si="4"/>
        <v>5934817</v>
      </c>
      <c r="BE21" s="101">
        <f t="shared" si="5"/>
        <v>779540.65999999992</v>
      </c>
      <c r="BF21" s="104">
        <f>'Трансферты и кредиты'!QS22</f>
        <v>1765900</v>
      </c>
      <c r="BG21" s="101">
        <f>'Трансферты и кредиты'!QT22</f>
        <v>273504.39999999997</v>
      </c>
      <c r="BH21" s="100">
        <f>'Трансферты и кредиты'!QU22</f>
        <v>4000</v>
      </c>
      <c r="BI21" s="100">
        <f>'Трансферты и кредиты'!QV22</f>
        <v>0</v>
      </c>
      <c r="BJ21" s="286">
        <f>'Трансферты и кредиты'!QW22</f>
        <v>1203052.0000000002</v>
      </c>
      <c r="BK21" s="171">
        <f>'Трансферты и кредиты'!QX22</f>
        <v>0</v>
      </c>
      <c r="BL21" s="173">
        <f>'Трансферты и кредиты'!QY22</f>
        <v>0</v>
      </c>
      <c r="BM21" s="171">
        <f>'Трансферты и кредиты'!QZ22</f>
        <v>0</v>
      </c>
      <c r="BN21" s="173">
        <f>'Трансферты и кредиты'!RA22</f>
        <v>611865</v>
      </c>
      <c r="BO21" s="171">
        <f>'Трансферты и кредиты'!RB22</f>
        <v>0</v>
      </c>
      <c r="BP21" s="286">
        <f>'Трансферты и кредиты'!RC22</f>
        <v>0</v>
      </c>
      <c r="BQ21" s="171">
        <f>'Трансферты и кредиты'!RD22</f>
        <v>0</v>
      </c>
      <c r="BR21" s="104">
        <f>'Трансферты и кредиты'!RG22</f>
        <v>2350000</v>
      </c>
      <c r="BS21" s="103">
        <f>'Трансферты и кредиты'!RJ22</f>
        <v>506036.26</v>
      </c>
      <c r="BT21" s="103">
        <f t="shared" si="6"/>
        <v>0</v>
      </c>
      <c r="BU21" s="101">
        <f t="shared" si="7"/>
        <v>0</v>
      </c>
      <c r="BV21" s="104">
        <f>'Трансферты и кредиты'!RO22</f>
        <v>0</v>
      </c>
      <c r="BW21" s="103">
        <f>'Трансферты и кредиты'!RV22</f>
        <v>0</v>
      </c>
      <c r="BX21" s="101">
        <f>'Трансферты и кредиты'!RQ22</f>
        <v>0</v>
      </c>
      <c r="BY21" s="100">
        <f>'Трансферты и кредиты'!RX22</f>
        <v>0</v>
      </c>
      <c r="BZ21" s="104">
        <f>'Трансферты и кредиты'!SB22+'Трансферты и кредиты'!SH22</f>
        <v>0</v>
      </c>
      <c r="CA21" s="101">
        <f>'Трансферты и кредиты'!SE22+'Трансферты и кредиты'!SK22</f>
        <v>0</v>
      </c>
      <c r="CB21" s="104">
        <f>'Трансферты и кредиты'!SC22+'Трансферты и кредиты'!SI22</f>
        <v>0</v>
      </c>
      <c r="CC21" s="103">
        <f>'Трансферты и кредиты'!SF22+'Трансферты и кредиты'!SL22</f>
        <v>0</v>
      </c>
      <c r="CD21" s="103">
        <f>'Трансферты и кредиты'!TA22</f>
        <v>0</v>
      </c>
      <c r="CE21" s="101">
        <f>'Трансферты и кредиты'!TD22</f>
        <v>0</v>
      </c>
      <c r="CG21" s="1149">
        <f t="shared" si="8"/>
        <v>4168.9170000000004</v>
      </c>
      <c r="CH21" s="1149">
        <f t="shared" si="9"/>
        <v>506.03625999999997</v>
      </c>
    </row>
    <row r="22" spans="1:86" ht="25.5" customHeight="1">
      <c r="A22" s="102" t="s">
        <v>99</v>
      </c>
      <c r="B22" s="103">
        <f t="shared" si="0"/>
        <v>4170232.74</v>
      </c>
      <c r="C22" s="103">
        <f t="shared" si="1"/>
        <v>1424797.56</v>
      </c>
      <c r="D22" s="284">
        <f t="shared" si="2"/>
        <v>981480.74</v>
      </c>
      <c r="E22" s="284">
        <f t="shared" si="3"/>
        <v>0</v>
      </c>
      <c r="F22" s="100">
        <f>'Трансферты и кредиты'!BI23+'Трансферты и кредиты'!BK23</f>
        <v>0</v>
      </c>
      <c r="G22" s="103">
        <f>'Трансферты и кредиты'!BJ23+'Трансферты и кредиты'!BL23</f>
        <v>0</v>
      </c>
      <c r="H22" s="103">
        <f>'Трансферты и кредиты'!CB23</f>
        <v>0</v>
      </c>
      <c r="I22" s="101">
        <f>'Трансферты и кредиты'!CJ23</f>
        <v>0</v>
      </c>
      <c r="J22" s="104">
        <f>'Трансферты и кредиты'!CD23</f>
        <v>0</v>
      </c>
      <c r="K22" s="103">
        <f>'Трансферты и кредиты'!CL23</f>
        <v>0</v>
      </c>
      <c r="L22" s="103">
        <f>'Трансферты и кредиты'!CY23</f>
        <v>0</v>
      </c>
      <c r="M22" s="101">
        <f>'Трансферты и кредиты'!DB23</f>
        <v>0</v>
      </c>
      <c r="N22" s="103">
        <f>'Трансферты и кредиты'!DE23</f>
        <v>0</v>
      </c>
      <c r="O22" s="103">
        <f>'Трансферты и кредиты'!DJ23</f>
        <v>0</v>
      </c>
      <c r="P22" s="103">
        <f>'Трансферты и кредиты'!DG23</f>
        <v>0</v>
      </c>
      <c r="Q22" s="101">
        <f>'Трансферты и кредиты'!DL23</f>
        <v>0</v>
      </c>
      <c r="R22" s="103">
        <f>'Трансферты и кредиты'!DO23</f>
        <v>0</v>
      </c>
      <c r="S22" s="101">
        <f>'Трансферты и кредиты'!DR23</f>
        <v>0</v>
      </c>
      <c r="T22" s="104">
        <f>'Трансферты и кредиты'!DU23</f>
        <v>0</v>
      </c>
      <c r="U22" s="101">
        <f>'Трансферты и кредиты'!DX23</f>
        <v>0</v>
      </c>
      <c r="V22" s="104">
        <f>'Трансферты и кредиты'!EA23+'Трансферты и кредиты'!EG23</f>
        <v>970725.91</v>
      </c>
      <c r="W22" s="101">
        <f>'Трансферты и кредиты'!ED23+'Трансферты и кредиты'!EJ23</f>
        <v>0</v>
      </c>
      <c r="X22" s="104">
        <f>'Трансферты и кредиты'!FA23+'Трансферты и кредиты'!FS23</f>
        <v>10754.83</v>
      </c>
      <c r="Y22" s="101">
        <f>'Трансферты и кредиты'!GB23+'Трансферты и кредиты'!FJ23</f>
        <v>0</v>
      </c>
      <c r="Z22" s="104">
        <f>'Трансферты и кредиты'!FC23+'Трансферты и кредиты'!FU23</f>
        <v>0</v>
      </c>
      <c r="AA22" s="103">
        <f>'Трансферты и кредиты'!GD23+'Трансферты и кредиты'!FL23</f>
        <v>0</v>
      </c>
      <c r="AB22" s="103">
        <f>'Трансферты и кредиты'!FE23+'Трансферты и кредиты'!FW23</f>
        <v>0</v>
      </c>
      <c r="AC22" s="103">
        <f>'Трансферты и кредиты'!FN23+'Трансферты и кредиты'!GF23</f>
        <v>0</v>
      </c>
      <c r="AD22" s="103">
        <f>'Трансферты и кредиты'!EY23+'Трансферты и кредиты'!FQ23</f>
        <v>0</v>
      </c>
      <c r="AE22" s="101">
        <f>'Трансферты и кредиты'!FZ23+'Трансферты и кредиты'!FH23</f>
        <v>0</v>
      </c>
      <c r="AF22" s="103">
        <f>'Трансферты и кредиты'!HS23</f>
        <v>0</v>
      </c>
      <c r="AG22" s="103">
        <f>'Трансферты и кредиты'!HX23</f>
        <v>0</v>
      </c>
      <c r="AH22" s="103">
        <f>'Трансферты и кредиты'!HU23</f>
        <v>0</v>
      </c>
      <c r="AI22" s="101">
        <f>'Трансферты и кредиты'!HZ23</f>
        <v>0</v>
      </c>
      <c r="AJ22" s="104">
        <f>'Трансферты и кредиты'!IE23</f>
        <v>0</v>
      </c>
      <c r="AK22" s="101">
        <f>'Трансферты и кредиты'!IJ23</f>
        <v>0</v>
      </c>
      <c r="AL22" s="103">
        <f>'Трансферты и кредиты'!IN23</f>
        <v>0</v>
      </c>
      <c r="AM22" s="101">
        <f>'Трансферты и кредиты'!IR23</f>
        <v>0</v>
      </c>
      <c r="AN22" s="104">
        <f>'Трансферты и кредиты'!IY23+'Трансферты и кредиты'!JI23</f>
        <v>0</v>
      </c>
      <c r="AO22" s="101">
        <f>'Трансферты и кредиты'!JD23+'Трансферты и кредиты'!JN23</f>
        <v>0</v>
      </c>
      <c r="AP22" s="104">
        <f>'Трансферты и кредиты'!IZ23+'Трансферты и кредиты'!JJ23</f>
        <v>0</v>
      </c>
      <c r="AQ22" s="101">
        <f>'Трансферты и кредиты'!JE23+'Трансферты и кредиты'!JO23</f>
        <v>0</v>
      </c>
      <c r="AR22" s="103">
        <f>'Трансферты и кредиты'!KQ23</f>
        <v>0</v>
      </c>
      <c r="AS22" s="101">
        <f>'Трансферты и кредиты'!KT23</f>
        <v>0</v>
      </c>
      <c r="AT22" s="103">
        <f>'Трансферты и кредиты'!LJ23</f>
        <v>0</v>
      </c>
      <c r="AU22" s="103">
        <f>'Трансферты и кредиты'!LT23</f>
        <v>0</v>
      </c>
      <c r="AV22" s="101">
        <f>'Трансферты и кредиты'!LP23+'Трансферты и кредиты'!MH23</f>
        <v>0</v>
      </c>
      <c r="AW22" s="100">
        <f>'Трансферты и кредиты'!LZ23+'Трансферты и кредиты'!MP23</f>
        <v>0</v>
      </c>
      <c r="AX22" s="103">
        <f>'Трансферты и кредиты'!OI23</f>
        <v>0</v>
      </c>
      <c r="AY22" s="103">
        <f>'Трансферты и кредиты'!OP23</f>
        <v>0</v>
      </c>
      <c r="AZ22" s="103">
        <f>'Трансферты и кредиты'!NY23+'Трансферты и кредиты'!OK23</f>
        <v>0</v>
      </c>
      <c r="BA22" s="101">
        <f>'Трансферты и кредиты'!OD23+'Трансферты и кредиты'!OR23</f>
        <v>0</v>
      </c>
      <c r="BB22" s="104">
        <f>'Трансферты и кредиты'!OA23+'Трансферты и кредиты'!OM23</f>
        <v>0</v>
      </c>
      <c r="BC22" s="103">
        <f>'Трансферты и кредиты'!OF23+'Трансферты и кредиты'!OT23</f>
        <v>0</v>
      </c>
      <c r="BD22" s="103">
        <f t="shared" si="4"/>
        <v>3188752</v>
      </c>
      <c r="BE22" s="101">
        <f t="shared" si="5"/>
        <v>1424797.56</v>
      </c>
      <c r="BF22" s="104">
        <f>'Трансферты и кредиты'!QS23</f>
        <v>685700</v>
      </c>
      <c r="BG22" s="101">
        <f>'Трансферты и кредиты'!QT23</f>
        <v>110569.36</v>
      </c>
      <c r="BH22" s="100">
        <f>'Трансферты и кредиты'!QU23</f>
        <v>0</v>
      </c>
      <c r="BI22" s="100">
        <f>'Трансферты и кредиты'!QV23</f>
        <v>0</v>
      </c>
      <c r="BJ22" s="286">
        <f>'Трансферты и кредиты'!QW23</f>
        <v>1203052.0000000002</v>
      </c>
      <c r="BK22" s="171">
        <f>'Трансферты и кредиты'!QX23</f>
        <v>1191816</v>
      </c>
      <c r="BL22" s="173">
        <f>'Трансферты и кредиты'!QY23</f>
        <v>0</v>
      </c>
      <c r="BM22" s="171">
        <f>'Трансферты и кредиты'!QZ23</f>
        <v>0</v>
      </c>
      <c r="BN22" s="173">
        <f>'Трансферты и кредиты'!RA23</f>
        <v>0</v>
      </c>
      <c r="BO22" s="171">
        <f>'Трансферты и кредиты'!RB23</f>
        <v>0</v>
      </c>
      <c r="BP22" s="286">
        <f>'Трансферты и кредиты'!RC23</f>
        <v>0</v>
      </c>
      <c r="BQ22" s="171">
        <f>'Трансферты и кредиты'!RD23</f>
        <v>0</v>
      </c>
      <c r="BR22" s="104">
        <f>'Трансферты и кредиты'!RG23</f>
        <v>1300000</v>
      </c>
      <c r="BS22" s="103">
        <f>'Трансферты и кредиты'!RJ23</f>
        <v>122412.2</v>
      </c>
      <c r="BT22" s="103">
        <f t="shared" si="6"/>
        <v>0</v>
      </c>
      <c r="BU22" s="101">
        <f t="shared" si="7"/>
        <v>0</v>
      </c>
      <c r="BV22" s="104">
        <f>'Трансферты и кредиты'!RO23</f>
        <v>0</v>
      </c>
      <c r="BW22" s="103">
        <f>'Трансферты и кредиты'!RV23</f>
        <v>0</v>
      </c>
      <c r="BX22" s="101">
        <f>'Трансферты и кредиты'!RQ23</f>
        <v>0</v>
      </c>
      <c r="BY22" s="100">
        <f>'Трансферты и кредиты'!RX23</f>
        <v>0</v>
      </c>
      <c r="BZ22" s="104">
        <f>'Трансферты и кредиты'!SB23+'Трансферты и кредиты'!SH23</f>
        <v>0</v>
      </c>
      <c r="CA22" s="101">
        <f>'Трансферты и кредиты'!SE23+'Трансферты и кредиты'!SK23</f>
        <v>0</v>
      </c>
      <c r="CB22" s="104">
        <f>'Трансферты и кредиты'!SC23+'Трансферты и кредиты'!SI23</f>
        <v>0</v>
      </c>
      <c r="CC22" s="103">
        <f>'Трансферты и кредиты'!SF23+'Трансферты и кредиты'!SL23</f>
        <v>0</v>
      </c>
      <c r="CD22" s="103">
        <f>'Трансферты и кредиты'!TA23</f>
        <v>0</v>
      </c>
      <c r="CE22" s="101">
        <f>'Трансферты и кредиты'!TD23</f>
        <v>0</v>
      </c>
      <c r="CG22" s="1149">
        <f t="shared" si="8"/>
        <v>2503.0520000000001</v>
      </c>
      <c r="CH22" s="1149">
        <f t="shared" si="9"/>
        <v>1314.2282</v>
      </c>
    </row>
    <row r="23" spans="1:86" ht="25.5" customHeight="1">
      <c r="A23" s="105" t="s">
        <v>100</v>
      </c>
      <c r="B23" s="103">
        <f t="shared" si="0"/>
        <v>7318683.4500000002</v>
      </c>
      <c r="C23" s="103">
        <f t="shared" si="1"/>
        <v>962628.01</v>
      </c>
      <c r="D23" s="284">
        <f t="shared" si="2"/>
        <v>980653.45000000007</v>
      </c>
      <c r="E23" s="284">
        <f t="shared" si="3"/>
        <v>0</v>
      </c>
      <c r="F23" s="100">
        <f>'Трансферты и кредиты'!BI24+'Трансферты и кредиты'!BK24</f>
        <v>0</v>
      </c>
      <c r="G23" s="103">
        <f>'Трансферты и кредиты'!BJ24+'Трансферты и кредиты'!BL24</f>
        <v>0</v>
      </c>
      <c r="H23" s="103">
        <f>'Трансферты и кредиты'!CB24</f>
        <v>0</v>
      </c>
      <c r="I23" s="101">
        <f>'Трансферты и кредиты'!CJ24</f>
        <v>0</v>
      </c>
      <c r="J23" s="104">
        <f>'Трансферты и кредиты'!CD24</f>
        <v>0</v>
      </c>
      <c r="K23" s="103">
        <f>'Трансферты и кредиты'!CL24</f>
        <v>0</v>
      </c>
      <c r="L23" s="103">
        <f>'Трансферты и кредиты'!CY24</f>
        <v>0</v>
      </c>
      <c r="M23" s="101">
        <f>'Трансферты и кредиты'!DB24</f>
        <v>0</v>
      </c>
      <c r="N23" s="103">
        <f>'Трансферты и кредиты'!DE24</f>
        <v>0</v>
      </c>
      <c r="O23" s="103">
        <f>'Трансферты и кредиты'!DJ24</f>
        <v>0</v>
      </c>
      <c r="P23" s="103">
        <f>'Трансферты и кредиты'!DG24</f>
        <v>0</v>
      </c>
      <c r="Q23" s="101">
        <f>'Трансферты и кредиты'!DL24</f>
        <v>0</v>
      </c>
      <c r="R23" s="103">
        <f>'Трансферты и кредиты'!DO24</f>
        <v>0</v>
      </c>
      <c r="S23" s="101">
        <f>'Трансферты и кредиты'!DR24</f>
        <v>0</v>
      </c>
      <c r="T23" s="104">
        <f>'Трансферты и кредиты'!DU24</f>
        <v>0</v>
      </c>
      <c r="U23" s="101">
        <f>'Трансферты и кредиты'!DX24</f>
        <v>0</v>
      </c>
      <c r="V23" s="104">
        <f>'Трансферты и кредиты'!EA24+'Трансферты и кредиты'!EG24</f>
        <v>970725.91</v>
      </c>
      <c r="W23" s="101">
        <f>'Трансферты и кредиты'!ED24+'Трансферты и кредиты'!EJ24</f>
        <v>0</v>
      </c>
      <c r="X23" s="104">
        <f>'Трансферты и кредиты'!FA24+'Трансферты и кредиты'!FS24</f>
        <v>9927.5400000000009</v>
      </c>
      <c r="Y23" s="101">
        <f>'Трансферты и кредиты'!GB24+'Трансферты и кредиты'!FJ24</f>
        <v>0</v>
      </c>
      <c r="Z23" s="104">
        <f>'Трансферты и кредиты'!FC24+'Трансферты и кредиты'!FU24</f>
        <v>0</v>
      </c>
      <c r="AA23" s="103">
        <f>'Трансферты и кредиты'!GD24+'Трансферты и кредиты'!FL24</f>
        <v>0</v>
      </c>
      <c r="AB23" s="103">
        <f>'Трансферты и кредиты'!FE24+'Трансферты и кредиты'!FW24</f>
        <v>0</v>
      </c>
      <c r="AC23" s="103">
        <f>'Трансферты и кредиты'!FN24+'Трансферты и кредиты'!GF24</f>
        <v>0</v>
      </c>
      <c r="AD23" s="103">
        <f>'Трансферты и кредиты'!EY24+'Трансферты и кредиты'!FQ24</f>
        <v>0</v>
      </c>
      <c r="AE23" s="101">
        <f>'Трансферты и кредиты'!FZ24+'Трансферты и кредиты'!FH24</f>
        <v>0</v>
      </c>
      <c r="AF23" s="103">
        <f>'Трансферты и кредиты'!HS24</f>
        <v>0</v>
      </c>
      <c r="AG23" s="103">
        <f>'Трансферты и кредиты'!HX24</f>
        <v>0</v>
      </c>
      <c r="AH23" s="103">
        <f>'Трансферты и кредиты'!HU24</f>
        <v>0</v>
      </c>
      <c r="AI23" s="101">
        <f>'Трансферты и кредиты'!HZ24</f>
        <v>0</v>
      </c>
      <c r="AJ23" s="104">
        <f>'Трансферты и кредиты'!IE24</f>
        <v>0</v>
      </c>
      <c r="AK23" s="101">
        <f>'Трансферты и кредиты'!IJ24</f>
        <v>0</v>
      </c>
      <c r="AL23" s="103">
        <f>'Трансферты и кредиты'!IN24</f>
        <v>0</v>
      </c>
      <c r="AM23" s="101">
        <f>'Трансферты и кредиты'!IR24</f>
        <v>0</v>
      </c>
      <c r="AN23" s="104">
        <f>'Трансферты и кредиты'!IY24+'Трансферты и кредиты'!JI24</f>
        <v>0</v>
      </c>
      <c r="AO23" s="101">
        <f>'Трансферты и кредиты'!JD24+'Трансферты и кредиты'!JN24</f>
        <v>0</v>
      </c>
      <c r="AP23" s="104">
        <f>'Трансферты и кредиты'!IZ24+'Трансферты и кредиты'!JJ24</f>
        <v>0</v>
      </c>
      <c r="AQ23" s="101">
        <f>'Трансферты и кредиты'!JE24+'Трансферты и кредиты'!JO24</f>
        <v>0</v>
      </c>
      <c r="AR23" s="103">
        <f>'Трансферты и кредиты'!KQ24</f>
        <v>0</v>
      </c>
      <c r="AS23" s="101">
        <f>'Трансферты и кредиты'!KT24</f>
        <v>0</v>
      </c>
      <c r="AT23" s="103">
        <f>'Трансферты и кредиты'!LJ24</f>
        <v>0</v>
      </c>
      <c r="AU23" s="103">
        <f>'Трансферты и кредиты'!LT24</f>
        <v>0</v>
      </c>
      <c r="AV23" s="101">
        <f>'Трансферты и кредиты'!LP24+'Трансферты и кредиты'!MH24</f>
        <v>0</v>
      </c>
      <c r="AW23" s="100">
        <f>'Трансферты и кредиты'!LZ24+'Трансферты и кредиты'!MP24</f>
        <v>0</v>
      </c>
      <c r="AX23" s="103">
        <f>'Трансферты и кредиты'!OI24</f>
        <v>0</v>
      </c>
      <c r="AY23" s="103">
        <f>'Трансферты и кредиты'!OP24</f>
        <v>0</v>
      </c>
      <c r="AZ23" s="103">
        <f>'Трансферты и кредиты'!NY24+'Трансферты и кредиты'!OK24</f>
        <v>0</v>
      </c>
      <c r="BA23" s="101">
        <f>'Трансферты и кредиты'!OD24+'Трансферты и кредиты'!OR24</f>
        <v>0</v>
      </c>
      <c r="BB23" s="104">
        <f>'Трансферты и кредиты'!OA24+'Трансферты и кредиты'!OM24</f>
        <v>0</v>
      </c>
      <c r="BC23" s="103">
        <f>'Трансферты и кредиты'!OF24+'Трансферты и кредиты'!OT24</f>
        <v>0</v>
      </c>
      <c r="BD23" s="103">
        <f t="shared" si="4"/>
        <v>6338030</v>
      </c>
      <c r="BE23" s="101">
        <f t="shared" si="5"/>
        <v>962628.01</v>
      </c>
      <c r="BF23" s="104">
        <f>'Трансферты и кредиты'!QS24</f>
        <v>2907300</v>
      </c>
      <c r="BG23" s="101">
        <f>'Трансферты и кредиты'!QT24</f>
        <v>453235.83</v>
      </c>
      <c r="BH23" s="100">
        <f>'Трансферты и кредиты'!QU24</f>
        <v>7000</v>
      </c>
      <c r="BI23" s="100">
        <f>'Трансферты и кредиты'!QV24</f>
        <v>0</v>
      </c>
      <c r="BJ23" s="286">
        <f>'Трансферты и кредиты'!QW24</f>
        <v>0</v>
      </c>
      <c r="BK23" s="171">
        <f>'Трансферты и кредиты'!QX24</f>
        <v>0</v>
      </c>
      <c r="BL23" s="173">
        <f>'Трансферты и кредиты'!QY24</f>
        <v>0</v>
      </c>
      <c r="BM23" s="171">
        <f>'Трансферты и кредиты'!QZ24</f>
        <v>0</v>
      </c>
      <c r="BN23" s="173">
        <f>'Трансферты и кредиты'!RA24</f>
        <v>1223730</v>
      </c>
      <c r="BO23" s="171">
        <f>'Трансферты и кредиты'!RB24</f>
        <v>0</v>
      </c>
      <c r="BP23" s="286">
        <f>'Трансферты и кредиты'!RC24</f>
        <v>0</v>
      </c>
      <c r="BQ23" s="171">
        <f>'Трансферты и кредиты'!RD24</f>
        <v>0</v>
      </c>
      <c r="BR23" s="104">
        <f>'Трансферты и кредиты'!RG24</f>
        <v>2200000</v>
      </c>
      <c r="BS23" s="103">
        <f>'Трансферты и кредиты'!RJ24</f>
        <v>509392.18</v>
      </c>
      <c r="BT23" s="103">
        <f t="shared" si="6"/>
        <v>0</v>
      </c>
      <c r="BU23" s="101">
        <f t="shared" si="7"/>
        <v>0</v>
      </c>
      <c r="BV23" s="104">
        <f>'Трансферты и кредиты'!RO24</f>
        <v>0</v>
      </c>
      <c r="BW23" s="103">
        <f>'Трансферты и кредиты'!RV24</f>
        <v>0</v>
      </c>
      <c r="BX23" s="101">
        <f>'Трансферты и кредиты'!RQ24</f>
        <v>0</v>
      </c>
      <c r="BY23" s="100">
        <f>'Трансферты и кредиты'!RX24</f>
        <v>0</v>
      </c>
      <c r="BZ23" s="104">
        <f>'Трансферты и кредиты'!SB24+'Трансферты и кредиты'!SH24</f>
        <v>0</v>
      </c>
      <c r="CA23" s="101">
        <f>'Трансферты и кредиты'!SE24+'Трансферты и кредиты'!SK24</f>
        <v>0</v>
      </c>
      <c r="CB23" s="104">
        <f>'Трансферты и кредиты'!SC24+'Трансферты и кредиты'!SI24</f>
        <v>0</v>
      </c>
      <c r="CC23" s="103">
        <f>'Трансферты и кредиты'!SF24+'Трансферты и кредиты'!SL24</f>
        <v>0</v>
      </c>
      <c r="CD23" s="103">
        <f>'Трансферты и кредиты'!TA24</f>
        <v>0</v>
      </c>
      <c r="CE23" s="101">
        <f>'Трансферты и кредиты'!TD24</f>
        <v>0</v>
      </c>
      <c r="CG23" s="1149">
        <f t="shared" si="8"/>
        <v>3430.73</v>
      </c>
      <c r="CH23" s="1149">
        <f t="shared" si="9"/>
        <v>509.39218</v>
      </c>
    </row>
    <row r="24" spans="1:86" ht="25.5" customHeight="1">
      <c r="A24" s="102" t="s">
        <v>101</v>
      </c>
      <c r="B24" s="103">
        <f t="shared" si="0"/>
        <v>5005351.57</v>
      </c>
      <c r="C24" s="103">
        <f t="shared" si="1"/>
        <v>1914324.73</v>
      </c>
      <c r="D24" s="284">
        <f t="shared" si="2"/>
        <v>978999.57</v>
      </c>
      <c r="E24" s="284">
        <f t="shared" si="3"/>
        <v>0</v>
      </c>
      <c r="F24" s="100">
        <f>'Трансферты и кредиты'!BI25+'Трансферты и кредиты'!BK25</f>
        <v>0</v>
      </c>
      <c r="G24" s="103">
        <f>'Трансферты и кредиты'!BJ25+'Трансферты и кредиты'!BL25</f>
        <v>0</v>
      </c>
      <c r="H24" s="103">
        <f>'Трансферты и кредиты'!CB25</f>
        <v>0</v>
      </c>
      <c r="I24" s="101">
        <f>'Трансферты и кредиты'!CJ25</f>
        <v>0</v>
      </c>
      <c r="J24" s="104">
        <f>'Трансферты и кредиты'!CD25</f>
        <v>0</v>
      </c>
      <c r="K24" s="103">
        <f>'Трансферты и кредиты'!CL25</f>
        <v>0</v>
      </c>
      <c r="L24" s="103">
        <f>'Трансферты и кредиты'!CY25</f>
        <v>0</v>
      </c>
      <c r="M24" s="101">
        <f>'Трансферты и кредиты'!DB25</f>
        <v>0</v>
      </c>
      <c r="N24" s="103">
        <f>'Трансферты и кредиты'!DE25</f>
        <v>0</v>
      </c>
      <c r="O24" s="103">
        <f>'Трансферты и кредиты'!DJ25</f>
        <v>0</v>
      </c>
      <c r="P24" s="103">
        <f>'Трансферты и кредиты'!DG25</f>
        <v>0</v>
      </c>
      <c r="Q24" s="101">
        <f>'Трансферты и кредиты'!DL25</f>
        <v>0</v>
      </c>
      <c r="R24" s="103">
        <f>'Трансферты и кредиты'!DO25</f>
        <v>0</v>
      </c>
      <c r="S24" s="101">
        <f>'Трансферты и кредиты'!DR25</f>
        <v>0</v>
      </c>
      <c r="T24" s="104">
        <f>'Трансферты и кредиты'!DU25</f>
        <v>0</v>
      </c>
      <c r="U24" s="101">
        <f>'Трансферты и кредиты'!DX25</f>
        <v>0</v>
      </c>
      <c r="V24" s="104">
        <f>'Трансферты и кредиты'!EA25+'Трансферты и кредиты'!EG25</f>
        <v>970726.62</v>
      </c>
      <c r="W24" s="101">
        <f>'Трансферты и кредиты'!ED25+'Трансферты и кредиты'!EJ25</f>
        <v>0</v>
      </c>
      <c r="X24" s="104">
        <f>'Трансферты и кредиты'!FA25+'Трансферты и кредиты'!FS25</f>
        <v>8272.9499999999989</v>
      </c>
      <c r="Y24" s="101">
        <f>'Трансферты и кредиты'!GB25+'Трансферты и кредиты'!FJ25</f>
        <v>0</v>
      </c>
      <c r="Z24" s="104">
        <f>'Трансферты и кредиты'!FC25+'Трансферты и кредиты'!FU25</f>
        <v>0</v>
      </c>
      <c r="AA24" s="103">
        <f>'Трансферты и кредиты'!GD25+'Трансферты и кредиты'!FL25</f>
        <v>0</v>
      </c>
      <c r="AB24" s="103">
        <f>'Трансферты и кредиты'!FE25+'Трансферты и кредиты'!FW25</f>
        <v>0</v>
      </c>
      <c r="AC24" s="103">
        <f>'Трансферты и кредиты'!FN25+'Трансферты и кредиты'!GF25</f>
        <v>0</v>
      </c>
      <c r="AD24" s="103">
        <f>'Трансферты и кредиты'!EY25+'Трансферты и кредиты'!FQ25</f>
        <v>0</v>
      </c>
      <c r="AE24" s="101">
        <f>'Трансферты и кредиты'!FZ25+'Трансферты и кредиты'!FH25</f>
        <v>0</v>
      </c>
      <c r="AF24" s="103">
        <f>'Трансферты и кредиты'!HS25</f>
        <v>0</v>
      </c>
      <c r="AG24" s="103">
        <f>'Трансферты и кредиты'!HX25</f>
        <v>0</v>
      </c>
      <c r="AH24" s="103">
        <f>'Трансферты и кредиты'!HU25</f>
        <v>0</v>
      </c>
      <c r="AI24" s="101">
        <f>'Трансферты и кредиты'!HZ25</f>
        <v>0</v>
      </c>
      <c r="AJ24" s="104">
        <f>'Трансферты и кредиты'!IE25</f>
        <v>0</v>
      </c>
      <c r="AK24" s="101">
        <f>'Трансферты и кредиты'!IJ25</f>
        <v>0</v>
      </c>
      <c r="AL24" s="103">
        <f>'Трансферты и кредиты'!IN25</f>
        <v>0</v>
      </c>
      <c r="AM24" s="101">
        <f>'Трансферты и кредиты'!IR25</f>
        <v>0</v>
      </c>
      <c r="AN24" s="104">
        <f>'Трансферты и кредиты'!IY25+'Трансферты и кредиты'!JI25</f>
        <v>0</v>
      </c>
      <c r="AO24" s="101">
        <f>'Трансферты и кредиты'!JD25+'Трансферты и кредиты'!JN25</f>
        <v>0</v>
      </c>
      <c r="AP24" s="104">
        <f>'Трансферты и кредиты'!IZ25+'Трансферты и кредиты'!JJ25</f>
        <v>0</v>
      </c>
      <c r="AQ24" s="101">
        <f>'Трансферты и кредиты'!JE25+'Трансферты и кредиты'!JO25</f>
        <v>0</v>
      </c>
      <c r="AR24" s="103">
        <f>'Трансферты и кредиты'!KQ25</f>
        <v>0</v>
      </c>
      <c r="AS24" s="101">
        <f>'Трансферты и кредиты'!KT25</f>
        <v>0</v>
      </c>
      <c r="AT24" s="103">
        <f>'Трансферты и кредиты'!LJ25</f>
        <v>0</v>
      </c>
      <c r="AU24" s="103">
        <f>'Трансферты и кредиты'!LT25</f>
        <v>0</v>
      </c>
      <c r="AV24" s="101">
        <f>'Трансферты и кредиты'!LP25+'Трансферты и кредиты'!MH25</f>
        <v>0</v>
      </c>
      <c r="AW24" s="100">
        <f>'Трансферты и кредиты'!LZ25+'Трансферты и кредиты'!MP25</f>
        <v>0</v>
      </c>
      <c r="AX24" s="103">
        <f>'Трансферты и кредиты'!OI25</f>
        <v>0</v>
      </c>
      <c r="AY24" s="103">
        <f>'Трансферты и кредиты'!OP25</f>
        <v>0</v>
      </c>
      <c r="AZ24" s="103">
        <f>'Трансферты и кредиты'!NY25+'Трансферты и кредиты'!OK25</f>
        <v>0</v>
      </c>
      <c r="BA24" s="101">
        <f>'Трансферты и кредиты'!OD25+'Трансферты и кредиты'!OR25</f>
        <v>0</v>
      </c>
      <c r="BB24" s="104">
        <f>'Трансферты и кредиты'!OA25+'Трансферты и кредиты'!OM25</f>
        <v>0</v>
      </c>
      <c r="BC24" s="103">
        <f>'Трансферты и кредиты'!OF25+'Трансферты и кредиты'!OT25</f>
        <v>0</v>
      </c>
      <c r="BD24" s="103">
        <f t="shared" si="4"/>
        <v>4026352</v>
      </c>
      <c r="BE24" s="101">
        <f t="shared" si="5"/>
        <v>1914324.73</v>
      </c>
      <c r="BF24" s="104">
        <f>'Трансферты и кредиты'!QS25</f>
        <v>1321300</v>
      </c>
      <c r="BG24" s="101">
        <f>'Трансферты и кредиты'!QT25</f>
        <v>320646.11</v>
      </c>
      <c r="BH24" s="100">
        <f>'Трансферты и кредиты'!QU25</f>
        <v>2000</v>
      </c>
      <c r="BI24" s="100">
        <f>'Трансферты и кредиты'!QV25</f>
        <v>0</v>
      </c>
      <c r="BJ24" s="286">
        <f>'Трансферты и кредиты'!QW25</f>
        <v>1203052.0000000002</v>
      </c>
      <c r="BK24" s="171">
        <f>'Трансферты и кредиты'!QX25</f>
        <v>1191816</v>
      </c>
      <c r="BL24" s="173">
        <f>'Трансферты и кредиты'!QY25</f>
        <v>0</v>
      </c>
      <c r="BM24" s="171">
        <f>'Трансферты и кредиты'!QZ25</f>
        <v>0</v>
      </c>
      <c r="BN24" s="173">
        <f>'Трансферты и кредиты'!RA25</f>
        <v>0</v>
      </c>
      <c r="BO24" s="171">
        <f>'Трансферты и кредиты'!RB25</f>
        <v>0</v>
      </c>
      <c r="BP24" s="286">
        <f>'Трансферты и кредиты'!RC25</f>
        <v>0</v>
      </c>
      <c r="BQ24" s="171">
        <f>'Трансферты и кредиты'!RD25</f>
        <v>0</v>
      </c>
      <c r="BR24" s="104">
        <f>'Трансферты и кредиты'!RG25</f>
        <v>1500000</v>
      </c>
      <c r="BS24" s="103">
        <f>'Трансферты и кредиты'!RJ25</f>
        <v>401862.62</v>
      </c>
      <c r="BT24" s="103">
        <f t="shared" si="6"/>
        <v>0</v>
      </c>
      <c r="BU24" s="101">
        <f t="shared" si="7"/>
        <v>0</v>
      </c>
      <c r="BV24" s="104">
        <f>'Трансферты и кредиты'!RO25</f>
        <v>0</v>
      </c>
      <c r="BW24" s="103">
        <f>'Трансферты и кредиты'!RV25</f>
        <v>0</v>
      </c>
      <c r="BX24" s="101">
        <f>'Трансферты и кредиты'!RQ25</f>
        <v>0</v>
      </c>
      <c r="BY24" s="100">
        <f>'Трансферты и кредиты'!RX25</f>
        <v>0</v>
      </c>
      <c r="BZ24" s="104">
        <f>'Трансферты и кредиты'!SB25+'Трансферты и кредиты'!SH25</f>
        <v>0</v>
      </c>
      <c r="CA24" s="101">
        <f>'Трансферты и кредиты'!SE25+'Трансферты и кредиты'!SK25</f>
        <v>0</v>
      </c>
      <c r="CB24" s="104">
        <f>'Трансферты и кредиты'!SC25+'Трансферты и кредиты'!SI25</f>
        <v>0</v>
      </c>
      <c r="CC24" s="103">
        <f>'Трансферты и кредиты'!SF25+'Трансферты и кредиты'!SL25</f>
        <v>0</v>
      </c>
      <c r="CD24" s="103">
        <f>'Трансферты и кредиты'!TA25</f>
        <v>0</v>
      </c>
      <c r="CE24" s="101">
        <f>'Трансферты и кредиты'!TD25</f>
        <v>0</v>
      </c>
      <c r="CG24" s="1149">
        <f t="shared" si="8"/>
        <v>2705.0520000000001</v>
      </c>
      <c r="CH24" s="1149">
        <f t="shared" si="9"/>
        <v>1593.6786200000001</v>
      </c>
    </row>
    <row r="25" spans="1:86" ht="25.5" customHeight="1">
      <c r="A25" s="105" t="s">
        <v>102</v>
      </c>
      <c r="B25" s="103">
        <f t="shared" si="0"/>
        <v>6166839.3300000001</v>
      </c>
      <c r="C25" s="103">
        <f t="shared" si="1"/>
        <v>543529.59</v>
      </c>
      <c r="D25" s="284">
        <f t="shared" si="2"/>
        <v>983135.33</v>
      </c>
      <c r="E25" s="284">
        <f t="shared" si="3"/>
        <v>0</v>
      </c>
      <c r="F25" s="100">
        <f>'Трансферты и кредиты'!BI26+'Трансферты и кредиты'!BK26</f>
        <v>0</v>
      </c>
      <c r="G25" s="103">
        <f>'Трансферты и кредиты'!BJ26+'Трансферты и кредиты'!BL26</f>
        <v>0</v>
      </c>
      <c r="H25" s="103">
        <f>'Трансферты и кредиты'!CB26</f>
        <v>0</v>
      </c>
      <c r="I25" s="101">
        <f>'Трансферты и кредиты'!CJ26</f>
        <v>0</v>
      </c>
      <c r="J25" s="104">
        <f>'Трансферты и кредиты'!CD26</f>
        <v>0</v>
      </c>
      <c r="K25" s="103">
        <f>'Трансферты и кредиты'!CL26</f>
        <v>0</v>
      </c>
      <c r="L25" s="103">
        <f>'Трансферты и кредиты'!CY26</f>
        <v>0</v>
      </c>
      <c r="M25" s="101">
        <f>'Трансферты и кредиты'!DB26</f>
        <v>0</v>
      </c>
      <c r="N25" s="103">
        <f>'Трансферты и кредиты'!DE26</f>
        <v>0</v>
      </c>
      <c r="O25" s="103">
        <f>'Трансферты и кредиты'!DJ26</f>
        <v>0</v>
      </c>
      <c r="P25" s="103">
        <f>'Трансферты и кредиты'!DG26</f>
        <v>0</v>
      </c>
      <c r="Q25" s="101">
        <f>'Трансферты и кредиты'!DL26</f>
        <v>0</v>
      </c>
      <c r="R25" s="103">
        <f>'Трансферты и кредиты'!DO26</f>
        <v>0</v>
      </c>
      <c r="S25" s="101">
        <f>'Трансферты и кредиты'!DR26</f>
        <v>0</v>
      </c>
      <c r="T25" s="104">
        <f>'Трансферты и кредиты'!DU26</f>
        <v>0</v>
      </c>
      <c r="U25" s="101">
        <f>'Трансферты и кредиты'!DX26</f>
        <v>0</v>
      </c>
      <c r="V25" s="104">
        <f>'Трансферты и кредиты'!EA26+'Трансферты и кредиты'!EG26</f>
        <v>970725.90999999992</v>
      </c>
      <c r="W25" s="101">
        <f>'Трансферты и кредиты'!ED26+'Трансферты и кредиты'!EJ26</f>
        <v>0</v>
      </c>
      <c r="X25" s="104">
        <f>'Трансферты и кредиты'!FA26+'Трансферты и кредиты'!FS26</f>
        <v>12409.42</v>
      </c>
      <c r="Y25" s="101">
        <f>'Трансферты и кредиты'!GB26+'Трансферты и кредиты'!FJ26</f>
        <v>0</v>
      </c>
      <c r="Z25" s="104">
        <f>'Трансферты и кредиты'!FC26+'Трансферты и кредиты'!FU26</f>
        <v>0</v>
      </c>
      <c r="AA25" s="103">
        <f>'Трансферты и кредиты'!GD26+'Трансферты и кредиты'!FL26</f>
        <v>0</v>
      </c>
      <c r="AB25" s="103">
        <f>'Трансферты и кредиты'!FE26+'Трансферты и кредиты'!FW26</f>
        <v>0</v>
      </c>
      <c r="AC25" s="103">
        <f>'Трансферты и кредиты'!FN26+'Трансферты и кредиты'!GF26</f>
        <v>0</v>
      </c>
      <c r="AD25" s="103">
        <f>'Трансферты и кредиты'!EY26+'Трансферты и кредиты'!FQ26</f>
        <v>0</v>
      </c>
      <c r="AE25" s="101">
        <f>'Трансферты и кредиты'!FZ26+'Трансферты и кредиты'!FH26</f>
        <v>0</v>
      </c>
      <c r="AF25" s="103">
        <f>'Трансферты и кредиты'!HS26</f>
        <v>0</v>
      </c>
      <c r="AG25" s="103">
        <f>'Трансферты и кредиты'!HX26</f>
        <v>0</v>
      </c>
      <c r="AH25" s="103">
        <f>'Трансферты и кредиты'!HU26</f>
        <v>0</v>
      </c>
      <c r="AI25" s="101">
        <f>'Трансферты и кредиты'!HZ26</f>
        <v>0</v>
      </c>
      <c r="AJ25" s="104">
        <f>'Трансферты и кредиты'!IE26</f>
        <v>0</v>
      </c>
      <c r="AK25" s="101">
        <f>'Трансферты и кредиты'!IJ26</f>
        <v>0</v>
      </c>
      <c r="AL25" s="103">
        <f>'Трансферты и кредиты'!IN26</f>
        <v>0</v>
      </c>
      <c r="AM25" s="101">
        <f>'Трансферты и кредиты'!IR26</f>
        <v>0</v>
      </c>
      <c r="AN25" s="104">
        <f>'Трансферты и кредиты'!IY26+'Трансферты и кредиты'!JI26</f>
        <v>0</v>
      </c>
      <c r="AO25" s="101">
        <f>'Трансферты и кредиты'!JD26+'Трансферты и кредиты'!JN26</f>
        <v>0</v>
      </c>
      <c r="AP25" s="104">
        <f>'Трансферты и кредиты'!IZ26+'Трансферты и кредиты'!JJ26</f>
        <v>0</v>
      </c>
      <c r="AQ25" s="101">
        <f>'Трансферты и кредиты'!JE26+'Трансферты и кредиты'!JO26</f>
        <v>0</v>
      </c>
      <c r="AR25" s="103">
        <f>'Трансферты и кредиты'!KQ26</f>
        <v>0</v>
      </c>
      <c r="AS25" s="101">
        <f>'Трансферты и кредиты'!KT26</f>
        <v>0</v>
      </c>
      <c r="AT25" s="103">
        <f>'Трансферты и кредиты'!LJ26</f>
        <v>0</v>
      </c>
      <c r="AU25" s="103">
        <f>'Трансферты и кредиты'!LT26</f>
        <v>0</v>
      </c>
      <c r="AV25" s="101">
        <f>'Трансферты и кредиты'!LP26+'Трансферты и кредиты'!MH26</f>
        <v>0</v>
      </c>
      <c r="AW25" s="100">
        <f>'Трансферты и кредиты'!LZ26+'Трансферты и кредиты'!MP26</f>
        <v>0</v>
      </c>
      <c r="AX25" s="103">
        <f>'Трансферты и кредиты'!OI26</f>
        <v>0</v>
      </c>
      <c r="AY25" s="103">
        <f>'Трансферты и кредиты'!OP26</f>
        <v>0</v>
      </c>
      <c r="AZ25" s="103">
        <f>'Трансферты и кредиты'!NY26+'Трансферты и кредиты'!OK26</f>
        <v>0</v>
      </c>
      <c r="BA25" s="101">
        <f>'Трансферты и кредиты'!OD26+'Трансферты и кредиты'!OR26</f>
        <v>0</v>
      </c>
      <c r="BB25" s="104">
        <f>'Трансферты и кредиты'!OA26+'Трансферты и кредиты'!OM26</f>
        <v>0</v>
      </c>
      <c r="BC25" s="103">
        <f>'Трансферты и кредиты'!OF26+'Трансферты и кредиты'!OT26</f>
        <v>0</v>
      </c>
      <c r="BD25" s="103">
        <f t="shared" si="4"/>
        <v>5183704</v>
      </c>
      <c r="BE25" s="101">
        <f t="shared" si="5"/>
        <v>543529.59</v>
      </c>
      <c r="BF25" s="104">
        <f>'Трансферты и кредиты'!QS26</f>
        <v>1223600</v>
      </c>
      <c r="BG25" s="101">
        <f>'Трансферты и кредиты'!QT26</f>
        <v>267233.08999999997</v>
      </c>
      <c r="BH25" s="100">
        <f>'Трансферты и кредиты'!QU26</f>
        <v>4000</v>
      </c>
      <c r="BI25" s="100">
        <f>'Трансферты и кредиты'!QV26</f>
        <v>0</v>
      </c>
      <c r="BJ25" s="286">
        <f>'Трансферты и кредиты'!QW26</f>
        <v>2406104.0000000005</v>
      </c>
      <c r="BK25" s="171">
        <f>'Трансферты и кредиты'!QX26</f>
        <v>0</v>
      </c>
      <c r="BL25" s="173">
        <f>'Трансферты и кредиты'!QY26</f>
        <v>0</v>
      </c>
      <c r="BM25" s="171">
        <f>'Трансферты и кредиты'!QZ26</f>
        <v>0</v>
      </c>
      <c r="BN25" s="173">
        <f>'Трансферты и кредиты'!RA26</f>
        <v>0</v>
      </c>
      <c r="BO25" s="171">
        <f>'Трансферты и кредиты'!RB26</f>
        <v>0</v>
      </c>
      <c r="BP25" s="286">
        <f>'Трансферты и кредиты'!RC26</f>
        <v>0</v>
      </c>
      <c r="BQ25" s="171">
        <f>'Трансферты и кредиты'!RD26</f>
        <v>0</v>
      </c>
      <c r="BR25" s="104">
        <f>'Трансферты и кредиты'!RG26</f>
        <v>1550000</v>
      </c>
      <c r="BS25" s="103">
        <f>'Трансферты и кредиты'!RJ26</f>
        <v>276296.5</v>
      </c>
      <c r="BT25" s="103">
        <f t="shared" si="6"/>
        <v>0</v>
      </c>
      <c r="BU25" s="101">
        <f t="shared" si="7"/>
        <v>0</v>
      </c>
      <c r="BV25" s="104">
        <f>'Трансферты и кредиты'!RO26</f>
        <v>0</v>
      </c>
      <c r="BW25" s="103">
        <f>'Трансферты и кредиты'!RV26</f>
        <v>0</v>
      </c>
      <c r="BX25" s="101">
        <f>'Трансферты и кредиты'!RQ26</f>
        <v>0</v>
      </c>
      <c r="BY25" s="100">
        <f>'Трансферты и кредиты'!RX26</f>
        <v>0</v>
      </c>
      <c r="BZ25" s="104">
        <f>'Трансферты и кредиты'!SB26+'Трансферты и кредиты'!SH26</f>
        <v>0</v>
      </c>
      <c r="CA25" s="101">
        <f>'Трансферты и кредиты'!SE26+'Трансферты и кредиты'!SK26</f>
        <v>0</v>
      </c>
      <c r="CB25" s="104">
        <f>'Трансферты и кредиты'!SC26+'Трансферты и кредиты'!SI26</f>
        <v>0</v>
      </c>
      <c r="CC25" s="103">
        <f>'Трансферты и кредиты'!SF26+'Трансферты и кредиты'!SL26</f>
        <v>0</v>
      </c>
      <c r="CD25" s="103">
        <f>'Трансферты и кредиты'!TA26</f>
        <v>0</v>
      </c>
      <c r="CE25" s="101">
        <f>'Трансферты и кредиты'!TD26</f>
        <v>0</v>
      </c>
      <c r="CG25" s="1149">
        <f t="shared" si="8"/>
        <v>3960.1039999999998</v>
      </c>
      <c r="CH25" s="1149">
        <f t="shared" si="9"/>
        <v>276.29649999999998</v>
      </c>
    </row>
    <row r="26" spans="1:86" ht="25.5" customHeight="1">
      <c r="A26" s="102" t="s">
        <v>103</v>
      </c>
      <c r="B26" s="103">
        <f t="shared" si="0"/>
        <v>162312884.40000001</v>
      </c>
      <c r="C26" s="103">
        <f t="shared" si="1"/>
        <v>1021204.78</v>
      </c>
      <c r="D26" s="284">
        <f t="shared" si="2"/>
        <v>157513784.40000001</v>
      </c>
      <c r="E26" s="284">
        <f t="shared" si="3"/>
        <v>0</v>
      </c>
      <c r="F26" s="100">
        <f>'Трансферты и кредиты'!BI27+'Трансферты и кредиты'!BK27</f>
        <v>0</v>
      </c>
      <c r="G26" s="103">
        <f>'Трансферты и кредиты'!BJ27+'Трансферты и кредиты'!BL27</f>
        <v>0</v>
      </c>
      <c r="H26" s="103">
        <f>'Трансферты и кредиты'!CB27</f>
        <v>0</v>
      </c>
      <c r="I26" s="101">
        <f>'Трансферты и кредиты'!CJ27</f>
        <v>0</v>
      </c>
      <c r="J26" s="104">
        <f>'Трансферты и кредиты'!CD27</f>
        <v>0</v>
      </c>
      <c r="K26" s="103">
        <f>'Трансферты и кредиты'!CL27</f>
        <v>0</v>
      </c>
      <c r="L26" s="103">
        <f>'Трансферты и кредиты'!CY27</f>
        <v>0</v>
      </c>
      <c r="M26" s="101">
        <f>'Трансферты и кредиты'!DB27</f>
        <v>0</v>
      </c>
      <c r="N26" s="103">
        <f>'Трансферты и кредиты'!DE27</f>
        <v>0</v>
      </c>
      <c r="O26" s="103">
        <f>'Трансферты и кредиты'!DJ27</f>
        <v>0</v>
      </c>
      <c r="P26" s="103">
        <f>'Трансферты и кредиты'!DG27</f>
        <v>0</v>
      </c>
      <c r="Q26" s="101">
        <f>'Трансферты и кредиты'!DL27</f>
        <v>0</v>
      </c>
      <c r="R26" s="103">
        <f>'Трансферты и кредиты'!DO27</f>
        <v>0</v>
      </c>
      <c r="S26" s="101">
        <f>'Трансферты и кредиты'!DR27</f>
        <v>0</v>
      </c>
      <c r="T26" s="104">
        <f>'Трансферты и кредиты'!DU27</f>
        <v>0</v>
      </c>
      <c r="U26" s="101">
        <f>'Трансферты и кредиты'!DX27</f>
        <v>0</v>
      </c>
      <c r="V26" s="104">
        <f>'Трансферты и кредиты'!EA27+'Трансферты и кредиты'!EG27</f>
        <v>1151997.8</v>
      </c>
      <c r="W26" s="101">
        <f>'Трансферты и кредиты'!ED27+'Трансферты и кредиты'!EJ27</f>
        <v>0</v>
      </c>
      <c r="X26" s="104">
        <f>'Трансферты и кредиты'!FA27+'Трансферты и кредиты'!FS27</f>
        <v>8686.6</v>
      </c>
      <c r="Y26" s="101">
        <f>'Трансферты и кредиты'!GB27+'Трансферты и кредиты'!FJ27</f>
        <v>0</v>
      </c>
      <c r="Z26" s="104">
        <f>'Трансферты и кредиты'!FC27+'Трансферты и кредиты'!FU27</f>
        <v>0</v>
      </c>
      <c r="AA26" s="103">
        <f>'Трансферты и кредиты'!GD27+'Трансферты и кредиты'!FL27</f>
        <v>0</v>
      </c>
      <c r="AB26" s="103">
        <f>'Трансферты и кредиты'!FE27+'Трансферты и кредиты'!FW27</f>
        <v>0</v>
      </c>
      <c r="AC26" s="103">
        <f>'Трансферты и кредиты'!FN27+'Трансферты и кредиты'!GF27</f>
        <v>0</v>
      </c>
      <c r="AD26" s="103">
        <f>'Трансферты и кредиты'!EY27+'Трансферты и кредиты'!FQ27</f>
        <v>0</v>
      </c>
      <c r="AE26" s="101">
        <f>'Трансферты и кредиты'!FZ27+'Трансферты и кредиты'!FH27</f>
        <v>0</v>
      </c>
      <c r="AF26" s="103">
        <f>'Трансферты и кредиты'!HS27</f>
        <v>156353100</v>
      </c>
      <c r="AG26" s="103">
        <f>'Трансферты и кредиты'!HX27</f>
        <v>0</v>
      </c>
      <c r="AH26" s="103">
        <f>'Трансферты и кредиты'!HU27</f>
        <v>0</v>
      </c>
      <c r="AI26" s="101">
        <f>'Трансферты и кредиты'!HZ27</f>
        <v>0</v>
      </c>
      <c r="AJ26" s="104">
        <f>'Трансферты и кредиты'!IE27</f>
        <v>0</v>
      </c>
      <c r="AK26" s="101">
        <f>'Трансферты и кредиты'!IJ27</f>
        <v>0</v>
      </c>
      <c r="AL26" s="103">
        <f>'Трансферты и кредиты'!IN27</f>
        <v>0</v>
      </c>
      <c r="AM26" s="101">
        <f>'Трансферты и кредиты'!IR27</f>
        <v>0</v>
      </c>
      <c r="AN26" s="104">
        <f>'Трансферты и кредиты'!IY27+'Трансферты и кредиты'!JI27</f>
        <v>0</v>
      </c>
      <c r="AO26" s="101">
        <f>'Трансферты и кредиты'!JD27+'Трансферты и кредиты'!JN27</f>
        <v>0</v>
      </c>
      <c r="AP26" s="104">
        <f>'Трансферты и кредиты'!IZ27+'Трансферты и кредиты'!JJ27</f>
        <v>0</v>
      </c>
      <c r="AQ26" s="101">
        <f>'Трансферты и кредиты'!JE27+'Трансферты и кредиты'!JO27</f>
        <v>0</v>
      </c>
      <c r="AR26" s="103">
        <f>'Трансферты и кредиты'!KQ27</f>
        <v>0</v>
      </c>
      <c r="AS26" s="101">
        <f>'Трансферты и кредиты'!KT27</f>
        <v>0</v>
      </c>
      <c r="AT26" s="103">
        <f>'Трансферты и кредиты'!LJ27</f>
        <v>0</v>
      </c>
      <c r="AU26" s="103">
        <f>'Трансферты и кредиты'!LT27</f>
        <v>0</v>
      </c>
      <c r="AV26" s="101">
        <f>'Трансферты и кредиты'!LP27+'Трансферты и кредиты'!MH27</f>
        <v>0</v>
      </c>
      <c r="AW26" s="100">
        <f>'Трансферты и кредиты'!LZ27+'Трансферты и кредиты'!MP27</f>
        <v>0</v>
      </c>
      <c r="AX26" s="103">
        <f>'Трансферты и кредиты'!OI27</f>
        <v>0</v>
      </c>
      <c r="AY26" s="103">
        <f>'Трансферты и кредиты'!OP27</f>
        <v>0</v>
      </c>
      <c r="AZ26" s="103">
        <f>'Трансферты и кредиты'!NY27+'Трансферты и кредиты'!OK27</f>
        <v>0</v>
      </c>
      <c r="BA26" s="101">
        <f>'Трансферты и кредиты'!OD27+'Трансферты и кредиты'!OR27</f>
        <v>0</v>
      </c>
      <c r="BB26" s="104">
        <f>'Трансферты и кредиты'!OA27+'Трансферты и кредиты'!OM27</f>
        <v>0</v>
      </c>
      <c r="BC26" s="103">
        <f>'Трансферты и кредиты'!OF27+'Трансферты и кредиты'!OT27</f>
        <v>0</v>
      </c>
      <c r="BD26" s="103">
        <f t="shared" si="4"/>
        <v>4799100</v>
      </c>
      <c r="BE26" s="101">
        <f t="shared" si="5"/>
        <v>1021204.78</v>
      </c>
      <c r="BF26" s="104">
        <f>'Трансферты и кредиты'!QS27</f>
        <v>2343100</v>
      </c>
      <c r="BG26" s="101">
        <f>'Трансферты и кредиты'!QT27</f>
        <v>585775</v>
      </c>
      <c r="BH26" s="100">
        <f>'Трансферты и кредиты'!QU27</f>
        <v>6000</v>
      </c>
      <c r="BI26" s="100">
        <f>'Трансферты и кредиты'!QV27</f>
        <v>0</v>
      </c>
      <c r="BJ26" s="286">
        <f>'Трансферты и кредиты'!QW27</f>
        <v>0</v>
      </c>
      <c r="BK26" s="171">
        <f>'Трансферты и кредиты'!QX27</f>
        <v>0</v>
      </c>
      <c r="BL26" s="173">
        <f>'Трансферты и кредиты'!QY27</f>
        <v>0</v>
      </c>
      <c r="BM26" s="171">
        <f>'Трансферты и кредиты'!QZ27</f>
        <v>0</v>
      </c>
      <c r="BN26" s="173">
        <f>'Трансферты и кредиты'!RA27</f>
        <v>0</v>
      </c>
      <c r="BO26" s="171">
        <f>'Трансферты и кредиты'!RB27</f>
        <v>0</v>
      </c>
      <c r="BP26" s="286">
        <f>'Трансферты и кредиты'!RC27</f>
        <v>0</v>
      </c>
      <c r="BQ26" s="171">
        <f>'Трансферты и кредиты'!RD27</f>
        <v>0</v>
      </c>
      <c r="BR26" s="104">
        <f>'Трансферты и кредиты'!RG27</f>
        <v>2450000</v>
      </c>
      <c r="BS26" s="103">
        <f>'Трансферты и кредиты'!RJ27</f>
        <v>435429.78</v>
      </c>
      <c r="BT26" s="103">
        <f t="shared" si="6"/>
        <v>0</v>
      </c>
      <c r="BU26" s="101">
        <f t="shared" si="7"/>
        <v>0</v>
      </c>
      <c r="BV26" s="104">
        <f>'Трансферты и кредиты'!RO27</f>
        <v>0</v>
      </c>
      <c r="BW26" s="103">
        <f>'Трансферты и кредиты'!RV27</f>
        <v>0</v>
      </c>
      <c r="BX26" s="101">
        <f>'Трансферты и кредиты'!RQ27</f>
        <v>0</v>
      </c>
      <c r="BY26" s="100">
        <f>'Трансферты и кредиты'!RX27</f>
        <v>0</v>
      </c>
      <c r="BZ26" s="104">
        <f>'Трансферты и кредиты'!SB27+'Трансферты и кредиты'!SH27</f>
        <v>0</v>
      </c>
      <c r="CA26" s="101">
        <f>'Трансферты и кредиты'!SE27+'Трансферты и кредиты'!SK27</f>
        <v>0</v>
      </c>
      <c r="CB26" s="104">
        <f>'Трансферты и кредиты'!SC27+'Трансферты и кредиты'!SI27</f>
        <v>0</v>
      </c>
      <c r="CC26" s="103">
        <f>'Трансферты и кредиты'!SF27+'Трансферты и кредиты'!SL27</f>
        <v>0</v>
      </c>
      <c r="CD26" s="103">
        <f>'Трансферты и кредиты'!TA27</f>
        <v>0</v>
      </c>
      <c r="CE26" s="101">
        <f>'Трансферты и кредиты'!TD27</f>
        <v>0</v>
      </c>
      <c r="CG26" s="1149">
        <f t="shared" si="8"/>
        <v>2456</v>
      </c>
      <c r="CH26" s="1149">
        <f t="shared" si="9"/>
        <v>435.42978000000005</v>
      </c>
    </row>
    <row r="27" spans="1:86" ht="25.5" customHeight="1">
      <c r="A27" s="102" t="s">
        <v>104</v>
      </c>
      <c r="B27" s="103">
        <f t="shared" si="0"/>
        <v>28100028.789999999</v>
      </c>
      <c r="C27" s="103">
        <f t="shared" si="1"/>
        <v>401133.48</v>
      </c>
      <c r="D27" s="284">
        <f t="shared" si="2"/>
        <v>24782763.789999999</v>
      </c>
      <c r="E27" s="284">
        <f t="shared" si="3"/>
        <v>0</v>
      </c>
      <c r="F27" s="100">
        <f>'Трансферты и кредиты'!BI28+'Трансферты и кредиты'!BK28</f>
        <v>0</v>
      </c>
      <c r="G27" s="103">
        <f>'Трансферты и кредиты'!BJ28+'Трансферты и кредиты'!BL28</f>
        <v>0</v>
      </c>
      <c r="H27" s="103">
        <f>'Трансферты и кредиты'!CB28</f>
        <v>0</v>
      </c>
      <c r="I27" s="101">
        <f>'Трансферты и кредиты'!CJ28</f>
        <v>0</v>
      </c>
      <c r="J27" s="104">
        <f>'Трансферты и кредиты'!CD28</f>
        <v>0</v>
      </c>
      <c r="K27" s="103">
        <f>'Трансферты и кредиты'!CL28</f>
        <v>0</v>
      </c>
      <c r="L27" s="103">
        <f>'Трансферты и кредиты'!CY28</f>
        <v>0</v>
      </c>
      <c r="M27" s="101">
        <f>'Трансферты и кредиты'!DB28</f>
        <v>0</v>
      </c>
      <c r="N27" s="103">
        <f>'Трансферты и кредиты'!DE28</f>
        <v>0</v>
      </c>
      <c r="O27" s="103">
        <f>'Трансферты и кредиты'!DJ28</f>
        <v>0</v>
      </c>
      <c r="P27" s="103">
        <f>'Трансферты и кредиты'!DG28</f>
        <v>0</v>
      </c>
      <c r="Q27" s="101">
        <f>'Трансферты и кредиты'!DL28</f>
        <v>0</v>
      </c>
      <c r="R27" s="103">
        <f>'Трансферты и кредиты'!DO28</f>
        <v>0</v>
      </c>
      <c r="S27" s="101">
        <f>'Трансферты и кредиты'!DR28</f>
        <v>0</v>
      </c>
      <c r="T27" s="104">
        <f>'Трансферты и кредиты'!DU28</f>
        <v>0</v>
      </c>
      <c r="U27" s="101">
        <f>'Трансферты и кредиты'!DX28</f>
        <v>0</v>
      </c>
      <c r="V27" s="104">
        <f>'Трансферты и кредиты'!EA28+'Трансферты и кредиты'!EG28</f>
        <v>970725.91</v>
      </c>
      <c r="W27" s="101">
        <f>'Трансферты и кредиты'!ED28+'Трансферты и кредиты'!EJ28</f>
        <v>0</v>
      </c>
      <c r="X27" s="104">
        <f>'Трансферты и кредиты'!FA28+'Трансферты и кредиты'!FS28</f>
        <v>2481.8799999999997</v>
      </c>
      <c r="Y27" s="101">
        <f>'Трансферты и кредиты'!GB28+'Трансферты и кредиты'!FJ28</f>
        <v>0</v>
      </c>
      <c r="Z27" s="104">
        <f>'Трансферты и кредиты'!FC28+'Трансферты и кредиты'!FU28</f>
        <v>0</v>
      </c>
      <c r="AA27" s="103">
        <f>'Трансферты и кредиты'!GD28+'Трансферты и кредиты'!FL28</f>
        <v>0</v>
      </c>
      <c r="AB27" s="103">
        <f>'Трансферты и кредиты'!FE28+'Трансферты и кредиты'!FW28</f>
        <v>0</v>
      </c>
      <c r="AC27" s="103">
        <f>'Трансферты и кредиты'!FN28+'Трансферты и кредиты'!GF28</f>
        <v>0</v>
      </c>
      <c r="AD27" s="103">
        <f>'Трансферты и кредиты'!EY28+'Трансферты и кредиты'!FQ28</f>
        <v>0</v>
      </c>
      <c r="AE27" s="101">
        <f>'Трансферты и кредиты'!FZ28+'Трансферты и кредиты'!FH28</f>
        <v>0</v>
      </c>
      <c r="AF27" s="103">
        <f>'Трансферты и кредиты'!HS28</f>
        <v>0</v>
      </c>
      <c r="AG27" s="103">
        <f>'Трансферты и кредиты'!HX28</f>
        <v>0</v>
      </c>
      <c r="AH27" s="103">
        <f>'Трансферты и кредиты'!HU28</f>
        <v>0</v>
      </c>
      <c r="AI27" s="101">
        <f>'Трансферты и кредиты'!HZ28</f>
        <v>0</v>
      </c>
      <c r="AJ27" s="104">
        <f>'Трансферты и кредиты'!IE28</f>
        <v>0</v>
      </c>
      <c r="AK27" s="101">
        <f>'Трансферты и кредиты'!IJ28</f>
        <v>0</v>
      </c>
      <c r="AL27" s="103">
        <f>'Трансферты и кредиты'!IN28</f>
        <v>0</v>
      </c>
      <c r="AM27" s="101">
        <f>'Трансферты и кредиты'!IR28</f>
        <v>0</v>
      </c>
      <c r="AN27" s="104">
        <f>'Трансферты и кредиты'!IY28+'Трансферты и кредиты'!JI28</f>
        <v>0</v>
      </c>
      <c r="AO27" s="101">
        <f>'Трансферты и кредиты'!JD28+'Трансферты и кредиты'!JN28</f>
        <v>0</v>
      </c>
      <c r="AP27" s="104">
        <f>'Трансферты и кредиты'!IZ28+'Трансферты и кредиты'!JJ28</f>
        <v>0</v>
      </c>
      <c r="AQ27" s="101">
        <f>'Трансферты и кредиты'!JE28+'Трансферты и кредиты'!JO28</f>
        <v>0</v>
      </c>
      <c r="AR27" s="103">
        <f>'Трансферты и кредиты'!KQ28</f>
        <v>0</v>
      </c>
      <c r="AS27" s="101">
        <f>'Трансферты и кредиты'!KT28</f>
        <v>0</v>
      </c>
      <c r="AT27" s="103">
        <f>'Трансферты и кредиты'!LJ28</f>
        <v>0</v>
      </c>
      <c r="AU27" s="103">
        <f>'Трансферты и кредиты'!LT28</f>
        <v>0</v>
      </c>
      <c r="AV27" s="101">
        <f>'Трансферты и кредиты'!LP28+'Трансферты и кредиты'!MH28</f>
        <v>0</v>
      </c>
      <c r="AW27" s="100">
        <f>'Трансферты и кредиты'!LZ28+'Трансферты и кредиты'!MP28</f>
        <v>0</v>
      </c>
      <c r="AX27" s="103">
        <f>'Трансферты и кредиты'!OI28</f>
        <v>0</v>
      </c>
      <c r="AY27" s="103">
        <f>'Трансферты и кредиты'!OP28</f>
        <v>0</v>
      </c>
      <c r="AZ27" s="103">
        <f>'Трансферты и кредиты'!NY28+'Трансферты и кредиты'!OK28</f>
        <v>0</v>
      </c>
      <c r="BA27" s="101">
        <f>'Трансферты и кредиты'!OD28+'Трансферты и кредиты'!OR28</f>
        <v>0</v>
      </c>
      <c r="BB27" s="104">
        <f>'Трансферты и кредиты'!OA28+'Трансферты и кредиты'!OM28</f>
        <v>23809556</v>
      </c>
      <c r="BC27" s="103">
        <f>'Трансферты и кредиты'!OF28+'Трансферты и кредиты'!OT28</f>
        <v>0</v>
      </c>
      <c r="BD27" s="103">
        <f t="shared" si="4"/>
        <v>3317265</v>
      </c>
      <c r="BE27" s="101">
        <f t="shared" si="5"/>
        <v>401133.48</v>
      </c>
      <c r="BF27" s="104">
        <f>'Трансферты и кредиты'!QS28</f>
        <v>1305400</v>
      </c>
      <c r="BG27" s="101">
        <f>'Трансферты и кредиты'!QT28</f>
        <v>233494.52000000002</v>
      </c>
      <c r="BH27" s="100">
        <f>'Трансферты и кредиты'!QU28</f>
        <v>0</v>
      </c>
      <c r="BI27" s="100">
        <f>'Трансферты и кредиты'!QV28</f>
        <v>0</v>
      </c>
      <c r="BJ27" s="286">
        <f>'Трансферты и кредиты'!QW28</f>
        <v>0</v>
      </c>
      <c r="BK27" s="171">
        <f>'Трансферты и кредиты'!QX28</f>
        <v>0</v>
      </c>
      <c r="BL27" s="173">
        <f>'Трансферты и кредиты'!QY28</f>
        <v>0</v>
      </c>
      <c r="BM27" s="171">
        <f>'Трансферты и кредиты'!QZ28</f>
        <v>0</v>
      </c>
      <c r="BN27" s="173">
        <f>'Трансферты и кредиты'!RA28</f>
        <v>611865</v>
      </c>
      <c r="BO27" s="171">
        <f>'Трансферты и кредиты'!RB28</f>
        <v>0</v>
      </c>
      <c r="BP27" s="286">
        <f>'Трансферты и кредиты'!RC28</f>
        <v>0</v>
      </c>
      <c r="BQ27" s="171">
        <f>'Трансферты и кредиты'!RD28</f>
        <v>0</v>
      </c>
      <c r="BR27" s="104">
        <f>'Трансферты и кредиты'!RG28</f>
        <v>1400000</v>
      </c>
      <c r="BS27" s="103">
        <f>'Трансферты и кредиты'!RJ28</f>
        <v>167638.96</v>
      </c>
      <c r="BT27" s="103">
        <f t="shared" si="6"/>
        <v>0</v>
      </c>
      <c r="BU27" s="101">
        <f t="shared" si="7"/>
        <v>0</v>
      </c>
      <c r="BV27" s="104">
        <f>'Трансферты и кредиты'!RO28</f>
        <v>0</v>
      </c>
      <c r="BW27" s="103">
        <f>'Трансферты и кредиты'!RV28</f>
        <v>0</v>
      </c>
      <c r="BX27" s="101">
        <f>'Трансферты и кредиты'!RQ28</f>
        <v>0</v>
      </c>
      <c r="BY27" s="100">
        <f>'Трансферты и кредиты'!RX28</f>
        <v>0</v>
      </c>
      <c r="BZ27" s="104">
        <f>'Трансферты и кредиты'!SB28+'Трансферты и кредиты'!SH28</f>
        <v>0</v>
      </c>
      <c r="CA27" s="101">
        <f>'Трансферты и кредиты'!SE28+'Трансферты и кредиты'!SK28</f>
        <v>0</v>
      </c>
      <c r="CB27" s="104">
        <f>'Трансферты и кредиты'!SC28+'Трансферты и кредиты'!SI28</f>
        <v>0</v>
      </c>
      <c r="CC27" s="103">
        <f>'Трансферты и кредиты'!SF28+'Трансферты и кредиты'!SL28</f>
        <v>0</v>
      </c>
      <c r="CD27" s="103">
        <f>'Трансферты и кредиты'!TA28</f>
        <v>0</v>
      </c>
      <c r="CE27" s="101">
        <f>'Трансферты и кредиты'!TD28</f>
        <v>0</v>
      </c>
      <c r="CG27" s="1149">
        <f t="shared" si="8"/>
        <v>2011.865</v>
      </c>
      <c r="CH27" s="1149">
        <f t="shared" si="9"/>
        <v>167.63895999999997</v>
      </c>
    </row>
    <row r="28" spans="1:86" ht="25.5" customHeight="1" thickBot="1">
      <c r="A28" s="106" t="s">
        <v>105</v>
      </c>
      <c r="B28" s="108">
        <f t="shared" si="0"/>
        <v>6303786.1299999999</v>
      </c>
      <c r="C28" s="108">
        <f t="shared" si="1"/>
        <v>714118.12999999989</v>
      </c>
      <c r="D28" s="284">
        <f t="shared" si="2"/>
        <v>1228134.1299999999</v>
      </c>
      <c r="E28" s="284">
        <f t="shared" si="3"/>
        <v>0</v>
      </c>
      <c r="F28" s="503">
        <f>'Трансферты и кредиты'!BI29+'Трансферты и кредиты'!BK29</f>
        <v>0</v>
      </c>
      <c r="G28" s="108">
        <f>'Трансферты и кредиты'!BJ29+'Трансферты и кредиты'!BL29</f>
        <v>0</v>
      </c>
      <c r="H28" s="108">
        <f>'Трансферты и кредиты'!CB29</f>
        <v>0</v>
      </c>
      <c r="I28" s="107">
        <f>'Трансферты и кредиты'!CJ29</f>
        <v>0</v>
      </c>
      <c r="J28" s="109">
        <f>'Трансферты и кредиты'!CD29</f>
        <v>0</v>
      </c>
      <c r="K28" s="108">
        <f>'Трансферты и кредиты'!CL29</f>
        <v>0</v>
      </c>
      <c r="L28" s="108">
        <f>'Трансферты и кредиты'!CY29</f>
        <v>0</v>
      </c>
      <c r="M28" s="107">
        <f>'Трансферты и кредиты'!DB29</f>
        <v>0</v>
      </c>
      <c r="N28" s="108">
        <f>'Трансферты и кредиты'!DE29</f>
        <v>0</v>
      </c>
      <c r="O28" s="108">
        <f>'Трансферты и кредиты'!DJ29</f>
        <v>0</v>
      </c>
      <c r="P28" s="108">
        <f>'Трансферты и кредиты'!DG29</f>
        <v>0</v>
      </c>
      <c r="Q28" s="107">
        <f>'Трансферты и кредиты'!DL29</f>
        <v>0</v>
      </c>
      <c r="R28" s="108">
        <f>'Трансферты и кредиты'!DO29</f>
        <v>0</v>
      </c>
      <c r="S28" s="107">
        <f>'Трансферты и кредиты'!DR29</f>
        <v>0</v>
      </c>
      <c r="T28" s="109">
        <f>'Трансферты и кредиты'!DU29</f>
        <v>0</v>
      </c>
      <c r="U28" s="107">
        <f>'Трансферты и кредиты'!DX29</f>
        <v>0</v>
      </c>
      <c r="V28" s="109">
        <f>'Трансферты и кредиты'!EA29+'Трансферты и кредиты'!EG29</f>
        <v>1223997.6599999999</v>
      </c>
      <c r="W28" s="107">
        <f>'Трансферты и кредиты'!ED29+'Трансферты и кредиты'!EJ29</f>
        <v>0</v>
      </c>
      <c r="X28" s="109">
        <f>'Трансферты и кредиты'!FA29+'Трансферты и кредиты'!FS29</f>
        <v>4136.47</v>
      </c>
      <c r="Y28" s="107">
        <f>'Трансферты и кредиты'!GB29+'Трансферты и кредиты'!FJ29</f>
        <v>0</v>
      </c>
      <c r="Z28" s="109">
        <f>'Трансферты и кредиты'!FC29+'Трансферты и кредиты'!FU29</f>
        <v>0</v>
      </c>
      <c r="AA28" s="108">
        <f>'Трансферты и кредиты'!GD29+'Трансферты и кредиты'!FL29</f>
        <v>0</v>
      </c>
      <c r="AB28" s="108">
        <f>'Трансферты и кредиты'!FE29+'Трансферты и кредиты'!FW29</f>
        <v>0</v>
      </c>
      <c r="AC28" s="108">
        <f>'Трансферты и кредиты'!FN29+'Трансферты и кредиты'!GF29</f>
        <v>0</v>
      </c>
      <c r="AD28" s="108">
        <f>'Трансферты и кредиты'!EY29+'Трансферты и кредиты'!FQ29</f>
        <v>0</v>
      </c>
      <c r="AE28" s="107">
        <f>'Трансферты и кредиты'!FZ29+'Трансферты и кредиты'!FH29</f>
        <v>0</v>
      </c>
      <c r="AF28" s="108">
        <f>'Трансферты и кредиты'!HS29</f>
        <v>0</v>
      </c>
      <c r="AG28" s="108">
        <f>'Трансферты и кредиты'!HX29</f>
        <v>0</v>
      </c>
      <c r="AH28" s="108">
        <f>'Трансферты и кредиты'!HU29</f>
        <v>0</v>
      </c>
      <c r="AI28" s="107">
        <f>'Трансферты и кредиты'!HZ29</f>
        <v>0</v>
      </c>
      <c r="AJ28" s="109">
        <f>'Трансферты и кредиты'!IE29</f>
        <v>0</v>
      </c>
      <c r="AK28" s="107">
        <f>'Трансферты и кредиты'!IJ29</f>
        <v>0</v>
      </c>
      <c r="AL28" s="108">
        <f>'Трансферты и кредиты'!IN29</f>
        <v>0</v>
      </c>
      <c r="AM28" s="107">
        <f>'Трансферты и кредиты'!IR29</f>
        <v>0</v>
      </c>
      <c r="AN28" s="109">
        <f>'Трансферты и кредиты'!IY29+'Трансферты и кредиты'!JI29</f>
        <v>0</v>
      </c>
      <c r="AO28" s="107">
        <f>'Трансферты и кредиты'!JD29+'Трансферты и кредиты'!JN29</f>
        <v>0</v>
      </c>
      <c r="AP28" s="109">
        <f>'Трансферты и кредиты'!IZ29+'Трансферты и кредиты'!JJ29</f>
        <v>0</v>
      </c>
      <c r="AQ28" s="107">
        <f>'Трансферты и кредиты'!JE29+'Трансферты и кредиты'!JO29</f>
        <v>0</v>
      </c>
      <c r="AR28" s="108">
        <f>'Трансферты и кредиты'!KQ29</f>
        <v>0</v>
      </c>
      <c r="AS28" s="107">
        <f>'Трансферты и кредиты'!KT29</f>
        <v>0</v>
      </c>
      <c r="AT28" s="108">
        <f>'Трансферты и кредиты'!LJ29</f>
        <v>0</v>
      </c>
      <c r="AU28" s="108">
        <f>'Трансферты и кредиты'!LT29</f>
        <v>0</v>
      </c>
      <c r="AV28" s="107">
        <f>'Трансферты и кредиты'!LP29+'Трансферты и кредиты'!MH29</f>
        <v>0</v>
      </c>
      <c r="AW28" s="503">
        <f>'Трансферты и кредиты'!LZ29+'Трансферты и кредиты'!MP29</f>
        <v>0</v>
      </c>
      <c r="AX28" s="108">
        <f>'Трансферты и кредиты'!OI29</f>
        <v>0</v>
      </c>
      <c r="AY28" s="108">
        <f>'Трансферты и кредиты'!OP29</f>
        <v>0</v>
      </c>
      <c r="AZ28" s="108">
        <f>'Трансферты и кредиты'!NY29+'Трансферты и кредиты'!OK29</f>
        <v>0</v>
      </c>
      <c r="BA28" s="107">
        <f>'Трансферты и кредиты'!OD29+'Трансферты и кредиты'!OR29</f>
        <v>0</v>
      </c>
      <c r="BB28" s="109">
        <f>'Трансферты и кредиты'!OA29+'Трансферты и кредиты'!OM29</f>
        <v>0</v>
      </c>
      <c r="BC28" s="108">
        <f>'Трансферты и кредиты'!OF29+'Трансферты и кредиты'!OT29</f>
        <v>0</v>
      </c>
      <c r="BD28" s="108">
        <f t="shared" si="4"/>
        <v>5075652</v>
      </c>
      <c r="BE28" s="107">
        <f t="shared" si="5"/>
        <v>714118.12999999989</v>
      </c>
      <c r="BF28" s="109">
        <f>'Трансферты и кредиты'!QS29</f>
        <v>1820600</v>
      </c>
      <c r="BG28" s="107">
        <f>'Трансферты и кредиты'!QT29</f>
        <v>334947.21999999997</v>
      </c>
      <c r="BH28" s="100">
        <f>'Трансферты и кредиты'!QU29</f>
        <v>2000</v>
      </c>
      <c r="BI28" s="100">
        <f>'Трансферты и кредиты'!QV29</f>
        <v>0</v>
      </c>
      <c r="BJ28" s="287">
        <f>'Трансферты и кредиты'!QW29</f>
        <v>1203052</v>
      </c>
      <c r="BK28" s="473">
        <f>'Трансферты и кредиты'!QX29</f>
        <v>0</v>
      </c>
      <c r="BL28" s="174">
        <f>'Трансферты и кредиты'!QY29</f>
        <v>0</v>
      </c>
      <c r="BM28" s="473">
        <f>'Трансферты и кредиты'!QZ29</f>
        <v>0</v>
      </c>
      <c r="BN28" s="174">
        <f>'Трансферты и кредиты'!RA29</f>
        <v>0</v>
      </c>
      <c r="BO28" s="473">
        <f>'Трансферты и кредиты'!RB29</f>
        <v>0</v>
      </c>
      <c r="BP28" s="287">
        <f>'Трансферты и кредиты'!RC29</f>
        <v>0</v>
      </c>
      <c r="BQ28" s="473">
        <f>'Трансферты и кредиты'!RD29</f>
        <v>0</v>
      </c>
      <c r="BR28" s="109">
        <f>'Трансферты и кредиты'!RG29</f>
        <v>2050000</v>
      </c>
      <c r="BS28" s="108">
        <f>'Трансферты и кредиты'!RJ29</f>
        <v>379170.91</v>
      </c>
      <c r="BT28" s="108">
        <f t="shared" si="6"/>
        <v>0</v>
      </c>
      <c r="BU28" s="107">
        <f t="shared" si="7"/>
        <v>0</v>
      </c>
      <c r="BV28" s="109">
        <f>'Трансферты и кредиты'!RO29</f>
        <v>0</v>
      </c>
      <c r="BW28" s="108">
        <f>'Трансферты и кредиты'!RV29</f>
        <v>0</v>
      </c>
      <c r="BX28" s="107">
        <f>'Трансферты и кредиты'!RQ29</f>
        <v>0</v>
      </c>
      <c r="BY28" s="503">
        <f>'Трансферты и кредиты'!RX29</f>
        <v>0</v>
      </c>
      <c r="BZ28" s="109">
        <f>'Трансферты и кредиты'!SB29+'Трансферты и кредиты'!SH29</f>
        <v>0</v>
      </c>
      <c r="CA28" s="107">
        <f>'Трансферты и кредиты'!SE29+'Трансферты и кредиты'!SK29</f>
        <v>0</v>
      </c>
      <c r="CB28" s="109">
        <f>'Трансферты и кредиты'!SC29+'Трансферты и кредиты'!SI29</f>
        <v>0</v>
      </c>
      <c r="CC28" s="108">
        <f>'Трансферты и кредиты'!SF29+'Трансферты и кредиты'!SL29</f>
        <v>0</v>
      </c>
      <c r="CD28" s="108">
        <f>'Трансферты и кредиты'!TA29</f>
        <v>0</v>
      </c>
      <c r="CE28" s="107">
        <f>'Трансферты и кредиты'!TD29</f>
        <v>0</v>
      </c>
      <c r="CG28" s="1149">
        <f t="shared" si="8"/>
        <v>3255.0520000000001</v>
      </c>
      <c r="CH28" s="1149">
        <f t="shared" si="9"/>
        <v>379.17090999999994</v>
      </c>
    </row>
    <row r="29" spans="1:86" ht="25.5" customHeight="1" thickBot="1">
      <c r="A29" s="161" t="s">
        <v>113</v>
      </c>
      <c r="B29" s="112">
        <f t="shared" ref="B29:E29" si="10">SUM(B11:B28)</f>
        <v>336342000.00000006</v>
      </c>
      <c r="C29" s="112">
        <f t="shared" si="10"/>
        <v>20055965.41</v>
      </c>
      <c r="D29" s="114">
        <f t="shared" si="10"/>
        <v>256355545.99999997</v>
      </c>
      <c r="E29" s="114">
        <f t="shared" si="10"/>
        <v>0</v>
      </c>
      <c r="F29" s="111">
        <f t="shared" ref="F29:AQ29" si="11">SUM(F11:F28)</f>
        <v>0</v>
      </c>
      <c r="G29" s="112">
        <f t="shared" si="11"/>
        <v>0</v>
      </c>
      <c r="H29" s="112">
        <f t="shared" ref="H29:I29" si="12">SUM(H11:H28)</f>
        <v>0</v>
      </c>
      <c r="I29" s="111">
        <f t="shared" si="12"/>
        <v>0</v>
      </c>
      <c r="J29" s="112">
        <f t="shared" si="11"/>
        <v>0</v>
      </c>
      <c r="K29" s="112">
        <f t="shared" si="11"/>
        <v>0</v>
      </c>
      <c r="L29" s="112">
        <f>SUM(L11:L28)</f>
        <v>0</v>
      </c>
      <c r="M29" s="111">
        <f>SUM(M11:M28)</f>
        <v>0</v>
      </c>
      <c r="N29" s="112">
        <f t="shared" ref="N29:O29" si="13">SUM(N11:N28)</f>
        <v>0</v>
      </c>
      <c r="O29" s="111">
        <f t="shared" si="13"/>
        <v>0</v>
      </c>
      <c r="P29" s="115">
        <f t="shared" ref="P29:Q29" si="14">SUM(P11:P28)</f>
        <v>0</v>
      </c>
      <c r="Q29" s="111">
        <f t="shared" si="14"/>
        <v>0</v>
      </c>
      <c r="R29" s="112">
        <f t="shared" ref="R29:S29" si="15">SUM(R11:R28)</f>
        <v>0</v>
      </c>
      <c r="S29" s="111">
        <f t="shared" si="15"/>
        <v>0</v>
      </c>
      <c r="T29" s="112">
        <f t="shared" si="11"/>
        <v>0</v>
      </c>
      <c r="U29" s="111">
        <f t="shared" si="11"/>
        <v>0</v>
      </c>
      <c r="V29" s="112">
        <f t="shared" si="11"/>
        <v>18848700</v>
      </c>
      <c r="W29" s="111">
        <f t="shared" si="11"/>
        <v>0</v>
      </c>
      <c r="X29" s="115">
        <f t="shared" si="11"/>
        <v>192346.00000000003</v>
      </c>
      <c r="Y29" s="111">
        <f t="shared" si="11"/>
        <v>0</v>
      </c>
      <c r="Z29" s="112">
        <f t="shared" si="11"/>
        <v>240900</v>
      </c>
      <c r="AA29" s="111">
        <f t="shared" si="11"/>
        <v>0</v>
      </c>
      <c r="AB29" s="112">
        <f t="shared" si="11"/>
        <v>0</v>
      </c>
      <c r="AC29" s="111">
        <f t="shared" si="11"/>
        <v>0</v>
      </c>
      <c r="AD29" s="112">
        <f t="shared" ref="AD29:AE29" si="16">SUM(AD11:AD28)</f>
        <v>44458800</v>
      </c>
      <c r="AE29" s="111">
        <f t="shared" si="16"/>
        <v>0</v>
      </c>
      <c r="AF29" s="112">
        <f t="shared" si="11"/>
        <v>156353100</v>
      </c>
      <c r="AG29" s="111">
        <f t="shared" si="11"/>
        <v>0</v>
      </c>
      <c r="AH29" s="115">
        <f t="shared" ref="AH29:AI29" si="17">SUM(AH11:AH28)</f>
        <v>0</v>
      </c>
      <c r="AI29" s="111">
        <f t="shared" si="17"/>
        <v>0</v>
      </c>
      <c r="AJ29" s="112">
        <f>SUM(AJ11:AJ28)</f>
        <v>0</v>
      </c>
      <c r="AK29" s="111">
        <f>SUM(AK11:AK28)</f>
        <v>0</v>
      </c>
      <c r="AL29" s="112">
        <f t="shared" si="11"/>
        <v>0</v>
      </c>
      <c r="AM29" s="111">
        <f t="shared" si="11"/>
        <v>0</v>
      </c>
      <c r="AN29" s="112">
        <f t="shared" si="11"/>
        <v>0</v>
      </c>
      <c r="AO29" s="111">
        <f t="shared" si="11"/>
        <v>0</v>
      </c>
      <c r="AP29" s="115">
        <f t="shared" si="11"/>
        <v>0</v>
      </c>
      <c r="AQ29" s="111">
        <f t="shared" si="11"/>
        <v>0</v>
      </c>
      <c r="AR29" s="112">
        <f t="shared" ref="AR29:AY29" si="18">SUM(AR11:AR28)</f>
        <v>0</v>
      </c>
      <c r="AS29" s="111">
        <f t="shared" si="18"/>
        <v>0</v>
      </c>
      <c r="AT29" s="112">
        <f t="shared" si="18"/>
        <v>0</v>
      </c>
      <c r="AU29" s="112">
        <f t="shared" si="18"/>
        <v>0</v>
      </c>
      <c r="AV29" s="111">
        <f t="shared" si="18"/>
        <v>0</v>
      </c>
      <c r="AW29" s="887">
        <f t="shared" si="18"/>
        <v>0</v>
      </c>
      <c r="AX29" s="112">
        <f t="shared" si="18"/>
        <v>0</v>
      </c>
      <c r="AY29" s="111">
        <f t="shared" si="18"/>
        <v>0</v>
      </c>
      <c r="AZ29" s="112">
        <f t="shared" ref="AZ29:BA29" si="19">SUM(AZ11:AZ28)</f>
        <v>0</v>
      </c>
      <c r="BA29" s="111">
        <f t="shared" si="19"/>
        <v>0</v>
      </c>
      <c r="BB29" s="112">
        <f>SUM(BB11:BB28)</f>
        <v>36261700</v>
      </c>
      <c r="BC29" s="111">
        <f>SUM(BC11:BC28)</f>
        <v>0</v>
      </c>
      <c r="BD29" s="112">
        <f t="shared" ref="BD29:BS29" si="20">SUM(BD11:BD28)</f>
        <v>79986454</v>
      </c>
      <c r="BE29" s="111">
        <f t="shared" si="20"/>
        <v>20055965.41</v>
      </c>
      <c r="BF29" s="112">
        <f t="shared" si="20"/>
        <v>27363200</v>
      </c>
      <c r="BG29" s="111">
        <f t="shared" si="20"/>
        <v>5375659.1799999988</v>
      </c>
      <c r="BH29" s="114">
        <f t="shared" si="20"/>
        <v>52200</v>
      </c>
      <c r="BI29" s="114">
        <f t="shared" si="20"/>
        <v>0</v>
      </c>
      <c r="BJ29" s="112">
        <f t="shared" si="20"/>
        <v>15639676.000000002</v>
      </c>
      <c r="BK29" s="111">
        <f t="shared" si="20"/>
        <v>7150896</v>
      </c>
      <c r="BL29" s="474">
        <f t="shared" si="20"/>
        <v>1223918</v>
      </c>
      <c r="BM29" s="111">
        <f t="shared" si="20"/>
        <v>0</v>
      </c>
      <c r="BN29" s="474">
        <f>SUM(BN11:BN28)</f>
        <v>2447460</v>
      </c>
      <c r="BO29" s="111">
        <f>SUM(BO11:BO28)</f>
        <v>0</v>
      </c>
      <c r="BP29" s="114">
        <f t="shared" si="20"/>
        <v>0</v>
      </c>
      <c r="BQ29" s="111">
        <f t="shared" si="20"/>
        <v>0</v>
      </c>
      <c r="BR29" s="115">
        <f t="shared" si="20"/>
        <v>33260000</v>
      </c>
      <c r="BS29" s="111">
        <f t="shared" si="20"/>
        <v>7529410.2300000014</v>
      </c>
      <c r="BT29" s="112">
        <f t="shared" ref="BT29:CA29" si="21">SUM(BT11:BT28)</f>
        <v>0</v>
      </c>
      <c r="BU29" s="111">
        <f t="shared" si="21"/>
        <v>0</v>
      </c>
      <c r="BV29" s="112">
        <f t="shared" ref="BV29:BW29" si="22">SUM(BV11:BV28)</f>
        <v>0</v>
      </c>
      <c r="BW29" s="112">
        <f t="shared" si="22"/>
        <v>0</v>
      </c>
      <c r="BX29" s="111">
        <f t="shared" ref="BX29:BY29" si="23">SUM(BX11:BX28)</f>
        <v>0</v>
      </c>
      <c r="BY29" s="887">
        <f t="shared" si="23"/>
        <v>0</v>
      </c>
      <c r="BZ29" s="112">
        <f t="shared" si="21"/>
        <v>0</v>
      </c>
      <c r="CA29" s="111">
        <f t="shared" si="21"/>
        <v>0</v>
      </c>
      <c r="CB29" s="115">
        <f t="shared" ref="CB29:CE29" si="24">SUM(CB11:CB28)</f>
        <v>0</v>
      </c>
      <c r="CC29" s="111">
        <f t="shared" si="24"/>
        <v>0</v>
      </c>
      <c r="CD29" s="112">
        <f t="shared" si="24"/>
        <v>0</v>
      </c>
      <c r="CE29" s="111">
        <f t="shared" si="24"/>
        <v>0</v>
      </c>
      <c r="CG29" s="1149">
        <f t="shared" si="8"/>
        <v>52623.254000000001</v>
      </c>
      <c r="CH29" s="1149">
        <f t="shared" si="9"/>
        <v>14680.30623</v>
      </c>
    </row>
    <row r="30" spans="1:86" ht="25.5" customHeight="1">
      <c r="A30" s="105"/>
      <c r="B30" s="121"/>
      <c r="C30" s="206"/>
      <c r="D30" s="162"/>
      <c r="E30" s="162"/>
      <c r="F30" s="122"/>
      <c r="G30" s="120"/>
      <c r="H30" s="206"/>
      <c r="I30" s="119"/>
      <c r="J30" s="206"/>
      <c r="K30" s="119"/>
      <c r="L30" s="122"/>
      <c r="M30" s="893"/>
      <c r="N30" s="206"/>
      <c r="O30" s="119"/>
      <c r="P30" s="122"/>
      <c r="Q30" s="119"/>
      <c r="R30" s="206"/>
      <c r="S30" s="119"/>
      <c r="T30" s="206"/>
      <c r="U30" s="119"/>
      <c r="V30" s="206"/>
      <c r="W30" s="119"/>
      <c r="X30" s="727"/>
      <c r="Y30" s="117"/>
      <c r="Z30" s="727"/>
      <c r="AA30" s="117"/>
      <c r="AB30" s="206"/>
      <c r="AC30" s="119"/>
      <c r="AD30" s="206"/>
      <c r="AE30" s="119"/>
      <c r="AF30" s="206"/>
      <c r="AG30" s="119"/>
      <c r="AH30" s="122"/>
      <c r="AI30" s="119"/>
      <c r="AJ30" s="206"/>
      <c r="AK30" s="119"/>
      <c r="AL30" s="206"/>
      <c r="AM30" s="119"/>
      <c r="AN30" s="206"/>
      <c r="AO30" s="119"/>
      <c r="AP30" s="206"/>
      <c r="AQ30" s="119"/>
      <c r="AR30" s="206"/>
      <c r="AS30" s="119"/>
      <c r="AT30" s="206"/>
      <c r="AU30" s="893"/>
      <c r="AV30" s="120"/>
      <c r="AW30" s="888"/>
      <c r="AX30" s="206"/>
      <c r="AY30" s="119"/>
      <c r="AZ30" s="206"/>
      <c r="BA30" s="119"/>
      <c r="BB30" s="206"/>
      <c r="BC30" s="119"/>
      <c r="BD30" s="264"/>
      <c r="BE30" s="162"/>
      <c r="BF30" s="122"/>
      <c r="BG30" s="119"/>
      <c r="BH30" s="113"/>
      <c r="BI30" s="113"/>
      <c r="BJ30" s="204"/>
      <c r="BK30" s="123"/>
      <c r="BL30" s="475"/>
      <c r="BM30" s="123"/>
      <c r="BN30" s="475"/>
      <c r="BO30" s="123"/>
      <c r="BP30" s="123"/>
      <c r="BQ30" s="123"/>
      <c r="BR30" s="122"/>
      <c r="BS30" s="120"/>
      <c r="BT30" s="264"/>
      <c r="BU30" s="162"/>
      <c r="BV30" s="206"/>
      <c r="BW30" s="119"/>
      <c r="BX30" s="206"/>
      <c r="BY30" s="119"/>
      <c r="BZ30" s="206"/>
      <c r="CA30" s="119"/>
      <c r="CB30" s="206"/>
      <c r="CC30" s="119"/>
      <c r="CD30" s="206"/>
      <c r="CE30" s="119"/>
      <c r="CG30" s="1149">
        <f t="shared" si="8"/>
        <v>0</v>
      </c>
      <c r="CH30" s="1149">
        <f t="shared" si="9"/>
        <v>0</v>
      </c>
    </row>
    <row r="31" spans="1:86" ht="25.5" customHeight="1">
      <c r="A31" s="102" t="s">
        <v>5</v>
      </c>
      <c r="B31" s="103">
        <f>D31+BD31+BT31</f>
        <v>12767007.780000001</v>
      </c>
      <c r="C31" s="103">
        <f>E31+BE31+BU31</f>
        <v>2845476.21</v>
      </c>
      <c r="D31" s="101">
        <f t="shared" ref="D31:D32" si="25">J31+L31+X31+Z31+V31+AT31+AN31+AP31+F31+AF31+AZ31+AJ31+AL31+AR31+AX31+BB31+AV31+T31+AB31+N31+AD31+H31+P31+R31+AH31</f>
        <v>4405159.78</v>
      </c>
      <c r="E31" s="101">
        <f t="shared" ref="E31:E32" si="26">K31+M31+Y31+AA31+W31+AU31+AO31+AQ31+G31+AG31+BA31+AK31+AM31+AS31+AY31+BC31+AW31+U31+AC31+O31+AE31+I31+Q31+S31+AI31</f>
        <v>0</v>
      </c>
      <c r="F31" s="104">
        <f>'Трансферты и кредиты'!BI32+'Трансферты и кредиты'!BK32</f>
        <v>0</v>
      </c>
      <c r="G31" s="101">
        <f>'Трансферты и кредиты'!BJ32+'Трансферты и кредиты'!BL32</f>
        <v>0</v>
      </c>
      <c r="H31" s="103">
        <f>'Трансферты и кредиты'!CB32</f>
        <v>0</v>
      </c>
      <c r="I31" s="101">
        <f>'Трансферты и кредиты'!CJ32</f>
        <v>0</v>
      </c>
      <c r="J31" s="103">
        <f>'Трансферты и кредиты'!CD32</f>
        <v>0</v>
      </c>
      <c r="K31" s="101">
        <f>'Трансферты и кредиты'!CL32</f>
        <v>0</v>
      </c>
      <c r="L31" s="104">
        <f>'Трансферты и кредиты'!CY32</f>
        <v>0</v>
      </c>
      <c r="M31" s="103">
        <f>'Трансферты и кредиты'!DB32</f>
        <v>0</v>
      </c>
      <c r="N31" s="103">
        <f>'Трансферты и кредиты'!DE32</f>
        <v>0</v>
      </c>
      <c r="O31" s="101">
        <f>'Трансферты и кредиты'!DJ32</f>
        <v>0</v>
      </c>
      <c r="P31" s="103">
        <f>'Трансферты и кредиты'!DG32</f>
        <v>0</v>
      </c>
      <c r="Q31" s="101">
        <f>'Трансферты и кредиты'!DL32</f>
        <v>0</v>
      </c>
      <c r="R31" s="103">
        <f>'Трансферты и кредиты'!DO32</f>
        <v>0</v>
      </c>
      <c r="S31" s="101">
        <f>'Трансферты и кредиты'!DR32</f>
        <v>0</v>
      </c>
      <c r="T31" s="103">
        <f>'Трансферты и кредиты'!DU32</f>
        <v>4379100</v>
      </c>
      <c r="U31" s="101">
        <f>'Трансферты и кредиты'!DX32</f>
        <v>0</v>
      </c>
      <c r="V31" s="103">
        <f>'Трансферты и кредиты'!EA32+'Трансферты и кредиты'!EG32</f>
        <v>0</v>
      </c>
      <c r="W31" s="101">
        <f>'Трансферты и кредиты'!ED32+'Трансферты и кредиты'!EJ32</f>
        <v>0</v>
      </c>
      <c r="X31" s="103">
        <f>'Трансферты и кредиты'!FA32+'Трансферты и кредиты'!FS32</f>
        <v>26059.78</v>
      </c>
      <c r="Y31" s="101">
        <f>'Трансферты и кредиты'!GB32+'Трансферты и кредиты'!FJ32</f>
        <v>0</v>
      </c>
      <c r="Z31" s="103">
        <f>'Трансферты и кредиты'!FC32+'Трансферты и кредиты'!FU32</f>
        <v>0</v>
      </c>
      <c r="AA31" s="101">
        <f>'Трансферты и кредиты'!GD32+'Трансферты и кредиты'!FL32</f>
        <v>0</v>
      </c>
      <c r="AB31" s="103">
        <f>'Трансферты и кредиты'!FE32+'Трансферты и кредиты'!FW32</f>
        <v>0</v>
      </c>
      <c r="AC31" s="101">
        <f>'Трансферты и кредиты'!FN32+'Трансферты и кредиты'!GF32</f>
        <v>0</v>
      </c>
      <c r="AD31" s="103">
        <f>'Трансферты и кредиты'!EY32+'Трансферты и кредиты'!FQ32</f>
        <v>0</v>
      </c>
      <c r="AE31" s="101">
        <f>'Трансферты и кредиты'!FZ32+'Трансферты и кредиты'!FH32</f>
        <v>0</v>
      </c>
      <c r="AF31" s="103">
        <f>'Трансферты и кредиты'!HS32</f>
        <v>0</v>
      </c>
      <c r="AG31" s="101">
        <f>'Трансферты и кредиты'!HX32</f>
        <v>0</v>
      </c>
      <c r="AH31" s="103">
        <f>'Трансферты и кредиты'!HU32</f>
        <v>0</v>
      </c>
      <c r="AI31" s="101">
        <f>'Трансферты и кредиты'!HZ32</f>
        <v>0</v>
      </c>
      <c r="AJ31" s="103">
        <f>'Трансферты и кредиты'!IE32</f>
        <v>0</v>
      </c>
      <c r="AK31" s="101">
        <f>'Трансферты и кредиты'!IJ32</f>
        <v>0</v>
      </c>
      <c r="AL31" s="103">
        <f>'Трансферты и кредиты'!IN32</f>
        <v>0</v>
      </c>
      <c r="AM31" s="101">
        <f>'Трансферты и кредиты'!IR32</f>
        <v>0</v>
      </c>
      <c r="AN31" s="103">
        <f>'Трансферты и кредиты'!IY32+'Трансферты и кредиты'!JI32</f>
        <v>0</v>
      </c>
      <c r="AO31" s="101">
        <f>'Трансферты и кредиты'!JD32+'Трансферты и кредиты'!JN32</f>
        <v>0</v>
      </c>
      <c r="AP31" s="104">
        <f>'Трансферты и кредиты'!IZ32+'Трансферты и кредиты'!JJ32</f>
        <v>0</v>
      </c>
      <c r="AQ31" s="101">
        <f>'Трансферты и кредиты'!JE32+'Трансферты и кредиты'!JO32</f>
        <v>0</v>
      </c>
      <c r="AR31" s="103">
        <f>'Трансферты и кредиты'!KQ32</f>
        <v>0</v>
      </c>
      <c r="AS31" s="101">
        <f>'Трансферты и кредиты'!KT32</f>
        <v>0</v>
      </c>
      <c r="AT31" s="103">
        <f>'Трансферты и кредиты'!LJ32</f>
        <v>0</v>
      </c>
      <c r="AU31" s="103">
        <f>'Трансферты и кредиты'!LT32</f>
        <v>0</v>
      </c>
      <c r="AV31" s="101">
        <f>'Трансферты и кредиты'!LP32+'Трансферты и кредиты'!MH32</f>
        <v>0</v>
      </c>
      <c r="AW31" s="100">
        <f>'Трансферты и кредиты'!LZ32+'Трансферты и кредиты'!MP32</f>
        <v>0</v>
      </c>
      <c r="AX31" s="103">
        <f>'Трансферты и кредиты'!OI32</f>
        <v>0</v>
      </c>
      <c r="AY31" s="101">
        <f>'Трансферты и кредиты'!OP32</f>
        <v>0</v>
      </c>
      <c r="AZ31" s="103">
        <f>'Трансферты и кредиты'!NY32+'Трансферты и кредиты'!OK32</f>
        <v>0</v>
      </c>
      <c r="BA31" s="101">
        <f>'Трансферты и кредиты'!OD32+'Трансферты и кредиты'!OR32</f>
        <v>0</v>
      </c>
      <c r="BB31" s="103">
        <f>'Трансферты и кредиты'!OA32+'Трансферты и кредиты'!OM32</f>
        <v>0</v>
      </c>
      <c r="BC31" s="101">
        <f>'Трансферты и кредиты'!OF32+'Трансферты и кредиты'!OT32</f>
        <v>0</v>
      </c>
      <c r="BD31" s="103">
        <f>BR31+BF31+BL31+BH31+BP31+BJ31+BN31</f>
        <v>8361848</v>
      </c>
      <c r="BE31" s="101">
        <f>BS31+BG31+BM31+BI31+BQ31+BK31+BO31</f>
        <v>2845476.21</v>
      </c>
      <c r="BF31" s="104">
        <f>'Трансферты и кредиты'!QS32</f>
        <v>0</v>
      </c>
      <c r="BG31" s="101">
        <f>'Трансферты и кредиты'!QT32</f>
        <v>0</v>
      </c>
      <c r="BH31" s="100">
        <f>'Трансферты и кредиты'!QU32</f>
        <v>17000</v>
      </c>
      <c r="BI31" s="100">
        <f>'Трансферты и кредиты'!QV32</f>
        <v>0</v>
      </c>
      <c r="BJ31" s="286">
        <f>'Трансферты и кредиты'!QW32</f>
        <v>3609156</v>
      </c>
      <c r="BK31" s="171">
        <f>'Трансферты и кредиты'!QX32</f>
        <v>2383632</v>
      </c>
      <c r="BL31" s="476">
        <f>'Трансферты и кредиты'!QY32</f>
        <v>611962</v>
      </c>
      <c r="BM31" s="171">
        <f>'Трансферты и кредиты'!QZ32</f>
        <v>0</v>
      </c>
      <c r="BN31" s="476">
        <f>'Трансферты и кредиты'!RA32</f>
        <v>1223730</v>
      </c>
      <c r="BO31" s="171">
        <f>'Трансферты и кредиты'!RB32</f>
        <v>0</v>
      </c>
      <c r="BP31" s="171">
        <f>'Трансферты и кредиты'!RC32</f>
        <v>0</v>
      </c>
      <c r="BQ31" s="171">
        <f>'Трансферты и кредиты'!RD32</f>
        <v>0</v>
      </c>
      <c r="BR31" s="104">
        <f>'Трансферты и кредиты'!RG32</f>
        <v>2900000</v>
      </c>
      <c r="BS31" s="101">
        <f>'Трансферты и кредиты'!RJ32</f>
        <v>461844.21</v>
      </c>
      <c r="BT31" s="103">
        <f t="shared" ref="BT31:BT32" si="27">BZ31+BV31+CB31+CD31+BX31</f>
        <v>0</v>
      </c>
      <c r="BU31" s="101">
        <f t="shared" ref="BU31:BU32" si="28">CA31+BW31+CC31+CE31+BY31</f>
        <v>0</v>
      </c>
      <c r="BV31" s="103">
        <f>'Трансферты и кредиты'!RO32</f>
        <v>0</v>
      </c>
      <c r="BW31" s="101">
        <f>'Трансферты и кредиты'!RV32</f>
        <v>0</v>
      </c>
      <c r="BX31" s="101">
        <f>'Трансферты и кредиты'!RQ32</f>
        <v>0</v>
      </c>
      <c r="BY31" s="100">
        <f>'Трансферты и кредиты'!RX32</f>
        <v>0</v>
      </c>
      <c r="BZ31" s="103">
        <f>'Трансферты и кредиты'!SB32+'Трансферты и кредиты'!SH32</f>
        <v>0</v>
      </c>
      <c r="CA31" s="101">
        <f>'Трансферты и кредиты'!SE32+'Трансферты и кредиты'!SK32</f>
        <v>0</v>
      </c>
      <c r="CB31" s="104">
        <f>'Трансферты и кредиты'!SC32+'Трансферты и кредиты'!SI32</f>
        <v>0</v>
      </c>
      <c r="CC31" s="101">
        <f>'Трансферты и кредиты'!SF32+'Трансферты и кредиты'!SL32</f>
        <v>0</v>
      </c>
      <c r="CD31" s="103">
        <f>'Трансферты и кредиты'!TA32</f>
        <v>0</v>
      </c>
      <c r="CE31" s="101">
        <f>'Трансферты и кредиты'!TD32</f>
        <v>0</v>
      </c>
      <c r="CG31" s="1149">
        <f t="shared" si="8"/>
        <v>8361.848</v>
      </c>
      <c r="CH31" s="1149">
        <f t="shared" si="9"/>
        <v>2845.4762099999998</v>
      </c>
    </row>
    <row r="32" spans="1:86" ht="25.5" customHeight="1" thickBot="1">
      <c r="A32" s="105" t="s">
        <v>6</v>
      </c>
      <c r="B32" s="103">
        <f>D32+BD32+BT32</f>
        <v>502010792.20999998</v>
      </c>
      <c r="C32" s="103">
        <f>E32+BE32+BU32</f>
        <v>7605623.4700000007</v>
      </c>
      <c r="D32" s="284">
        <f t="shared" si="25"/>
        <v>168566494.20999998</v>
      </c>
      <c r="E32" s="284">
        <f t="shared" si="26"/>
        <v>0</v>
      </c>
      <c r="F32" s="104">
        <f>'Трансферты и кредиты'!BI33+'Трансферты и кредиты'!BK33</f>
        <v>0</v>
      </c>
      <c r="G32" s="101">
        <f>'Трансферты и кредиты'!BJ33+'Трансферты и кредиты'!BL33</f>
        <v>0</v>
      </c>
      <c r="H32" s="103">
        <f>'Трансферты и кредиты'!CB33</f>
        <v>0</v>
      </c>
      <c r="I32" s="101">
        <f>'Трансферты и кредиты'!CJ33</f>
        <v>0</v>
      </c>
      <c r="J32" s="103">
        <f>'Трансферты и кредиты'!CD33</f>
        <v>0</v>
      </c>
      <c r="K32" s="101">
        <f>'Трансферты и кредиты'!CL33</f>
        <v>0</v>
      </c>
      <c r="L32" s="104">
        <f>'Трансферты и кредиты'!CY33</f>
        <v>0</v>
      </c>
      <c r="M32" s="103">
        <f>'Трансферты и кредиты'!DB33</f>
        <v>0</v>
      </c>
      <c r="N32" s="103">
        <f>'Трансферты и кредиты'!DE33</f>
        <v>0</v>
      </c>
      <c r="O32" s="101">
        <f>'Трансферты и кредиты'!DJ33</f>
        <v>0</v>
      </c>
      <c r="P32" s="103">
        <f>'Трансферты и кредиты'!DG33</f>
        <v>0</v>
      </c>
      <c r="Q32" s="101">
        <f>'Трансферты и кредиты'!DL33</f>
        <v>0</v>
      </c>
      <c r="R32" s="103">
        <f>'Трансферты и кредиты'!DO33</f>
        <v>0</v>
      </c>
      <c r="S32" s="101">
        <f>'Трансферты и кредиты'!DR33</f>
        <v>0</v>
      </c>
      <c r="T32" s="108">
        <f>'Трансферты и кредиты'!DU33</f>
        <v>0</v>
      </c>
      <c r="U32" s="107">
        <f>'Трансферты и кредиты'!DX33</f>
        <v>0</v>
      </c>
      <c r="V32" s="103">
        <f>'Трансферты и кредиты'!EA33+'Трансферты и кредиты'!EG33</f>
        <v>0</v>
      </c>
      <c r="W32" s="101">
        <f>'Трансферты и кредиты'!ED33+'Трансферты и кредиты'!EJ33</f>
        <v>0</v>
      </c>
      <c r="X32" s="725">
        <f>'Трансферты и кредиты'!FA33+'Трансферты и кредиты'!FS33</f>
        <v>124094.21</v>
      </c>
      <c r="Y32" s="284">
        <f>'Трансферты и кредиты'!GB33+'Трансферты и кредиты'!FJ33</f>
        <v>0</v>
      </c>
      <c r="Z32" s="725">
        <f>'Трансферты и кредиты'!FC33+'Трансферты и кредиты'!FU33</f>
        <v>0</v>
      </c>
      <c r="AA32" s="284">
        <f>'Трансферты и кредиты'!GD33+'Трансферты и кредиты'!FL33</f>
        <v>0</v>
      </c>
      <c r="AB32" s="103">
        <f>'Трансферты и кредиты'!FE33+'Трансферты и кредиты'!FW33</f>
        <v>0</v>
      </c>
      <c r="AC32" s="101">
        <f>'Трансферты и кредиты'!FN33+'Трансферты и кредиты'!GF33</f>
        <v>0</v>
      </c>
      <c r="AD32" s="103">
        <f>'Трансферты и кредиты'!EY33+'Трансферты и кредиты'!FQ33</f>
        <v>0</v>
      </c>
      <c r="AE32" s="101">
        <f>'Трансферты и кредиты'!FZ33+'Трансферты и кредиты'!FH33</f>
        <v>0</v>
      </c>
      <c r="AF32" s="103">
        <f>'Трансферты и кредиты'!HS33</f>
        <v>126551900</v>
      </c>
      <c r="AG32" s="101">
        <f>'Трансферты и кредиты'!HX33</f>
        <v>0</v>
      </c>
      <c r="AH32" s="103">
        <f>'Трансферты и кредиты'!HU33</f>
        <v>41890500</v>
      </c>
      <c r="AI32" s="101">
        <f>'Трансферты и кредиты'!HZ33</f>
        <v>0</v>
      </c>
      <c r="AJ32" s="103">
        <f>'Трансферты и кредиты'!IE33</f>
        <v>0</v>
      </c>
      <c r="AK32" s="101">
        <f>'Трансферты и кредиты'!IJ33</f>
        <v>0</v>
      </c>
      <c r="AL32" s="103">
        <f>'Трансферты и кредиты'!IN33</f>
        <v>0</v>
      </c>
      <c r="AM32" s="101">
        <f>'Трансферты и кредиты'!IR33</f>
        <v>0</v>
      </c>
      <c r="AN32" s="103">
        <f>'Трансферты и кредиты'!IY33+'Трансферты и кредиты'!JI33</f>
        <v>0</v>
      </c>
      <c r="AO32" s="101">
        <f>'Трансферты и кредиты'!JD33+'Трансферты и кредиты'!JN33</f>
        <v>0</v>
      </c>
      <c r="AP32" s="104">
        <f>'Трансферты и кредиты'!IZ33+'Трансферты и кредиты'!JJ33</f>
        <v>0</v>
      </c>
      <c r="AQ32" s="101">
        <f>'Трансферты и кредиты'!JE33+'Трансферты и кредиты'!JO33</f>
        <v>0</v>
      </c>
      <c r="AR32" s="103">
        <f>'Трансферты и кредиты'!KQ33</f>
        <v>0</v>
      </c>
      <c r="AS32" s="101">
        <f>'Трансферты и кредиты'!KT33</f>
        <v>0</v>
      </c>
      <c r="AT32" s="103">
        <f>'Трансферты и кредиты'!LJ33</f>
        <v>0</v>
      </c>
      <c r="AU32" s="103">
        <f>'Трансферты и кредиты'!LT33</f>
        <v>0</v>
      </c>
      <c r="AV32" s="101">
        <f>'Трансферты и кредиты'!LP33+'Трансферты и кредиты'!MH33</f>
        <v>0</v>
      </c>
      <c r="AW32" s="100">
        <f>'Трансферты и кредиты'!LZ33+'Трансферты и кредиты'!MP33</f>
        <v>0</v>
      </c>
      <c r="AX32" s="103">
        <f>'Трансферты и кредиты'!OI33</f>
        <v>0</v>
      </c>
      <c r="AY32" s="101">
        <f>'Трансферты и кредиты'!OP33</f>
        <v>0</v>
      </c>
      <c r="AZ32" s="103">
        <f>'Трансферты и кредиты'!NY33+'Трансферты и кредиты'!OK33</f>
        <v>0</v>
      </c>
      <c r="BA32" s="101">
        <f>'Трансферты и кредиты'!OD33+'Трансферты и кредиты'!OR33</f>
        <v>0</v>
      </c>
      <c r="BB32" s="103">
        <f>'Трансферты и кредиты'!OA33+'Трансферты и кредиты'!OM33</f>
        <v>0</v>
      </c>
      <c r="BC32" s="101">
        <f>'Трансферты и кредиты'!OF33+'Трансферты и кредиты'!OT33</f>
        <v>0</v>
      </c>
      <c r="BD32" s="103">
        <f>BR32+BF32+BL32+BH32+BP32+BJ32+BN32</f>
        <v>39200498</v>
      </c>
      <c r="BE32" s="101">
        <f>BS32+BG32+BM32+BI32+BQ32+BK32+BO32</f>
        <v>7605623.4700000007</v>
      </c>
      <c r="BF32" s="104">
        <f>'Трансферты и кредиты'!QS33</f>
        <v>0</v>
      </c>
      <c r="BG32" s="101">
        <f>'Трансферты и кредиты'!QT33</f>
        <v>0</v>
      </c>
      <c r="BH32" s="100">
        <f>'Трансферты и кредиты'!QU33</f>
        <v>70000</v>
      </c>
      <c r="BI32" s="100">
        <f>'Трансферты и кредиты'!QV33</f>
        <v>0</v>
      </c>
      <c r="BJ32" s="286">
        <f>'Трансферты и кредиты'!QW33</f>
        <v>3609167.9999999995</v>
      </c>
      <c r="BK32" s="171">
        <f>'Трансферты и кредиты'!QX33</f>
        <v>1191816</v>
      </c>
      <c r="BL32" s="476">
        <f>'Трансферты и кредиты'!QY33</f>
        <v>6119620</v>
      </c>
      <c r="BM32" s="171">
        <f>'Трансферты и кредиты'!QZ33</f>
        <v>1191816</v>
      </c>
      <c r="BN32" s="476">
        <f>'Трансферты и кредиты'!RA33</f>
        <v>10401710</v>
      </c>
      <c r="BO32" s="171">
        <f>'Трансферты и кредиты'!RB33</f>
        <v>1787724</v>
      </c>
      <c r="BP32" s="171">
        <f>'Трансферты и кредиты'!RC33</f>
        <v>0</v>
      </c>
      <c r="BQ32" s="171">
        <f>'Трансферты и кредиты'!RD33</f>
        <v>0</v>
      </c>
      <c r="BR32" s="104">
        <f>'Трансферты и кредиты'!RG33</f>
        <v>19000000</v>
      </c>
      <c r="BS32" s="101">
        <f>'Трансферты и кредиты'!RJ33</f>
        <v>3434267.47</v>
      </c>
      <c r="BT32" s="103">
        <f t="shared" si="27"/>
        <v>294243800</v>
      </c>
      <c r="BU32" s="101">
        <f t="shared" si="28"/>
        <v>0</v>
      </c>
      <c r="BV32" s="103">
        <f>'Трансферты и кредиты'!RO33</f>
        <v>202648400</v>
      </c>
      <c r="BW32" s="101">
        <f>'Трансферты и кредиты'!RV33</f>
        <v>0</v>
      </c>
      <c r="BX32" s="101">
        <f>'Трансферты и кредиты'!RQ33</f>
        <v>91595400</v>
      </c>
      <c r="BY32" s="100">
        <f>'Трансферты и кредиты'!RX33</f>
        <v>0</v>
      </c>
      <c r="BZ32" s="103">
        <f>'Трансферты и кредиты'!SB33+'Трансферты и кредиты'!SH33</f>
        <v>0</v>
      </c>
      <c r="CA32" s="101">
        <f>'Трансферты и кредиты'!SE33+'Трансферты и кредиты'!SK33</f>
        <v>0</v>
      </c>
      <c r="CB32" s="104">
        <f>'Трансферты и кредиты'!SC33+'Трансферты и кредиты'!SI33</f>
        <v>0</v>
      </c>
      <c r="CC32" s="101">
        <f>'Трансферты и кредиты'!SF33+'Трансферты и кредиты'!SL33</f>
        <v>0</v>
      </c>
      <c r="CD32" s="103">
        <f>'Трансферты и кредиты'!TA33</f>
        <v>0</v>
      </c>
      <c r="CE32" s="101">
        <f>'Трансферты и кредиты'!TD33</f>
        <v>0</v>
      </c>
      <c r="CG32" s="1149">
        <f t="shared" si="8"/>
        <v>39200.498</v>
      </c>
      <c r="CH32" s="1149">
        <f t="shared" si="9"/>
        <v>7605.6234700000005</v>
      </c>
    </row>
    <row r="33" spans="1:86" ht="25.5" customHeight="1" thickBot="1">
      <c r="A33" s="161" t="s">
        <v>7</v>
      </c>
      <c r="B33" s="116">
        <f t="shared" ref="B33:E33" si="29">SUM(B31:B32)</f>
        <v>514777799.99000001</v>
      </c>
      <c r="C33" s="116">
        <f t="shared" si="29"/>
        <v>10451099.68</v>
      </c>
      <c r="D33" s="114">
        <f t="shared" si="29"/>
        <v>172971653.98999998</v>
      </c>
      <c r="E33" s="114">
        <f t="shared" si="29"/>
        <v>0</v>
      </c>
      <c r="F33" s="124">
        <f t="shared" ref="F33:AQ33" si="30">SUM(F31:F32)</f>
        <v>0</v>
      </c>
      <c r="G33" s="117">
        <f t="shared" si="30"/>
        <v>0</v>
      </c>
      <c r="H33" s="116">
        <f t="shared" ref="H33:I33" si="31">SUM(H31:H32)</f>
        <v>0</v>
      </c>
      <c r="I33" s="114">
        <f t="shared" si="31"/>
        <v>0</v>
      </c>
      <c r="J33" s="116">
        <f t="shared" si="30"/>
        <v>0</v>
      </c>
      <c r="K33" s="117">
        <f t="shared" si="30"/>
        <v>0</v>
      </c>
      <c r="L33" s="118">
        <f>SUM(L31:L32)</f>
        <v>0</v>
      </c>
      <c r="M33" s="892">
        <f>SUM(M31:M32)</f>
        <v>0</v>
      </c>
      <c r="N33" s="116">
        <f t="shared" ref="N33:O33" si="32">SUM(N31:N32)</f>
        <v>0</v>
      </c>
      <c r="O33" s="114">
        <f t="shared" si="32"/>
        <v>0</v>
      </c>
      <c r="P33" s="118">
        <f t="shared" ref="P33:Q33" si="33">SUM(P31:P32)</f>
        <v>0</v>
      </c>
      <c r="Q33" s="114">
        <f t="shared" si="33"/>
        <v>0</v>
      </c>
      <c r="R33" s="116">
        <f t="shared" ref="R33:S33" si="34">SUM(R31:R32)</f>
        <v>0</v>
      </c>
      <c r="S33" s="117">
        <f t="shared" si="34"/>
        <v>0</v>
      </c>
      <c r="T33" s="116">
        <f t="shared" si="30"/>
        <v>4379100</v>
      </c>
      <c r="U33" s="114">
        <f t="shared" si="30"/>
        <v>0</v>
      </c>
      <c r="V33" s="116">
        <f t="shared" si="30"/>
        <v>0</v>
      </c>
      <c r="W33" s="114">
        <f t="shared" si="30"/>
        <v>0</v>
      </c>
      <c r="X33" s="116">
        <f t="shared" si="30"/>
        <v>150153.99</v>
      </c>
      <c r="Y33" s="117">
        <f t="shared" si="30"/>
        <v>0</v>
      </c>
      <c r="Z33" s="116">
        <f t="shared" si="30"/>
        <v>0</v>
      </c>
      <c r="AA33" s="117">
        <f t="shared" si="30"/>
        <v>0</v>
      </c>
      <c r="AB33" s="116">
        <f t="shared" si="30"/>
        <v>0</v>
      </c>
      <c r="AC33" s="114">
        <f t="shared" si="30"/>
        <v>0</v>
      </c>
      <c r="AD33" s="116">
        <f t="shared" ref="AD33:AE33" si="35">SUM(AD31:AD32)</f>
        <v>0</v>
      </c>
      <c r="AE33" s="114">
        <f t="shared" si="35"/>
        <v>0</v>
      </c>
      <c r="AF33" s="116">
        <f t="shared" si="30"/>
        <v>126551900</v>
      </c>
      <c r="AG33" s="117">
        <f t="shared" si="30"/>
        <v>0</v>
      </c>
      <c r="AH33" s="118">
        <f t="shared" ref="AH33:AI33" si="36">SUM(AH31:AH32)</f>
        <v>41890500</v>
      </c>
      <c r="AI33" s="117">
        <f t="shared" si="36"/>
        <v>0</v>
      </c>
      <c r="AJ33" s="116">
        <f>SUM(AJ31:AJ32)</f>
        <v>0</v>
      </c>
      <c r="AK33" s="114">
        <f>SUM(AK31:AK32)</f>
        <v>0</v>
      </c>
      <c r="AL33" s="116">
        <f t="shared" si="30"/>
        <v>0</v>
      </c>
      <c r="AM33" s="117">
        <f t="shared" si="30"/>
        <v>0</v>
      </c>
      <c r="AN33" s="116">
        <f t="shared" si="30"/>
        <v>0</v>
      </c>
      <c r="AO33" s="117">
        <f t="shared" si="30"/>
        <v>0</v>
      </c>
      <c r="AP33" s="116">
        <f t="shared" si="30"/>
        <v>0</v>
      </c>
      <c r="AQ33" s="117">
        <f t="shared" si="30"/>
        <v>0</v>
      </c>
      <c r="AR33" s="116">
        <f t="shared" ref="AR33:AY33" si="37">SUM(AR31:AR32)</f>
        <v>0</v>
      </c>
      <c r="AS33" s="114">
        <f t="shared" si="37"/>
        <v>0</v>
      </c>
      <c r="AT33" s="116">
        <f t="shared" si="37"/>
        <v>0</v>
      </c>
      <c r="AU33" s="116">
        <f t="shared" si="37"/>
        <v>0</v>
      </c>
      <c r="AV33" s="114">
        <f t="shared" si="37"/>
        <v>0</v>
      </c>
      <c r="AW33" s="474">
        <f t="shared" si="37"/>
        <v>0</v>
      </c>
      <c r="AX33" s="116">
        <f t="shared" si="37"/>
        <v>0</v>
      </c>
      <c r="AY33" s="114">
        <f t="shared" si="37"/>
        <v>0</v>
      </c>
      <c r="AZ33" s="116">
        <f t="shared" ref="AZ33:BA33" si="38">SUM(AZ31:AZ32)</f>
        <v>0</v>
      </c>
      <c r="BA33" s="114">
        <f t="shared" si="38"/>
        <v>0</v>
      </c>
      <c r="BB33" s="116">
        <f>SUM(BB31:BB32)</f>
        <v>0</v>
      </c>
      <c r="BC33" s="114">
        <f>SUM(BC31:BC32)</f>
        <v>0</v>
      </c>
      <c r="BD33" s="116">
        <f t="shared" ref="BD33:BS33" si="39">SUM(BD31:BD32)</f>
        <v>47562346</v>
      </c>
      <c r="BE33" s="114">
        <f t="shared" si="39"/>
        <v>10451099.68</v>
      </c>
      <c r="BF33" s="118">
        <f t="shared" si="39"/>
        <v>0</v>
      </c>
      <c r="BG33" s="117">
        <f t="shared" si="39"/>
        <v>0</v>
      </c>
      <c r="BH33" s="117">
        <f t="shared" si="39"/>
        <v>87000</v>
      </c>
      <c r="BI33" s="117">
        <f t="shared" si="39"/>
        <v>0</v>
      </c>
      <c r="BJ33" s="116">
        <f t="shared" si="39"/>
        <v>7218324</v>
      </c>
      <c r="BK33" s="117">
        <f t="shared" si="39"/>
        <v>3575448</v>
      </c>
      <c r="BL33" s="474">
        <f t="shared" si="39"/>
        <v>6731582</v>
      </c>
      <c r="BM33" s="117">
        <f t="shared" si="39"/>
        <v>1191816</v>
      </c>
      <c r="BN33" s="474">
        <f>SUM(BN31:BN32)</f>
        <v>11625440</v>
      </c>
      <c r="BO33" s="117">
        <f>SUM(BO31:BO32)</f>
        <v>1787724</v>
      </c>
      <c r="BP33" s="114">
        <f t="shared" si="39"/>
        <v>0</v>
      </c>
      <c r="BQ33" s="117">
        <f t="shared" si="39"/>
        <v>0</v>
      </c>
      <c r="BR33" s="118">
        <f t="shared" si="39"/>
        <v>21900000</v>
      </c>
      <c r="BS33" s="114">
        <f t="shared" si="39"/>
        <v>3896111.68</v>
      </c>
      <c r="BT33" s="116">
        <f t="shared" ref="BT33:CA33" si="40">SUM(BT31:BT32)</f>
        <v>294243800</v>
      </c>
      <c r="BU33" s="114">
        <f t="shared" si="40"/>
        <v>0</v>
      </c>
      <c r="BV33" s="116">
        <f t="shared" ref="BV33:BW33" si="41">SUM(BV31:BV32)</f>
        <v>202648400</v>
      </c>
      <c r="BW33" s="114">
        <f t="shared" si="41"/>
        <v>0</v>
      </c>
      <c r="BX33" s="116">
        <f t="shared" ref="BX33:BY33" si="42">SUM(BX31:BX32)</f>
        <v>91595400</v>
      </c>
      <c r="BY33" s="114">
        <f t="shared" si="42"/>
        <v>0</v>
      </c>
      <c r="BZ33" s="116">
        <f t="shared" si="40"/>
        <v>0</v>
      </c>
      <c r="CA33" s="117">
        <f t="shared" si="40"/>
        <v>0</v>
      </c>
      <c r="CB33" s="116">
        <f t="shared" ref="CB33:CE33" si="43">SUM(CB31:CB32)</f>
        <v>0</v>
      </c>
      <c r="CC33" s="117">
        <f t="shared" si="43"/>
        <v>0</v>
      </c>
      <c r="CD33" s="116">
        <f t="shared" si="43"/>
        <v>0</v>
      </c>
      <c r="CE33" s="114">
        <f t="shared" si="43"/>
        <v>0</v>
      </c>
      <c r="CG33" s="1149">
        <f t="shared" si="8"/>
        <v>47562.345999999998</v>
      </c>
      <c r="CH33" s="1149">
        <f t="shared" si="9"/>
        <v>10451.099679999999</v>
      </c>
    </row>
    <row r="34" spans="1:86" ht="25.5" customHeight="1">
      <c r="A34" s="96"/>
      <c r="B34" s="159"/>
      <c r="C34" s="159"/>
      <c r="D34" s="125"/>
      <c r="E34" s="125"/>
      <c r="F34" s="130"/>
      <c r="G34" s="125"/>
      <c r="H34" s="207"/>
      <c r="I34" s="126"/>
      <c r="J34" s="207"/>
      <c r="K34" s="126"/>
      <c r="L34" s="129"/>
      <c r="M34" s="894"/>
      <c r="N34" s="207"/>
      <c r="O34" s="126"/>
      <c r="P34" s="129"/>
      <c r="Q34" s="126"/>
      <c r="R34" s="207"/>
      <c r="S34" s="126"/>
      <c r="T34" s="207"/>
      <c r="U34" s="126"/>
      <c r="V34" s="207"/>
      <c r="W34" s="126"/>
      <c r="X34" s="207"/>
      <c r="Y34" s="126"/>
      <c r="Z34" s="207"/>
      <c r="AA34" s="126"/>
      <c r="AB34" s="207"/>
      <c r="AC34" s="126"/>
      <c r="AD34" s="207"/>
      <c r="AE34" s="126"/>
      <c r="AF34" s="207"/>
      <c r="AG34" s="126"/>
      <c r="AH34" s="129"/>
      <c r="AI34" s="126"/>
      <c r="AJ34" s="207"/>
      <c r="AK34" s="126"/>
      <c r="AL34" s="207"/>
      <c r="AM34" s="126"/>
      <c r="AN34" s="207"/>
      <c r="AO34" s="126"/>
      <c r="AP34" s="207"/>
      <c r="AQ34" s="126"/>
      <c r="AR34" s="207"/>
      <c r="AS34" s="126"/>
      <c r="AT34" s="207"/>
      <c r="AU34" s="126"/>
      <c r="AV34" s="128"/>
      <c r="AW34" s="889"/>
      <c r="AX34" s="207"/>
      <c r="AY34" s="126"/>
      <c r="AZ34" s="207"/>
      <c r="BA34" s="126"/>
      <c r="BB34" s="207"/>
      <c r="BC34" s="126"/>
      <c r="BD34" s="265"/>
      <c r="BE34" s="163"/>
      <c r="BF34" s="129"/>
      <c r="BG34" s="126"/>
      <c r="BH34" s="125"/>
      <c r="BI34" s="125"/>
      <c r="BJ34" s="210"/>
      <c r="BK34" s="125"/>
      <c r="BL34" s="130"/>
      <c r="BM34" s="125"/>
      <c r="BN34" s="130"/>
      <c r="BO34" s="125"/>
      <c r="BP34" s="210"/>
      <c r="BQ34" s="125"/>
      <c r="BR34" s="127"/>
      <c r="BS34" s="128"/>
      <c r="BT34" s="265"/>
      <c r="BU34" s="163"/>
      <c r="BV34" s="207"/>
      <c r="BW34" s="126"/>
      <c r="BX34" s="207"/>
      <c r="BY34" s="126"/>
      <c r="BZ34" s="207"/>
      <c r="CA34" s="126"/>
      <c r="CB34" s="207"/>
      <c r="CC34" s="126"/>
      <c r="CD34" s="207"/>
      <c r="CE34" s="126"/>
      <c r="CG34" s="1149">
        <f t="shared" si="8"/>
        <v>0</v>
      </c>
      <c r="CH34" s="1149">
        <f t="shared" si="9"/>
        <v>0</v>
      </c>
    </row>
    <row r="35" spans="1:86" ht="25.5" customHeight="1" thickBot="1">
      <c r="A35" s="106"/>
      <c r="B35" s="164"/>
      <c r="C35" s="164"/>
      <c r="D35" s="131"/>
      <c r="E35" s="131"/>
      <c r="F35" s="134"/>
      <c r="G35" s="131"/>
      <c r="H35" s="208"/>
      <c r="I35" s="132"/>
      <c r="J35" s="208"/>
      <c r="K35" s="132"/>
      <c r="L35" s="133"/>
      <c r="M35" s="208"/>
      <c r="N35" s="208"/>
      <c r="O35" s="132"/>
      <c r="P35" s="133"/>
      <c r="Q35" s="132"/>
      <c r="R35" s="208"/>
      <c r="S35" s="132"/>
      <c r="T35" s="208"/>
      <c r="U35" s="132"/>
      <c r="V35" s="208"/>
      <c r="W35" s="132"/>
      <c r="X35" s="208"/>
      <c r="Y35" s="132"/>
      <c r="Z35" s="208"/>
      <c r="AA35" s="132"/>
      <c r="AB35" s="208"/>
      <c r="AC35" s="132"/>
      <c r="AD35" s="208"/>
      <c r="AE35" s="132"/>
      <c r="AF35" s="208"/>
      <c r="AG35" s="132"/>
      <c r="AH35" s="133"/>
      <c r="AI35" s="132"/>
      <c r="AJ35" s="208"/>
      <c r="AK35" s="132"/>
      <c r="AL35" s="208"/>
      <c r="AM35" s="132"/>
      <c r="AN35" s="208"/>
      <c r="AO35" s="132"/>
      <c r="AP35" s="208"/>
      <c r="AQ35" s="132"/>
      <c r="AR35" s="208"/>
      <c r="AS35" s="132"/>
      <c r="AT35" s="208"/>
      <c r="AU35" s="132"/>
      <c r="AV35" s="132"/>
      <c r="AW35" s="890"/>
      <c r="AX35" s="208"/>
      <c r="AY35" s="132"/>
      <c r="AZ35" s="208"/>
      <c r="BA35" s="132"/>
      <c r="BB35" s="208"/>
      <c r="BC35" s="132"/>
      <c r="BD35" s="211"/>
      <c r="BE35" s="131"/>
      <c r="BF35" s="133"/>
      <c r="BG35" s="132"/>
      <c r="BH35" s="131"/>
      <c r="BI35" s="131"/>
      <c r="BJ35" s="211"/>
      <c r="BK35" s="131"/>
      <c r="BL35" s="134"/>
      <c r="BM35" s="131"/>
      <c r="BN35" s="134"/>
      <c r="BO35" s="131"/>
      <c r="BP35" s="211"/>
      <c r="BQ35" s="131"/>
      <c r="BR35" s="133"/>
      <c r="BS35" s="132"/>
      <c r="BT35" s="211"/>
      <c r="BU35" s="131"/>
      <c r="BV35" s="208"/>
      <c r="BW35" s="132"/>
      <c r="BX35" s="208"/>
      <c r="BY35" s="132"/>
      <c r="BZ35" s="208"/>
      <c r="CA35" s="132"/>
      <c r="CB35" s="208"/>
      <c r="CC35" s="132"/>
      <c r="CD35" s="208"/>
      <c r="CE35" s="132"/>
      <c r="CG35" s="1149">
        <f t="shared" si="8"/>
        <v>0</v>
      </c>
      <c r="CH35" s="1149">
        <f t="shared" si="9"/>
        <v>0</v>
      </c>
    </row>
    <row r="36" spans="1:86" ht="25.5" customHeight="1" thickBot="1">
      <c r="A36" s="161" t="s">
        <v>43</v>
      </c>
      <c r="B36" s="137">
        <f t="shared" ref="B36:E36" si="44">B29+B33</f>
        <v>851119799.99000001</v>
      </c>
      <c r="C36" s="137">
        <f t="shared" si="44"/>
        <v>30507065.09</v>
      </c>
      <c r="D36" s="110">
        <f t="shared" si="44"/>
        <v>429327199.98999995</v>
      </c>
      <c r="E36" s="110">
        <f t="shared" si="44"/>
        <v>0</v>
      </c>
      <c r="F36" s="136">
        <f t="shared" ref="F36:AA36" si="45">F29+F33</f>
        <v>0</v>
      </c>
      <c r="G36" s="135">
        <f t="shared" si="45"/>
        <v>0</v>
      </c>
      <c r="H36" s="137">
        <f t="shared" ref="H36:I36" si="46">H29+H33</f>
        <v>0</v>
      </c>
      <c r="I36" s="138">
        <f t="shared" si="46"/>
        <v>0</v>
      </c>
      <c r="J36" s="137">
        <f t="shared" si="45"/>
        <v>0</v>
      </c>
      <c r="K36" s="138">
        <f t="shared" si="45"/>
        <v>0</v>
      </c>
      <c r="L36" s="139">
        <f>L29+L33</f>
        <v>0</v>
      </c>
      <c r="M36" s="137">
        <f>M29+M33</f>
        <v>0</v>
      </c>
      <c r="N36" s="137">
        <f t="shared" ref="N36:O36" si="47">N29+N33</f>
        <v>0</v>
      </c>
      <c r="O36" s="138">
        <f t="shared" si="47"/>
        <v>0</v>
      </c>
      <c r="P36" s="139">
        <f t="shared" ref="P36:Q36" si="48">P29+P33</f>
        <v>0</v>
      </c>
      <c r="Q36" s="138">
        <f t="shared" si="48"/>
        <v>0</v>
      </c>
      <c r="R36" s="137">
        <f t="shared" ref="R36:S36" si="49">R29+R33</f>
        <v>0</v>
      </c>
      <c r="S36" s="138">
        <f t="shared" si="49"/>
        <v>0</v>
      </c>
      <c r="T36" s="137">
        <f>T29+T33</f>
        <v>4379100</v>
      </c>
      <c r="U36" s="138">
        <f>U29+U33</f>
        <v>0</v>
      </c>
      <c r="V36" s="137">
        <f>V29+V33</f>
        <v>18848700</v>
      </c>
      <c r="W36" s="138">
        <f>W29+W33</f>
        <v>0</v>
      </c>
      <c r="X36" s="137">
        <f t="shared" si="45"/>
        <v>342499.99</v>
      </c>
      <c r="Y36" s="138">
        <f t="shared" si="45"/>
        <v>0</v>
      </c>
      <c r="Z36" s="137">
        <f t="shared" si="45"/>
        <v>240900</v>
      </c>
      <c r="AA36" s="138">
        <f t="shared" si="45"/>
        <v>0</v>
      </c>
      <c r="AB36" s="137">
        <f>AB29+AB33</f>
        <v>0</v>
      </c>
      <c r="AC36" s="138">
        <f>AC29+AC33</f>
        <v>0</v>
      </c>
      <c r="AD36" s="137">
        <f>AD29+AD33</f>
        <v>44458800</v>
      </c>
      <c r="AE36" s="138">
        <f>AE29+AE33</f>
        <v>0</v>
      </c>
      <c r="AF36" s="137">
        <f t="shared" ref="AF36:AQ36" si="50">AF29+AF33</f>
        <v>282905000</v>
      </c>
      <c r="AG36" s="138">
        <f t="shared" si="50"/>
        <v>0</v>
      </c>
      <c r="AH36" s="139">
        <f t="shared" ref="AH36:AI36" si="51">AH29+AH33</f>
        <v>41890500</v>
      </c>
      <c r="AI36" s="138">
        <f t="shared" si="51"/>
        <v>0</v>
      </c>
      <c r="AJ36" s="137">
        <f>AJ29+AJ33</f>
        <v>0</v>
      </c>
      <c r="AK36" s="138">
        <f>AK29+AK33</f>
        <v>0</v>
      </c>
      <c r="AL36" s="137">
        <f>AL29+AL33</f>
        <v>0</v>
      </c>
      <c r="AM36" s="138">
        <f>AM29+AM33</f>
        <v>0</v>
      </c>
      <c r="AN36" s="137">
        <f t="shared" si="50"/>
        <v>0</v>
      </c>
      <c r="AO36" s="138">
        <f t="shared" si="50"/>
        <v>0</v>
      </c>
      <c r="AP36" s="137">
        <f t="shared" si="50"/>
        <v>0</v>
      </c>
      <c r="AQ36" s="138">
        <f t="shared" si="50"/>
        <v>0</v>
      </c>
      <c r="AR36" s="137">
        <f t="shared" ref="AR36:AY36" si="52">AR29+AR33</f>
        <v>0</v>
      </c>
      <c r="AS36" s="138">
        <f t="shared" si="52"/>
        <v>0</v>
      </c>
      <c r="AT36" s="137">
        <f t="shared" si="52"/>
        <v>0</v>
      </c>
      <c r="AU36" s="138">
        <f t="shared" si="52"/>
        <v>0</v>
      </c>
      <c r="AV36" s="138">
        <f t="shared" si="52"/>
        <v>0</v>
      </c>
      <c r="AW36" s="891">
        <f t="shared" si="52"/>
        <v>0</v>
      </c>
      <c r="AX36" s="137">
        <f t="shared" si="52"/>
        <v>0</v>
      </c>
      <c r="AY36" s="138">
        <f t="shared" si="52"/>
        <v>0</v>
      </c>
      <c r="AZ36" s="137">
        <f t="shared" ref="AZ36:BA36" si="53">AZ29+AZ33</f>
        <v>0</v>
      </c>
      <c r="BA36" s="138">
        <f t="shared" si="53"/>
        <v>0</v>
      </c>
      <c r="BB36" s="137">
        <f>BB29+BB33</f>
        <v>36261700</v>
      </c>
      <c r="BC36" s="138">
        <f>BC29+BC33</f>
        <v>0</v>
      </c>
      <c r="BD36" s="209">
        <f t="shared" ref="BD36:BS36" si="54">BD29+BD33</f>
        <v>127548800</v>
      </c>
      <c r="BE36" s="135">
        <f t="shared" si="54"/>
        <v>30507065.09</v>
      </c>
      <c r="BF36" s="139">
        <f t="shared" si="54"/>
        <v>27363200</v>
      </c>
      <c r="BG36" s="138">
        <f t="shared" si="54"/>
        <v>5375659.1799999988</v>
      </c>
      <c r="BH36" s="135">
        <f t="shared" si="54"/>
        <v>139200</v>
      </c>
      <c r="BI36" s="135">
        <f t="shared" si="54"/>
        <v>0</v>
      </c>
      <c r="BJ36" s="209">
        <f t="shared" si="54"/>
        <v>22858000</v>
      </c>
      <c r="BK36" s="135">
        <f t="shared" si="54"/>
        <v>10726344</v>
      </c>
      <c r="BL36" s="136">
        <f t="shared" si="54"/>
        <v>7955500</v>
      </c>
      <c r="BM36" s="135">
        <f t="shared" si="54"/>
        <v>1191816</v>
      </c>
      <c r="BN36" s="136">
        <f>BN29+BN33</f>
        <v>14072900</v>
      </c>
      <c r="BO36" s="135">
        <f>BO29+BO33</f>
        <v>1787724</v>
      </c>
      <c r="BP36" s="209">
        <f t="shared" si="54"/>
        <v>0</v>
      </c>
      <c r="BQ36" s="135">
        <f t="shared" si="54"/>
        <v>0</v>
      </c>
      <c r="BR36" s="136">
        <f t="shared" si="54"/>
        <v>55160000</v>
      </c>
      <c r="BS36" s="135">
        <f t="shared" si="54"/>
        <v>11425521.910000002</v>
      </c>
      <c r="BT36" s="209">
        <f t="shared" ref="BT36:CA36" si="55">BT29+BT33</f>
        <v>294243800</v>
      </c>
      <c r="BU36" s="135">
        <f t="shared" si="55"/>
        <v>0</v>
      </c>
      <c r="BV36" s="137">
        <f t="shared" ref="BV36:BW36" si="56">BV29+BV33</f>
        <v>202648400</v>
      </c>
      <c r="BW36" s="138">
        <f t="shared" si="56"/>
        <v>0</v>
      </c>
      <c r="BX36" s="137">
        <f t="shared" ref="BX36:BY36" si="57">BX29+BX33</f>
        <v>91595400</v>
      </c>
      <c r="BY36" s="138">
        <f t="shared" si="57"/>
        <v>0</v>
      </c>
      <c r="BZ36" s="137">
        <f t="shared" si="55"/>
        <v>0</v>
      </c>
      <c r="CA36" s="138">
        <f t="shared" si="55"/>
        <v>0</v>
      </c>
      <c r="CB36" s="137">
        <f t="shared" ref="CB36:CE36" si="58">CB29+CB33</f>
        <v>0</v>
      </c>
      <c r="CC36" s="138">
        <f t="shared" si="58"/>
        <v>0</v>
      </c>
      <c r="CD36" s="137">
        <f t="shared" si="58"/>
        <v>0</v>
      </c>
      <c r="CE36" s="138">
        <f t="shared" si="58"/>
        <v>0</v>
      </c>
      <c r="CG36" s="1149">
        <f t="shared" si="8"/>
        <v>100185.60000000001</v>
      </c>
      <c r="CH36" s="1149">
        <f t="shared" si="9"/>
        <v>25131.405910000001</v>
      </c>
    </row>
    <row r="37" spans="1:86" s="165" customFormat="1" ht="16.5">
      <c r="A37" s="87"/>
      <c r="B37" s="160">
        <f>B36/1000-'Федеральные  средства'!B56</f>
        <v>0</v>
      </c>
      <c r="C37" s="160">
        <f>C36/1000-'Федеральные  средства'!C56</f>
        <v>0</v>
      </c>
      <c r="D37" s="160">
        <f>D36/1000-'Федеральные  средства'!B34</f>
        <v>0</v>
      </c>
      <c r="E37" s="160">
        <f>E36/1000-'Федеральные  средства'!C34</f>
        <v>0</v>
      </c>
      <c r="F37" s="140"/>
      <c r="G37" s="140"/>
      <c r="H37" s="142"/>
      <c r="I37" s="142"/>
      <c r="J37" s="142"/>
      <c r="K37" s="142"/>
      <c r="L37" s="142"/>
      <c r="M37" s="142"/>
      <c r="N37" s="142"/>
      <c r="O37" s="142"/>
      <c r="P37" s="142"/>
      <c r="Q37" s="142"/>
      <c r="R37" s="142"/>
      <c r="S37" s="142"/>
      <c r="T37" s="142"/>
      <c r="U37" s="142"/>
      <c r="V37" s="142"/>
      <c r="W37" s="142"/>
      <c r="X37" s="142"/>
      <c r="Y37" s="142"/>
      <c r="Z37" s="142"/>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60">
        <f>BD36/1000-'Федеральные  средства'!B44</f>
        <v>0</v>
      </c>
      <c r="BE37" s="160">
        <f>BE36/1000-'Федеральные  средства'!C44</f>
        <v>0</v>
      </c>
      <c r="BF37" s="87"/>
      <c r="BG37" s="160"/>
      <c r="BH37" s="141"/>
      <c r="BI37" s="141"/>
      <c r="BJ37" s="160"/>
      <c r="BK37" s="160"/>
      <c r="BL37" s="160"/>
      <c r="BM37" s="160"/>
      <c r="BN37" s="160"/>
      <c r="BO37" s="160"/>
      <c r="BP37" s="160"/>
      <c r="BQ37" s="160"/>
      <c r="BR37" s="87"/>
      <c r="BS37" s="87"/>
      <c r="BT37" s="160">
        <f>BT36/1000-'Федеральные  средства'!B53</f>
        <v>0</v>
      </c>
      <c r="BU37" s="160">
        <f>BU36/1000-'Федеральные  средства'!C53</f>
        <v>0</v>
      </c>
      <c r="BV37" s="87"/>
      <c r="BW37" s="160"/>
      <c r="BX37" s="87"/>
      <c r="BY37" s="160"/>
      <c r="BZ37" s="87"/>
      <c r="CA37" s="160"/>
      <c r="CB37" s="87"/>
      <c r="CC37" s="160"/>
      <c r="CD37" s="87"/>
      <c r="CE37" s="160"/>
    </row>
    <row r="38" spans="1:86" s="168" customFormat="1" ht="36" customHeight="1">
      <c r="A38" s="166"/>
      <c r="B38" s="1333" t="s">
        <v>653</v>
      </c>
      <c r="C38" s="1330"/>
      <c r="D38" s="167"/>
      <c r="E38" s="167"/>
      <c r="F38" s="1626" t="s">
        <v>323</v>
      </c>
      <c r="G38" s="1627"/>
      <c r="H38" s="1626" t="s">
        <v>723</v>
      </c>
      <c r="I38" s="1627"/>
      <c r="J38" s="1626" t="s">
        <v>724</v>
      </c>
      <c r="K38" s="1627"/>
      <c r="L38" s="1626" t="s">
        <v>725</v>
      </c>
      <c r="M38" s="1627"/>
      <c r="N38" s="1626" t="s">
        <v>726</v>
      </c>
      <c r="O38" s="1627"/>
      <c r="P38" s="1626" t="s">
        <v>727</v>
      </c>
      <c r="Q38" s="1627"/>
      <c r="R38" s="1626" t="s">
        <v>728</v>
      </c>
      <c r="S38" s="1627"/>
      <c r="T38" s="1626" t="s">
        <v>729</v>
      </c>
      <c r="U38" s="1627"/>
      <c r="V38" s="1626" t="s">
        <v>730</v>
      </c>
      <c r="W38" s="1627"/>
      <c r="X38" s="1626" t="s">
        <v>731</v>
      </c>
      <c r="Y38" s="1627"/>
      <c r="Z38" s="1626" t="s">
        <v>732</v>
      </c>
      <c r="AA38" s="1627"/>
      <c r="AB38" s="1626" t="s">
        <v>733</v>
      </c>
      <c r="AC38" s="1627"/>
      <c r="AD38" s="1626" t="s">
        <v>734</v>
      </c>
      <c r="AE38" s="1627"/>
      <c r="AF38" s="1626" t="s">
        <v>735</v>
      </c>
      <c r="AG38" s="1627"/>
      <c r="AH38" s="1626" t="s">
        <v>777</v>
      </c>
      <c r="AI38" s="1627"/>
      <c r="AJ38" s="1626" t="s">
        <v>736</v>
      </c>
      <c r="AK38" s="1627"/>
      <c r="AL38" s="1626" t="s">
        <v>737</v>
      </c>
      <c r="AM38" s="1627"/>
      <c r="AN38" s="1626" t="s">
        <v>738</v>
      </c>
      <c r="AO38" s="1627"/>
      <c r="AP38" s="1626" t="s">
        <v>739</v>
      </c>
      <c r="AQ38" s="1627"/>
      <c r="AR38" s="1626" t="s">
        <v>740</v>
      </c>
      <c r="AS38" s="1627"/>
      <c r="AT38" s="1626" t="s">
        <v>718</v>
      </c>
      <c r="AU38" s="1627"/>
      <c r="AV38" s="1626" t="s">
        <v>722</v>
      </c>
      <c r="AW38" s="1627"/>
      <c r="AX38" s="1626" t="s">
        <v>719</v>
      </c>
      <c r="AY38" s="1627"/>
      <c r="AZ38" s="1626" t="s">
        <v>720</v>
      </c>
      <c r="BA38" s="1627"/>
      <c r="BB38" s="1626" t="s">
        <v>721</v>
      </c>
      <c r="BC38" s="1627"/>
      <c r="BD38" s="267"/>
      <c r="BE38" s="268"/>
      <c r="BF38" s="1626" t="s">
        <v>193</v>
      </c>
      <c r="BG38" s="1627"/>
      <c r="BH38" s="1626" t="s">
        <v>194</v>
      </c>
      <c r="BI38" s="1627"/>
      <c r="BJ38" s="1440" t="s">
        <v>237</v>
      </c>
      <c r="BK38" s="1450"/>
      <c r="BL38" s="1440" t="s">
        <v>192</v>
      </c>
      <c r="BM38" s="1450"/>
      <c r="BN38" s="1440" t="s">
        <v>371</v>
      </c>
      <c r="BO38" s="1450"/>
      <c r="BP38" s="1440" t="s">
        <v>235</v>
      </c>
      <c r="BQ38" s="1450"/>
      <c r="BR38" s="1622" t="s">
        <v>195</v>
      </c>
      <c r="BS38" s="1623"/>
      <c r="BT38" s="267"/>
      <c r="BU38" s="268"/>
      <c r="BV38" s="1622" t="s">
        <v>568</v>
      </c>
      <c r="BW38" s="1623"/>
      <c r="BX38" s="1622" t="s">
        <v>771</v>
      </c>
      <c r="BY38" s="1623"/>
      <c r="BZ38" s="1622" t="s">
        <v>558</v>
      </c>
      <c r="CA38" s="1623"/>
      <c r="CB38" s="1622" t="s">
        <v>559</v>
      </c>
      <c r="CC38" s="1623"/>
      <c r="CD38" s="1622" t="s">
        <v>565</v>
      </c>
      <c r="CE38" s="1623"/>
    </row>
    <row r="39" spans="1:86" s="1150" customFormat="1" ht="26.25">
      <c r="B39" s="1331"/>
      <c r="C39" s="1332">
        <f>C38-C36</f>
        <v>-30507065.09</v>
      </c>
      <c r="F39" s="1151"/>
      <c r="J39" s="1151"/>
      <c r="L39" s="1151"/>
      <c r="N39" s="1150" t="s">
        <v>145</v>
      </c>
      <c r="T39" s="1150" t="s">
        <v>145</v>
      </c>
      <c r="V39" s="1150" t="s">
        <v>147</v>
      </c>
      <c r="X39" s="1150" t="s">
        <v>407</v>
      </c>
      <c r="Z39" s="1150" t="s">
        <v>405</v>
      </c>
      <c r="AB39" s="1150" t="s">
        <v>145</v>
      </c>
      <c r="AF39" s="1150" t="s">
        <v>145</v>
      </c>
      <c r="AH39" s="1150" t="s">
        <v>145</v>
      </c>
      <c r="AR39" s="1151"/>
      <c r="AT39" s="1150" t="s">
        <v>145</v>
      </c>
      <c r="AV39" s="1151"/>
      <c r="AX39" s="1151"/>
      <c r="AZ39" s="1150" t="s">
        <v>406</v>
      </c>
      <c r="BB39" s="1150" t="s">
        <v>145</v>
      </c>
    </row>
    <row r="43" spans="1:86" ht="16.5" thickBot="1">
      <c r="A43" s="1140"/>
      <c r="B43" s="1140" t="s">
        <v>145</v>
      </c>
      <c r="C43" s="1140" t="s">
        <v>49</v>
      </c>
      <c r="D43" s="1140" t="s">
        <v>48</v>
      </c>
      <c r="E43" s="1140" t="s">
        <v>145</v>
      </c>
      <c r="V43" s="1140" t="s">
        <v>49</v>
      </c>
      <c r="W43" s="1140" t="s">
        <v>48</v>
      </c>
      <c r="X43" s="1140" t="s">
        <v>145</v>
      </c>
      <c r="Y43" s="1140" t="s">
        <v>48</v>
      </c>
      <c r="Z43" s="1140" t="s">
        <v>145</v>
      </c>
      <c r="AA43" s="1140" t="s">
        <v>49</v>
      </c>
      <c r="AZ43" s="1140" t="s">
        <v>145</v>
      </c>
      <c r="BA43" s="1140" t="s">
        <v>49</v>
      </c>
    </row>
    <row r="44" spans="1:86" ht="15.75">
      <c r="A44" s="1141" t="s">
        <v>88</v>
      </c>
      <c r="B44" s="1142">
        <f>AT11/1000+AZ44+BB11/1000+T11/1000+X44+Z44+AB11/1000+AF11/1000</f>
        <v>0</v>
      </c>
      <c r="C44" s="1142">
        <f t="shared" ref="C44:C69" si="59">BA44+V44+AA44</f>
        <v>0</v>
      </c>
      <c r="D44" s="1142">
        <f t="shared" ref="D44:D69" si="60">W44+Y44</f>
        <v>0</v>
      </c>
      <c r="E44" s="1152"/>
      <c r="V44" s="1142"/>
      <c r="W44" s="1142"/>
      <c r="X44" s="1142"/>
      <c r="Y44" s="1142"/>
      <c r="Z44" s="1142"/>
      <c r="AA44" s="1142"/>
      <c r="AZ44" s="1142">
        <f>AZ11/1000</f>
        <v>0</v>
      </c>
      <c r="BA44" s="1142">
        <f>AZ11/1000</f>
        <v>0</v>
      </c>
    </row>
    <row r="45" spans="1:86" ht="15.75">
      <c r="A45" s="1143" t="s">
        <v>89</v>
      </c>
      <c r="B45" s="1142">
        <f t="shared" ref="B45:B69" si="61">AT12/1000+AZ45+BB12/1000+T12/1000+X45+Z45+AB12/1000+AF12/1000</f>
        <v>0</v>
      </c>
      <c r="C45" s="1142">
        <f t="shared" si="59"/>
        <v>0</v>
      </c>
      <c r="D45" s="1142">
        <f t="shared" si="60"/>
        <v>0</v>
      </c>
      <c r="E45" s="1152"/>
      <c r="V45" s="1142"/>
      <c r="W45" s="1142"/>
      <c r="X45" s="1142"/>
      <c r="Y45" s="1142"/>
      <c r="Z45" s="1142"/>
      <c r="AA45" s="1142"/>
      <c r="AZ45" s="1142">
        <f t="shared" ref="AZ45:AZ61" si="62">AZ12/1000</f>
        <v>0</v>
      </c>
      <c r="BA45" s="1142">
        <f t="shared" ref="BA45:BA61" si="63">AZ12/1000</f>
        <v>0</v>
      </c>
    </row>
    <row r="46" spans="1:86" ht="15.75">
      <c r="A46" s="1144" t="s">
        <v>90</v>
      </c>
      <c r="B46" s="1142">
        <f t="shared" si="61"/>
        <v>0</v>
      </c>
      <c r="C46" s="1142">
        <f t="shared" si="59"/>
        <v>0</v>
      </c>
      <c r="D46" s="1142">
        <f t="shared" si="60"/>
        <v>0</v>
      </c>
      <c r="E46" s="1142"/>
      <c r="V46" s="1142"/>
      <c r="W46" s="1142"/>
      <c r="X46" s="1142"/>
      <c r="Y46" s="1142"/>
      <c r="Z46" s="1142"/>
      <c r="AA46" s="1142"/>
      <c r="AZ46" s="1142">
        <f t="shared" si="62"/>
        <v>0</v>
      </c>
      <c r="BA46" s="1142">
        <f t="shared" si="63"/>
        <v>0</v>
      </c>
    </row>
    <row r="47" spans="1:86" ht="15.75">
      <c r="A47" s="1143" t="s">
        <v>91</v>
      </c>
      <c r="B47" s="1142">
        <f t="shared" si="61"/>
        <v>0</v>
      </c>
      <c r="C47" s="1142">
        <f t="shared" si="59"/>
        <v>0</v>
      </c>
      <c r="D47" s="1142">
        <f t="shared" si="60"/>
        <v>0</v>
      </c>
      <c r="E47" s="1142"/>
      <c r="V47" s="1142"/>
      <c r="W47" s="1142"/>
      <c r="X47" s="1142"/>
      <c r="Y47" s="1142"/>
      <c r="Z47" s="1142"/>
      <c r="AA47" s="1142"/>
      <c r="AZ47" s="1142"/>
      <c r="BA47" s="1142">
        <f t="shared" si="63"/>
        <v>0</v>
      </c>
    </row>
    <row r="48" spans="1:86" ht="15.75">
      <c r="A48" s="1144" t="s">
        <v>92</v>
      </c>
      <c r="B48" s="1142">
        <f t="shared" si="61"/>
        <v>0</v>
      </c>
      <c r="C48" s="1142">
        <f t="shared" si="59"/>
        <v>0</v>
      </c>
      <c r="D48" s="1142">
        <f t="shared" si="60"/>
        <v>0</v>
      </c>
      <c r="E48" s="1142"/>
      <c r="V48" s="1142"/>
      <c r="W48" s="1142"/>
      <c r="X48" s="1142"/>
      <c r="Y48" s="1142"/>
      <c r="Z48" s="1142"/>
      <c r="AA48" s="1142"/>
      <c r="AZ48" s="1142">
        <f t="shared" si="62"/>
        <v>0</v>
      </c>
      <c r="BA48" s="1142">
        <f t="shared" si="63"/>
        <v>0</v>
      </c>
    </row>
    <row r="49" spans="1:53" ht="15.75">
      <c r="A49" s="1143" t="s">
        <v>93</v>
      </c>
      <c r="B49" s="1142">
        <f t="shared" si="61"/>
        <v>12452.144</v>
      </c>
      <c r="C49" s="1142">
        <f t="shared" si="59"/>
        <v>0</v>
      </c>
      <c r="D49" s="1142">
        <f t="shared" si="60"/>
        <v>0</v>
      </c>
      <c r="E49" s="1142"/>
      <c r="V49" s="1142"/>
      <c r="W49" s="1142"/>
      <c r="X49" s="1142"/>
      <c r="Y49" s="1142"/>
      <c r="Z49" s="1142"/>
      <c r="AA49" s="1142"/>
      <c r="AZ49" s="1142">
        <f t="shared" si="62"/>
        <v>0</v>
      </c>
      <c r="BA49" s="1142">
        <f t="shared" si="63"/>
        <v>0</v>
      </c>
    </row>
    <row r="50" spans="1:53" ht="15.75">
      <c r="A50" s="1144" t="s">
        <v>94</v>
      </c>
      <c r="B50" s="1142">
        <f t="shared" si="61"/>
        <v>0</v>
      </c>
      <c r="C50" s="1142">
        <f t="shared" si="59"/>
        <v>0</v>
      </c>
      <c r="D50" s="1142">
        <f t="shared" si="60"/>
        <v>0</v>
      </c>
      <c r="E50" s="1142"/>
      <c r="V50" s="1142"/>
      <c r="W50" s="1142"/>
      <c r="X50" s="1142"/>
      <c r="Y50" s="1142"/>
      <c r="Z50" s="1142"/>
      <c r="AA50" s="1142"/>
      <c r="AZ50" s="1142">
        <f t="shared" si="62"/>
        <v>0</v>
      </c>
      <c r="BA50" s="1142">
        <f t="shared" si="63"/>
        <v>0</v>
      </c>
    </row>
    <row r="51" spans="1:53" ht="15.75">
      <c r="A51" s="1143" t="s">
        <v>95</v>
      </c>
      <c r="B51" s="1142">
        <f t="shared" si="61"/>
        <v>0</v>
      </c>
      <c r="C51" s="1142">
        <f t="shared" si="59"/>
        <v>0</v>
      </c>
      <c r="D51" s="1142">
        <f t="shared" si="60"/>
        <v>0</v>
      </c>
      <c r="E51" s="1142"/>
      <c r="V51" s="1142"/>
      <c r="W51" s="1142"/>
      <c r="X51" s="1142"/>
      <c r="Y51" s="1142"/>
      <c r="Z51" s="1142"/>
      <c r="AA51" s="1142"/>
      <c r="AZ51" s="1142">
        <f t="shared" si="62"/>
        <v>0</v>
      </c>
      <c r="BA51" s="1142">
        <f t="shared" si="63"/>
        <v>0</v>
      </c>
    </row>
    <row r="52" spans="1:53" ht="15.75">
      <c r="A52" s="1144" t="s">
        <v>96</v>
      </c>
      <c r="B52" s="1142">
        <f t="shared" si="61"/>
        <v>0</v>
      </c>
      <c r="C52" s="1142">
        <f t="shared" si="59"/>
        <v>0</v>
      </c>
      <c r="D52" s="1142">
        <f t="shared" si="60"/>
        <v>0</v>
      </c>
      <c r="E52" s="1142"/>
      <c r="V52" s="1142"/>
      <c r="W52" s="1142"/>
      <c r="X52" s="1142"/>
      <c r="Y52" s="1142"/>
      <c r="Z52" s="1142"/>
      <c r="AA52" s="1142"/>
      <c r="AZ52" s="1142">
        <f t="shared" si="62"/>
        <v>0</v>
      </c>
      <c r="BA52" s="1142"/>
    </row>
    <row r="53" spans="1:53" ht="15.75">
      <c r="A53" s="1143" t="s">
        <v>97</v>
      </c>
      <c r="B53" s="1142">
        <f t="shared" si="61"/>
        <v>0</v>
      </c>
      <c r="C53" s="1142">
        <f t="shared" si="59"/>
        <v>0</v>
      </c>
      <c r="D53" s="1142">
        <f t="shared" si="60"/>
        <v>0</v>
      </c>
      <c r="E53" s="1142"/>
      <c r="V53" s="1142"/>
      <c r="W53" s="1142"/>
      <c r="X53" s="1142"/>
      <c r="Y53" s="1142"/>
      <c r="Z53" s="1142"/>
      <c r="AA53" s="1142"/>
      <c r="AZ53" s="1142">
        <f t="shared" si="62"/>
        <v>0</v>
      </c>
      <c r="BA53" s="1142">
        <f t="shared" si="63"/>
        <v>0</v>
      </c>
    </row>
    <row r="54" spans="1:53" ht="15.75">
      <c r="A54" s="1144" t="s">
        <v>98</v>
      </c>
      <c r="B54" s="1142">
        <f t="shared" si="61"/>
        <v>0</v>
      </c>
      <c r="C54" s="1142">
        <f t="shared" si="59"/>
        <v>0</v>
      </c>
      <c r="D54" s="1142">
        <f t="shared" si="60"/>
        <v>0</v>
      </c>
      <c r="E54" s="1142"/>
      <c r="V54" s="1142"/>
      <c r="W54" s="1142"/>
      <c r="X54" s="1142"/>
      <c r="Y54" s="1142"/>
      <c r="Z54" s="1142"/>
      <c r="AA54" s="1142"/>
      <c r="AZ54" s="1142">
        <f t="shared" si="62"/>
        <v>0</v>
      </c>
      <c r="BA54" s="1142">
        <f t="shared" si="63"/>
        <v>0</v>
      </c>
    </row>
    <row r="55" spans="1:53" ht="15.75">
      <c r="A55" s="1143" t="s">
        <v>99</v>
      </c>
      <c r="B55" s="1142">
        <f t="shared" si="61"/>
        <v>0</v>
      </c>
      <c r="C55" s="1142">
        <f t="shared" si="59"/>
        <v>0</v>
      </c>
      <c r="D55" s="1142">
        <f t="shared" si="60"/>
        <v>0</v>
      </c>
      <c r="E55" s="1142"/>
      <c r="V55" s="1142"/>
      <c r="W55" s="1142"/>
      <c r="X55" s="1142"/>
      <c r="Y55" s="1142"/>
      <c r="Z55" s="1142"/>
      <c r="AA55" s="1142"/>
      <c r="AZ55" s="1142">
        <f t="shared" si="62"/>
        <v>0</v>
      </c>
      <c r="BA55" s="1142">
        <f t="shared" si="63"/>
        <v>0</v>
      </c>
    </row>
    <row r="56" spans="1:53" ht="15.75">
      <c r="A56" s="1144" t="s">
        <v>100</v>
      </c>
      <c r="B56" s="1142">
        <f t="shared" si="61"/>
        <v>0</v>
      </c>
      <c r="C56" s="1142">
        <f t="shared" si="59"/>
        <v>0</v>
      </c>
      <c r="D56" s="1142">
        <f t="shared" si="60"/>
        <v>0</v>
      </c>
      <c r="E56" s="1142"/>
      <c r="V56" s="1142"/>
      <c r="W56" s="1142"/>
      <c r="X56" s="1142"/>
      <c r="Y56" s="1142"/>
      <c r="Z56" s="1142"/>
      <c r="AA56" s="1142"/>
      <c r="AZ56" s="1142">
        <f t="shared" si="62"/>
        <v>0</v>
      </c>
      <c r="BA56" s="1142">
        <f t="shared" si="63"/>
        <v>0</v>
      </c>
    </row>
    <row r="57" spans="1:53" ht="15.75">
      <c r="A57" s="1143" t="s">
        <v>101</v>
      </c>
      <c r="B57" s="1142">
        <f t="shared" si="61"/>
        <v>0</v>
      </c>
      <c r="C57" s="1142">
        <f t="shared" si="59"/>
        <v>0</v>
      </c>
      <c r="D57" s="1142">
        <f t="shared" si="60"/>
        <v>0</v>
      </c>
      <c r="E57" s="1142"/>
      <c r="V57" s="1142"/>
      <c r="W57" s="1142"/>
      <c r="X57" s="1142"/>
      <c r="Y57" s="1142"/>
      <c r="Z57" s="1142"/>
      <c r="AA57" s="1142"/>
      <c r="AZ57" s="1142">
        <f t="shared" si="62"/>
        <v>0</v>
      </c>
      <c r="BA57" s="1142">
        <f t="shared" si="63"/>
        <v>0</v>
      </c>
    </row>
    <row r="58" spans="1:53" ht="15.75">
      <c r="A58" s="1144" t="s">
        <v>102</v>
      </c>
      <c r="B58" s="1142">
        <f t="shared" si="61"/>
        <v>0</v>
      </c>
      <c r="C58" s="1142">
        <f t="shared" si="59"/>
        <v>0</v>
      </c>
      <c r="D58" s="1142">
        <f t="shared" si="60"/>
        <v>0</v>
      </c>
      <c r="E58" s="1142"/>
      <c r="V58" s="1142"/>
      <c r="W58" s="1142"/>
      <c r="X58" s="1142"/>
      <c r="Y58" s="1142"/>
      <c r="Z58" s="1142"/>
      <c r="AA58" s="1142"/>
      <c r="AZ58" s="1142">
        <f t="shared" si="62"/>
        <v>0</v>
      </c>
      <c r="BA58" s="1142">
        <f t="shared" si="63"/>
        <v>0</v>
      </c>
    </row>
    <row r="59" spans="1:53" ht="15.75">
      <c r="A59" s="1143" t="s">
        <v>103</v>
      </c>
      <c r="B59" s="1142">
        <f t="shared" si="61"/>
        <v>156353.1</v>
      </c>
      <c r="C59" s="1142">
        <f t="shared" si="59"/>
        <v>0</v>
      </c>
      <c r="D59" s="1142">
        <f t="shared" si="60"/>
        <v>0</v>
      </c>
      <c r="E59" s="1142"/>
      <c r="V59" s="1142"/>
      <c r="W59" s="1142"/>
      <c r="X59" s="1142"/>
      <c r="Y59" s="1142"/>
      <c r="Z59" s="1142"/>
      <c r="AA59" s="1142"/>
      <c r="AZ59" s="1142">
        <f t="shared" si="62"/>
        <v>0</v>
      </c>
      <c r="BA59" s="1142">
        <f t="shared" si="63"/>
        <v>0</v>
      </c>
    </row>
    <row r="60" spans="1:53" ht="15.75">
      <c r="A60" s="1143" t="s">
        <v>104</v>
      </c>
      <c r="B60" s="1142">
        <f t="shared" si="61"/>
        <v>23809.556</v>
      </c>
      <c r="C60" s="1142">
        <f t="shared" si="59"/>
        <v>0</v>
      </c>
      <c r="D60" s="1142">
        <f t="shared" si="60"/>
        <v>0</v>
      </c>
      <c r="E60" s="1142"/>
      <c r="V60" s="1142"/>
      <c r="W60" s="1142"/>
      <c r="X60" s="1142"/>
      <c r="Y60" s="1142"/>
      <c r="Z60" s="1142"/>
      <c r="AA60" s="1142"/>
      <c r="AZ60" s="1142">
        <f t="shared" si="62"/>
        <v>0</v>
      </c>
      <c r="BA60" s="1142">
        <f t="shared" si="63"/>
        <v>0</v>
      </c>
    </row>
    <row r="61" spans="1:53" ht="16.5" thickBot="1">
      <c r="A61" s="1145" t="s">
        <v>105</v>
      </c>
      <c r="B61" s="1142">
        <f t="shared" si="61"/>
        <v>0</v>
      </c>
      <c r="C61" s="1142">
        <f t="shared" si="59"/>
        <v>0</v>
      </c>
      <c r="D61" s="1142">
        <f t="shared" si="60"/>
        <v>0</v>
      </c>
      <c r="E61" s="1142"/>
      <c r="V61" s="1142"/>
      <c r="W61" s="1142"/>
      <c r="X61" s="1142"/>
      <c r="Y61" s="1142"/>
      <c r="Z61" s="1142"/>
      <c r="AA61" s="1142"/>
      <c r="AZ61" s="1142">
        <f t="shared" si="62"/>
        <v>0</v>
      </c>
      <c r="BA61" s="1142">
        <f t="shared" si="63"/>
        <v>0</v>
      </c>
    </row>
    <row r="62" spans="1:53" ht="16.5" thickBot="1">
      <c r="A62" s="1146" t="s">
        <v>113</v>
      </c>
      <c r="B62" s="1142">
        <f t="shared" si="61"/>
        <v>192614.8</v>
      </c>
      <c r="C62" s="1142">
        <f t="shared" si="59"/>
        <v>0</v>
      </c>
      <c r="D62" s="1142">
        <f t="shared" si="60"/>
        <v>0</v>
      </c>
      <c r="E62" s="1142"/>
      <c r="V62" s="1149">
        <f>SUM(V44:V61)</f>
        <v>0</v>
      </c>
      <c r="W62" s="1149">
        <f>SUM(W44:W61)</f>
        <v>0</v>
      </c>
      <c r="X62" s="1149">
        <f>SUM(X44:X61)</f>
        <v>0</v>
      </c>
      <c r="Y62" s="1149">
        <f t="shared" ref="Y62:AA62" si="64">SUM(Y44:Y61)</f>
        <v>0</v>
      </c>
      <c r="Z62" s="1149">
        <f t="shared" si="64"/>
        <v>0</v>
      </c>
      <c r="AA62" s="1149">
        <f t="shared" si="64"/>
        <v>0</v>
      </c>
      <c r="AZ62" s="1149">
        <f>SUM(AZ44:AZ61)</f>
        <v>0</v>
      </c>
      <c r="BA62" s="1149">
        <f>SUM(BA44:BA61)</f>
        <v>0</v>
      </c>
    </row>
    <row r="63" spans="1:53" ht="15.75">
      <c r="A63" s="1144"/>
      <c r="B63" s="1142">
        <f t="shared" si="61"/>
        <v>0</v>
      </c>
      <c r="C63" s="1142">
        <f t="shared" si="59"/>
        <v>0</v>
      </c>
      <c r="D63" s="1142">
        <f t="shared" si="60"/>
        <v>0</v>
      </c>
      <c r="E63" s="1142"/>
      <c r="V63" s="1142"/>
      <c r="W63" s="1142"/>
      <c r="X63" s="1142"/>
      <c r="Y63" s="1142"/>
      <c r="Z63" s="1142"/>
      <c r="AA63" s="1142"/>
      <c r="AZ63" s="1142">
        <f t="shared" ref="AZ63:AZ68" si="65">AZ30</f>
        <v>0</v>
      </c>
      <c r="BA63" s="1142">
        <f t="shared" ref="BA63:BA68" si="66">AZ30</f>
        <v>0</v>
      </c>
    </row>
    <row r="64" spans="1:53" ht="15.75">
      <c r="A64" s="1143" t="s">
        <v>5</v>
      </c>
      <c r="B64" s="1142">
        <f t="shared" si="61"/>
        <v>4379.1000000000004</v>
      </c>
      <c r="C64" s="1142">
        <f t="shared" si="59"/>
        <v>0</v>
      </c>
      <c r="D64" s="1142">
        <f t="shared" si="60"/>
        <v>0</v>
      </c>
      <c r="E64" s="1142"/>
      <c r="V64" s="1142"/>
      <c r="W64" s="1142"/>
      <c r="X64" s="1142"/>
      <c r="Y64" s="1142"/>
      <c r="Z64" s="1142"/>
      <c r="AA64" s="1142"/>
      <c r="AZ64" s="1142">
        <f t="shared" si="65"/>
        <v>0</v>
      </c>
      <c r="BA64" s="1142">
        <f t="shared" si="66"/>
        <v>0</v>
      </c>
    </row>
    <row r="65" spans="1:53" ht="16.5" thickBot="1">
      <c r="A65" s="1144" t="s">
        <v>6</v>
      </c>
      <c r="B65" s="1142">
        <f t="shared" si="61"/>
        <v>126551.9</v>
      </c>
      <c r="C65" s="1142">
        <f t="shared" si="59"/>
        <v>0</v>
      </c>
      <c r="D65" s="1142">
        <f t="shared" si="60"/>
        <v>0</v>
      </c>
      <c r="E65" s="1142"/>
      <c r="V65" s="1142"/>
      <c r="W65" s="1142"/>
      <c r="X65" s="1142"/>
      <c r="Y65" s="1142"/>
      <c r="Z65" s="1142"/>
      <c r="AA65" s="1142"/>
      <c r="AZ65" s="1142">
        <f t="shared" si="65"/>
        <v>0</v>
      </c>
      <c r="BA65" s="1142">
        <f t="shared" si="66"/>
        <v>0</v>
      </c>
    </row>
    <row r="66" spans="1:53" ht="16.5" thickBot="1">
      <c r="A66" s="1146" t="s">
        <v>7</v>
      </c>
      <c r="B66" s="1142">
        <f t="shared" si="61"/>
        <v>130931</v>
      </c>
      <c r="C66" s="1142">
        <f t="shared" si="59"/>
        <v>0</v>
      </c>
      <c r="D66" s="1142">
        <f t="shared" si="60"/>
        <v>0</v>
      </c>
      <c r="E66" s="1142"/>
      <c r="V66" s="1142"/>
      <c r="W66" s="1142"/>
      <c r="X66" s="1142"/>
      <c r="Y66" s="1142"/>
      <c r="Z66" s="1142"/>
      <c r="AA66" s="1142"/>
      <c r="AZ66" s="1142">
        <f t="shared" si="65"/>
        <v>0</v>
      </c>
      <c r="BA66" s="1142">
        <f t="shared" si="66"/>
        <v>0</v>
      </c>
    </row>
    <row r="67" spans="1:53" ht="15.75">
      <c r="A67" s="1141"/>
      <c r="B67" s="1142">
        <f t="shared" si="61"/>
        <v>0</v>
      </c>
      <c r="C67" s="1142">
        <f t="shared" si="59"/>
        <v>0</v>
      </c>
      <c r="D67" s="1142">
        <f t="shared" si="60"/>
        <v>0</v>
      </c>
      <c r="E67" s="1142"/>
      <c r="V67" s="1142"/>
      <c r="W67" s="1142"/>
      <c r="X67" s="1142"/>
      <c r="Y67" s="1142"/>
      <c r="Z67" s="1142"/>
      <c r="AA67" s="1142"/>
      <c r="AZ67" s="1142">
        <f t="shared" si="65"/>
        <v>0</v>
      </c>
      <c r="BA67" s="1142">
        <f t="shared" si="66"/>
        <v>0</v>
      </c>
    </row>
    <row r="68" spans="1:53" ht="16.5" thickBot="1">
      <c r="A68" s="1145"/>
      <c r="B68" s="1142">
        <f t="shared" si="61"/>
        <v>0</v>
      </c>
      <c r="C68" s="1142">
        <f t="shared" si="59"/>
        <v>0</v>
      </c>
      <c r="D68" s="1142">
        <f t="shared" si="60"/>
        <v>0</v>
      </c>
      <c r="E68" s="1142"/>
      <c r="V68" s="1142"/>
      <c r="W68" s="1142"/>
      <c r="X68" s="1142"/>
      <c r="Y68" s="1142"/>
      <c r="Z68" s="1142"/>
      <c r="AA68" s="1142"/>
      <c r="AZ68" s="1142">
        <f t="shared" si="65"/>
        <v>0</v>
      </c>
      <c r="BA68" s="1142">
        <f t="shared" si="66"/>
        <v>0</v>
      </c>
    </row>
    <row r="69" spans="1:53" ht="16.5" thickBot="1">
      <c r="A69" s="1146" t="s">
        <v>43</v>
      </c>
      <c r="B69" s="1142">
        <f t="shared" si="61"/>
        <v>323545.8</v>
      </c>
      <c r="C69" s="1142">
        <f t="shared" si="59"/>
        <v>0</v>
      </c>
      <c r="D69" s="1142">
        <f t="shared" si="60"/>
        <v>0</v>
      </c>
      <c r="E69" s="1142"/>
      <c r="V69" s="1149">
        <f t="shared" ref="V69:AA69" si="67">V62+V66</f>
        <v>0</v>
      </c>
      <c r="W69" s="1149">
        <f t="shared" si="67"/>
        <v>0</v>
      </c>
      <c r="X69" s="1149">
        <f t="shared" si="67"/>
        <v>0</v>
      </c>
      <c r="Y69" s="1149">
        <f t="shared" si="67"/>
        <v>0</v>
      </c>
      <c r="Z69" s="1149">
        <f t="shared" si="67"/>
        <v>0</v>
      </c>
      <c r="AA69" s="1149">
        <f t="shared" si="67"/>
        <v>0</v>
      </c>
      <c r="AZ69" s="1149">
        <f>AZ62+AZ66</f>
        <v>0</v>
      </c>
      <c r="BA69" s="1149">
        <f>BA62+BA66</f>
        <v>0</v>
      </c>
    </row>
    <row r="70" spans="1:53" ht="15.75">
      <c r="A70" s="1147"/>
      <c r="B70" s="1142"/>
      <c r="C70" s="1142"/>
      <c r="D70" s="1142"/>
      <c r="E70" s="1142"/>
      <c r="V70" s="1142"/>
      <c r="W70" s="1142"/>
      <c r="X70" s="1142"/>
      <c r="Y70" s="1142"/>
      <c r="Z70" s="1142"/>
      <c r="AA70" s="1142"/>
      <c r="AZ70" s="1142"/>
      <c r="BA70" s="1142"/>
    </row>
    <row r="71" spans="1:53" ht="15.75">
      <c r="A71" s="1148"/>
      <c r="B71" s="1149">
        <f>SUM(B69:D69)-D36/1000</f>
        <v>-105781.39998999995</v>
      </c>
      <c r="C71" s="1149"/>
      <c r="D71" s="1149"/>
      <c r="E71" s="1149">
        <f>SUM(E69:E69)-E36/1000</f>
        <v>0</v>
      </c>
      <c r="V71" s="1149">
        <f>SUM(V69:W69)-V36/1000</f>
        <v>-18848.7</v>
      </c>
      <c r="W71" s="1149"/>
      <c r="X71" s="1149">
        <f>SUM(X69:Y69)-X36/1000</f>
        <v>-342.49998999999997</v>
      </c>
      <c r="Y71" s="1149"/>
      <c r="Z71" s="1149">
        <f>SUM(Z69:AA69)-Z36/1000</f>
        <v>-240.9</v>
      </c>
      <c r="AA71" s="1149"/>
      <c r="AZ71" s="1149">
        <f>SUM(AZ69:BA69)-AZ36/1000</f>
        <v>0</v>
      </c>
      <c r="BA71" s="1149"/>
    </row>
  </sheetData>
  <mergeCells count="98">
    <mergeCell ref="BF7:BS7"/>
    <mergeCell ref="BD8:BD10"/>
    <mergeCell ref="AF38:AG38"/>
    <mergeCell ref="X38:Y38"/>
    <mergeCell ref="BF38:BG38"/>
    <mergeCell ref="AR9:AS9"/>
    <mergeCell ref="AP38:AQ38"/>
    <mergeCell ref="BH8:BI9"/>
    <mergeCell ref="AR38:AS38"/>
    <mergeCell ref="AP9:AQ9"/>
    <mergeCell ref="BB38:BC38"/>
    <mergeCell ref="AZ38:BA38"/>
    <mergeCell ref="AX38:AY38"/>
    <mergeCell ref="BJ8:BK9"/>
    <mergeCell ref="AL9:AM9"/>
    <mergeCell ref="AR8:AS8"/>
    <mergeCell ref="AF9:AG9"/>
    <mergeCell ref="AH9:AI9"/>
    <mergeCell ref="F38:G38"/>
    <mergeCell ref="J38:K38"/>
    <mergeCell ref="AD38:AE38"/>
    <mergeCell ref="AB38:AC38"/>
    <mergeCell ref="R8:S9"/>
    <mergeCell ref="R38:S38"/>
    <mergeCell ref="X9:Y9"/>
    <mergeCell ref="Z38:AA38"/>
    <mergeCell ref="X8:Y8"/>
    <mergeCell ref="AV38:AW38"/>
    <mergeCell ref="H38:I38"/>
    <mergeCell ref="P38:Q38"/>
    <mergeCell ref="N38:O38"/>
    <mergeCell ref="V38:W38"/>
    <mergeCell ref="T38:U38"/>
    <mergeCell ref="AT38:AU38"/>
    <mergeCell ref="L38:M38"/>
    <mergeCell ref="AH38:AI38"/>
    <mergeCell ref="A6:A10"/>
    <mergeCell ref="D8:D10"/>
    <mergeCell ref="E8:E10"/>
    <mergeCell ref="B6:C9"/>
    <mergeCell ref="AV9:AW9"/>
    <mergeCell ref="D6:CE6"/>
    <mergeCell ref="BT7:CE7"/>
    <mergeCell ref="CD8:CE9"/>
    <mergeCell ref="AT9:AU9"/>
    <mergeCell ref="T8:U9"/>
    <mergeCell ref="BF8:BG9"/>
    <mergeCell ref="BE8:BE10"/>
    <mergeCell ref="Z9:AA9"/>
    <mergeCell ref="V8:W9"/>
    <mergeCell ref="AJ8:AM8"/>
    <mergeCell ref="AF8:AI8"/>
    <mergeCell ref="BL8:BM9"/>
    <mergeCell ref="BZ8:CC8"/>
    <mergeCell ref="CB38:CC38"/>
    <mergeCell ref="BZ9:CA9"/>
    <mergeCell ref="CB9:CC9"/>
    <mergeCell ref="BP8:BQ9"/>
    <mergeCell ref="BU8:BU10"/>
    <mergeCell ref="BR8:BS9"/>
    <mergeCell ref="BV38:BW38"/>
    <mergeCell ref="BP38:BQ38"/>
    <mergeCell ref="BV8:BY8"/>
    <mergeCell ref="BX38:BY38"/>
    <mergeCell ref="BV9:BW9"/>
    <mergeCell ref="BX9:BY9"/>
    <mergeCell ref="AT8:AW8"/>
    <mergeCell ref="CD38:CE38"/>
    <mergeCell ref="CG10:CH10"/>
    <mergeCell ref="AJ9:AK9"/>
    <mergeCell ref="AN38:AO38"/>
    <mergeCell ref="BJ38:BK38"/>
    <mergeCell ref="AL38:AM38"/>
    <mergeCell ref="AJ38:AK38"/>
    <mergeCell ref="AN9:AO9"/>
    <mergeCell ref="BN38:BO38"/>
    <mergeCell ref="BH38:BI38"/>
    <mergeCell ref="BL38:BM38"/>
    <mergeCell ref="BZ38:CA38"/>
    <mergeCell ref="BR38:BS38"/>
    <mergeCell ref="BT8:BT10"/>
    <mergeCell ref="BN8:BO9"/>
    <mergeCell ref="D7:K7"/>
    <mergeCell ref="H8:K8"/>
    <mergeCell ref="F8:G9"/>
    <mergeCell ref="N8:Q8"/>
    <mergeCell ref="AX9:AY9"/>
    <mergeCell ref="N9:O9"/>
    <mergeCell ref="P9:Q9"/>
    <mergeCell ref="AX8:BC8"/>
    <mergeCell ref="BB9:BC9"/>
    <mergeCell ref="AZ9:BA9"/>
    <mergeCell ref="AD9:AE9"/>
    <mergeCell ref="AB9:AC9"/>
    <mergeCell ref="AN8:AQ8"/>
    <mergeCell ref="H9:I9"/>
    <mergeCell ref="L8:M9"/>
    <mergeCell ref="J9:K9"/>
  </mergeCells>
  <phoneticPr fontId="0" type="noConversion"/>
  <pageMargins left="0.78740157480314965" right="0.39370078740157483" top="0.78740157480314965" bottom="0.78740157480314965" header="0.51181102362204722" footer="0.51181102362204722"/>
  <pageSetup paperSize="9" scale="40" fitToWidth="10" orientation="landscape" r:id="rId1"/>
  <headerFooter alignWithMargins="0">
    <oddFooter>&amp;L&amp;P&amp;R&amp;Z&amp;F&amp;A</oddFooter>
  </headerFooter>
  <colBreaks count="5" manualBreakCount="5">
    <brk id="13" max="37" man="1"/>
    <brk id="25" max="37" man="1"/>
    <brk id="35" max="37" man="1"/>
    <brk id="45" max="37" man="1"/>
    <brk id="71" max="37" man="1"/>
  </colBreaks>
</worksheet>
</file>

<file path=xl/worksheets/sheet7.xml><?xml version="1.0" encoding="utf-8"?>
<worksheet xmlns="http://schemas.openxmlformats.org/spreadsheetml/2006/main" xmlns:r="http://schemas.openxmlformats.org/officeDocument/2006/relationships">
  <sheetPr codeName="Лист75">
    <pageSetUpPr fitToPage="1"/>
  </sheetPr>
  <dimension ref="A2:C56"/>
  <sheetViews>
    <sheetView topLeftCell="A2" workbookViewId="0">
      <pane xSplit="1" ySplit="5" topLeftCell="B7" activePane="bottomRight" state="frozen"/>
      <selection activeCell="A2" sqref="A2"/>
      <selection pane="topRight" activeCell="B2" sqref="B2"/>
      <selection pane="bottomLeft" activeCell="A6" sqref="A6"/>
      <selection pane="bottomRight" activeCell="A33" sqref="A33"/>
    </sheetView>
  </sheetViews>
  <sheetFormatPr defaultColWidth="9.28515625" defaultRowHeight="12.75"/>
  <cols>
    <col min="1" max="1" width="80.7109375" style="383" customWidth="1"/>
    <col min="2" max="2" width="16.7109375" style="365" customWidth="1"/>
    <col min="3" max="3" width="16.5703125" style="365" customWidth="1"/>
    <col min="4" max="16384" width="9.28515625" style="365"/>
  </cols>
  <sheetData>
    <row r="2" spans="1:3" ht="15">
      <c r="A2" s="1651" t="s">
        <v>413</v>
      </c>
      <c r="B2" s="1651"/>
      <c r="C2" s="1651"/>
    </row>
    <row r="3" spans="1:3" ht="15">
      <c r="A3" s="1652" t="str">
        <f>'Федеральные  средства  по  МО'!G3</f>
        <v>ПО  СОСТОЯНИЮ  НА  1  АПРЕЛЯ  2019  ГОДА</v>
      </c>
      <c r="B3" s="1652"/>
      <c r="C3" s="1652"/>
    </row>
    <row r="4" spans="1:3" ht="15">
      <c r="A4" s="508"/>
      <c r="B4" s="508"/>
      <c r="C4" s="508"/>
    </row>
    <row r="5" spans="1:3" ht="15">
      <c r="C5" s="509" t="s">
        <v>2</v>
      </c>
    </row>
    <row r="6" spans="1:3" ht="15">
      <c r="A6" s="169" t="s">
        <v>174</v>
      </c>
      <c r="B6" s="1328" t="s">
        <v>14</v>
      </c>
      <c r="C6" s="220" t="s">
        <v>4</v>
      </c>
    </row>
    <row r="7" spans="1:3" ht="15">
      <c r="A7" s="169" t="s">
        <v>3</v>
      </c>
      <c r="B7" s="180"/>
      <c r="C7" s="220"/>
    </row>
    <row r="8" spans="1:3" ht="165.75">
      <c r="A8" s="499" t="s">
        <v>641</v>
      </c>
      <c r="B8" s="510">
        <f>'Трансферты и кредиты'!CB37/1000</f>
        <v>0</v>
      </c>
      <c r="C8" s="510">
        <f>'Трансферты и кредиты'!CL36/1000</f>
        <v>0</v>
      </c>
    </row>
    <row r="9" spans="1:3" ht="127.5">
      <c r="A9" s="499" t="s">
        <v>642</v>
      </c>
      <c r="B9" s="510">
        <f>'Трансферты и кредиты'!CD37/1000</f>
        <v>0</v>
      </c>
      <c r="C9" s="510">
        <f>'Трансферты и кредиты'!CJ37/1000</f>
        <v>0</v>
      </c>
    </row>
    <row r="10" spans="1:3" s="383" customFormat="1" ht="89.25">
      <c r="A10" s="499" t="s">
        <v>650</v>
      </c>
      <c r="B10" s="510">
        <f>'Трансферты и кредиты'!DE37/1000</f>
        <v>0</v>
      </c>
      <c r="C10" s="510">
        <f>'Трансферты и кредиты'!DJ37/1000</f>
        <v>0</v>
      </c>
    </row>
    <row r="11" spans="1:3" ht="102">
      <c r="A11" s="499" t="s">
        <v>676</v>
      </c>
      <c r="B11" s="510">
        <f>'Трансферты и кредиты'!DG37/1000</f>
        <v>0</v>
      </c>
      <c r="C11" s="510">
        <f>'Трансферты и кредиты'!DL37/1000</f>
        <v>0</v>
      </c>
    </row>
    <row r="12" spans="1:3" ht="76.5">
      <c r="A12" s="499" t="s">
        <v>784</v>
      </c>
      <c r="B12" s="510">
        <f>'Трансферты и кредиты'!CY37/1000</f>
        <v>0</v>
      </c>
      <c r="C12" s="510">
        <f>'Трансферты и кредиты'!DB37/1000</f>
        <v>0</v>
      </c>
    </row>
    <row r="13" spans="1:3" ht="102">
      <c r="A13" s="499" t="s">
        <v>785</v>
      </c>
      <c r="B13" s="510">
        <f>'Трансферты и кредиты'!DO37/1000</f>
        <v>0</v>
      </c>
      <c r="C13" s="510">
        <f>'Трансферты и кредиты'!DR37/1000</f>
        <v>0</v>
      </c>
    </row>
    <row r="14" spans="1:3" ht="63.75">
      <c r="A14" s="499" t="s">
        <v>786</v>
      </c>
      <c r="B14" s="510">
        <f>'Трансферты и кредиты'!HS37/1000</f>
        <v>282905</v>
      </c>
      <c r="C14" s="510">
        <f>'Трансферты и кредиты'!HX37/1000</f>
        <v>0</v>
      </c>
    </row>
    <row r="15" spans="1:3" ht="63.75">
      <c r="A15" s="499" t="s">
        <v>787</v>
      </c>
      <c r="B15" s="510">
        <f>'Трансферты и кредиты'!HU37/1000</f>
        <v>41890.5</v>
      </c>
      <c r="C15" s="510">
        <f>'Трансферты и кредиты'!HZ37/1000</f>
        <v>0</v>
      </c>
    </row>
    <row r="16" spans="1:3" ht="153">
      <c r="A16" s="499" t="s">
        <v>788</v>
      </c>
      <c r="B16" s="510">
        <f>'Трансферты и кредиты'!EY38/1000</f>
        <v>44458.8</v>
      </c>
      <c r="C16" s="510">
        <f>'Трансферты и кредиты'!FH38/1000</f>
        <v>0</v>
      </c>
    </row>
    <row r="17" spans="1:3" ht="89.25">
      <c r="A17" s="499" t="s">
        <v>789</v>
      </c>
      <c r="B17" s="510">
        <f>'Трансферты и кредиты'!FA38/1000</f>
        <v>342.49998999999997</v>
      </c>
      <c r="C17" s="510">
        <f>'Трансферты и кредиты'!FJ38/1000</f>
        <v>0</v>
      </c>
    </row>
    <row r="18" spans="1:3" ht="102">
      <c r="A18" s="499" t="s">
        <v>790</v>
      </c>
      <c r="B18" s="510">
        <f>'Трансферты и кредиты'!FC38/1000</f>
        <v>240.9</v>
      </c>
      <c r="C18" s="510">
        <f>'Трансферты и кредиты'!FL38/1000</f>
        <v>0</v>
      </c>
    </row>
    <row r="19" spans="1:3" ht="76.5">
      <c r="A19" s="499" t="s">
        <v>791</v>
      </c>
      <c r="B19" s="510">
        <f>'Трансферты и кредиты'!EA38/1000</f>
        <v>18848.7</v>
      </c>
      <c r="C19" s="510">
        <f>'Трансферты и кредиты'!ED38/1000</f>
        <v>0</v>
      </c>
    </row>
    <row r="20" spans="1:3" ht="89.25">
      <c r="A20" s="499" t="s">
        <v>792</v>
      </c>
      <c r="B20" s="510">
        <f>'Трансферты и кредиты'!DU37/1000</f>
        <v>4379.1000000000004</v>
      </c>
      <c r="C20" s="510">
        <f>'Трансферты и кредиты'!DX37/1000</f>
        <v>0</v>
      </c>
    </row>
    <row r="21" spans="1:3" ht="76.5">
      <c r="A21" s="499" t="s">
        <v>793</v>
      </c>
      <c r="B21" s="510">
        <f>'Трансферты и кредиты'!FE38/1000</f>
        <v>0</v>
      </c>
      <c r="C21" s="510">
        <f>'Трансферты и кредиты'!FN38/1000</f>
        <v>0</v>
      </c>
    </row>
    <row r="22" spans="1:3" ht="114.75">
      <c r="A22" s="499" t="s">
        <v>794</v>
      </c>
      <c r="B22" s="510">
        <f>'Трансферты и кредиты'!LJ37/1000</f>
        <v>0</v>
      </c>
      <c r="C22" s="510">
        <f>'Трансферты и кредиты'!LT37/1000</f>
        <v>0</v>
      </c>
    </row>
    <row r="23" spans="1:3" ht="140.25">
      <c r="A23" s="499" t="s">
        <v>795</v>
      </c>
      <c r="B23" s="510">
        <f>('Трансферты и кредиты'!BI38)/1000</f>
        <v>0</v>
      </c>
      <c r="C23" s="510">
        <f>('Трансферты и кредиты'!BJ38)/1000</f>
        <v>0</v>
      </c>
    </row>
    <row r="24" spans="1:3" ht="178.5">
      <c r="A24" s="499" t="s">
        <v>796</v>
      </c>
      <c r="B24" s="510">
        <f>'Трансферты и кредиты'!IN37/1000</f>
        <v>0</v>
      </c>
      <c r="C24" s="510">
        <f>'Трансферты и кредиты'!IR37/1000</f>
        <v>0</v>
      </c>
    </row>
    <row r="25" spans="1:3" ht="191.25">
      <c r="A25" s="499" t="s">
        <v>797</v>
      </c>
      <c r="B25" s="510">
        <f>'Трансферты и кредиты'!IE37/1000</f>
        <v>0</v>
      </c>
      <c r="C25" s="510">
        <f>'Трансферты и кредиты'!IJ37/1000</f>
        <v>0</v>
      </c>
    </row>
    <row r="26" spans="1:3" ht="102">
      <c r="A26" s="499" t="s">
        <v>798</v>
      </c>
      <c r="B26" s="510">
        <f>'Трансферты и кредиты'!KQ37/1000</f>
        <v>0</v>
      </c>
      <c r="C26" s="510">
        <f>'Трансферты и кредиты'!KT37/1000</f>
        <v>0</v>
      </c>
    </row>
    <row r="27" spans="1:3" ht="102">
      <c r="A27" s="499" t="s">
        <v>799</v>
      </c>
      <c r="B27" s="510">
        <f>'Трансферты и кредиты'!OI37/1000</f>
        <v>0</v>
      </c>
      <c r="C27" s="510">
        <f>'Трансферты и кредиты'!OP37/1000</f>
        <v>0</v>
      </c>
    </row>
    <row r="28" spans="1:3" ht="89.25">
      <c r="A28" s="499" t="s">
        <v>800</v>
      </c>
      <c r="B28" s="510">
        <f>'Трансферты и кредиты'!NY38/1000</f>
        <v>0</v>
      </c>
      <c r="C28" s="510">
        <f>'Трансферты и кредиты'!OD38/1000</f>
        <v>0</v>
      </c>
    </row>
    <row r="29" spans="1:3" ht="140.25">
      <c r="A29" s="499" t="s">
        <v>801</v>
      </c>
      <c r="B29" s="510">
        <f>'Трансферты и кредиты'!OA38/1000</f>
        <v>36261.699999999997</v>
      </c>
      <c r="C29" s="510">
        <f>'Трансферты и кредиты'!OF38/1000</f>
        <v>0</v>
      </c>
    </row>
    <row r="30" spans="1:3" ht="114.75">
      <c r="A30" s="499" t="s">
        <v>802</v>
      </c>
      <c r="B30" s="510">
        <f>'Трансферты и кредиты'!LP38/1000</f>
        <v>0</v>
      </c>
      <c r="C30" s="510">
        <f>'Трансферты и кредиты'!LZ38/1000</f>
        <v>0</v>
      </c>
    </row>
    <row r="31" spans="1:3" ht="114.75">
      <c r="A31" s="499" t="s">
        <v>803</v>
      </c>
      <c r="B31" s="510">
        <f>'Трансферты и кредиты'!IY38/1000</f>
        <v>0</v>
      </c>
      <c r="C31" s="510">
        <f>'Трансферты и кредиты'!JD38/1000</f>
        <v>0</v>
      </c>
    </row>
    <row r="32" spans="1:3" ht="114.75">
      <c r="A32" s="499" t="s">
        <v>804</v>
      </c>
      <c r="B32" s="510">
        <f>'Трансферты и кредиты'!IZ38/1000</f>
        <v>0</v>
      </c>
      <c r="C32" s="510">
        <f>'Трансферты и кредиты'!JE38/1000</f>
        <v>0</v>
      </c>
    </row>
    <row r="33" spans="1:3" ht="15.75">
      <c r="A33" s="499"/>
      <c r="B33" s="510"/>
      <c r="C33" s="510"/>
    </row>
    <row r="34" spans="1:3" ht="15.75">
      <c r="A34" s="197" t="s">
        <v>173</v>
      </c>
      <c r="B34" s="511">
        <f>SUM(B7:B33)</f>
        <v>429327.19998999999</v>
      </c>
      <c r="C34" s="511">
        <f>SUM(C7:C33)</f>
        <v>0</v>
      </c>
    </row>
    <row r="35" spans="1:3" ht="15.75">
      <c r="A35" s="170"/>
      <c r="B35" s="510"/>
      <c r="C35" s="510"/>
    </row>
    <row r="36" spans="1:3" ht="15.75">
      <c r="A36" s="169" t="s">
        <v>170</v>
      </c>
      <c r="B36" s="510"/>
      <c r="C36" s="510"/>
    </row>
    <row r="37" spans="1:3" ht="102">
      <c r="A37" s="499" t="s">
        <v>236</v>
      </c>
      <c r="B37" s="510">
        <f>'Трансферты и кредиты'!QW37/1000</f>
        <v>22858</v>
      </c>
      <c r="C37" s="510">
        <f>'Трансферты и кредиты'!QX37/1000</f>
        <v>10726.343999999999</v>
      </c>
    </row>
    <row r="38" spans="1:3" ht="76.5">
      <c r="A38" s="499" t="s">
        <v>372</v>
      </c>
      <c r="B38" s="510">
        <f>'Трансферты и кредиты'!QY37/1000</f>
        <v>7955.5</v>
      </c>
      <c r="C38" s="510">
        <f>'Трансферты и кредиты'!QZ37/1000</f>
        <v>1191.816</v>
      </c>
    </row>
    <row r="39" spans="1:3" ht="89.25">
      <c r="A39" s="499" t="s">
        <v>392</v>
      </c>
      <c r="B39" s="510">
        <f>'Трансферты и кредиты'!RA37/1000</f>
        <v>14072.9</v>
      </c>
      <c r="C39" s="510">
        <f>'Трансферты и кредиты'!RB37/1000</f>
        <v>1787.7239999999999</v>
      </c>
    </row>
    <row r="40" spans="1:3" ht="76.5">
      <c r="A40" s="499" t="s">
        <v>373</v>
      </c>
      <c r="B40" s="510">
        <f>'Трансферты и кредиты'!RC37/1000</f>
        <v>0</v>
      </c>
      <c r="C40" s="510">
        <f>'Трансферты и кредиты'!RD37/1000</f>
        <v>0</v>
      </c>
    </row>
    <row r="41" spans="1:3" ht="89.25">
      <c r="A41" s="499" t="s">
        <v>374</v>
      </c>
      <c r="B41" s="510">
        <f>'Трансферты и кредиты'!RG37/1000</f>
        <v>55160</v>
      </c>
      <c r="C41" s="510">
        <f>'Трансферты и кредиты'!RJ37/1000</f>
        <v>11425.521910000001</v>
      </c>
    </row>
    <row r="42" spans="1:3" ht="51">
      <c r="A42" s="499" t="s">
        <v>375</v>
      </c>
      <c r="B42" s="510">
        <f>'Трансферты и кредиты'!QS37/1000</f>
        <v>27363.200000000001</v>
      </c>
      <c r="C42" s="510">
        <f>'Трансферты и кредиты'!QT37/1000</f>
        <v>5375.6591799999987</v>
      </c>
    </row>
    <row r="43" spans="1:3" ht="63.75">
      <c r="A43" s="499" t="s">
        <v>376</v>
      </c>
      <c r="B43" s="510">
        <f>'Трансферты и кредиты'!QU37/1000</f>
        <v>139.19999999999999</v>
      </c>
      <c r="C43" s="510">
        <f>'Трансферты и кредиты'!QV37/1000</f>
        <v>0</v>
      </c>
    </row>
    <row r="44" spans="1:3" ht="15.75">
      <c r="A44" s="197" t="s">
        <v>173</v>
      </c>
      <c r="B44" s="511">
        <f>SUM(B37:B43)</f>
        <v>127548.79999999999</v>
      </c>
      <c r="C44" s="511">
        <f>SUM(C37:C43)</f>
        <v>30507.06509</v>
      </c>
    </row>
    <row r="45" spans="1:3" ht="15.75">
      <c r="A45" s="499"/>
      <c r="B45" s="510"/>
      <c r="C45" s="510"/>
    </row>
    <row r="46" spans="1:3" ht="15.75">
      <c r="A46" s="169" t="s">
        <v>138</v>
      </c>
      <c r="B46" s="510"/>
      <c r="C46" s="510"/>
    </row>
    <row r="47" spans="1:3" ht="76.5">
      <c r="A47" s="498" t="s">
        <v>567</v>
      </c>
      <c r="B47" s="510">
        <f>'Трансферты и кредиты'!TA37/1000</f>
        <v>0</v>
      </c>
      <c r="C47" s="510">
        <f>'Трансферты и кредиты'!TD37/1000</f>
        <v>0</v>
      </c>
    </row>
    <row r="48" spans="1:3" ht="102">
      <c r="A48" s="498" t="s">
        <v>770</v>
      </c>
      <c r="B48" s="510">
        <f>'Трансферты и кредиты'!RQ37/1000</f>
        <v>91595.4</v>
      </c>
      <c r="C48" s="510">
        <f>'Трансферты и кредиты'!RX37/1000</f>
        <v>0</v>
      </c>
    </row>
    <row r="49" spans="1:3" ht="102">
      <c r="A49" s="499" t="s">
        <v>767</v>
      </c>
      <c r="B49" s="510">
        <f>'Трансферты и кредиты'!RO37/1000</f>
        <v>202648.4</v>
      </c>
      <c r="C49" s="510">
        <f>'Трансферты и кредиты'!RV37/1000</f>
        <v>0</v>
      </c>
    </row>
    <row r="50" spans="1:3" ht="127.5">
      <c r="A50" s="499" t="s">
        <v>768</v>
      </c>
      <c r="B50" s="510">
        <f>'Трансферты и кредиты'!SB38/1000</f>
        <v>0</v>
      </c>
      <c r="C50" s="510">
        <f>'Трансферты и кредиты'!SE38/1000</f>
        <v>0</v>
      </c>
    </row>
    <row r="51" spans="1:3" ht="127.5">
      <c r="A51" s="499" t="s">
        <v>769</v>
      </c>
      <c r="B51" s="510">
        <f>'Трансферты и кредиты'!SC38/1000</f>
        <v>0</v>
      </c>
      <c r="C51" s="510">
        <f>'Трансферты и кредиты'!SF38/1000</f>
        <v>0</v>
      </c>
    </row>
    <row r="52" spans="1:3" ht="15.75">
      <c r="A52" s="169"/>
      <c r="B52" s="510"/>
      <c r="C52" s="510"/>
    </row>
    <row r="53" spans="1:3" ht="15.75">
      <c r="A53" s="197" t="s">
        <v>173</v>
      </c>
      <c r="B53" s="511">
        <f>SUM(B47:B52)</f>
        <v>294243.8</v>
      </c>
      <c r="C53" s="511">
        <f>SUM(C47:C52)</f>
        <v>0</v>
      </c>
    </row>
    <row r="54" spans="1:3" ht="15.75">
      <c r="A54" s="499"/>
      <c r="B54" s="510"/>
      <c r="C54" s="510"/>
    </row>
    <row r="55" spans="1:3" ht="15.75">
      <c r="A55" s="499"/>
      <c r="B55" s="510"/>
      <c r="C55" s="510"/>
    </row>
    <row r="56" spans="1:3" ht="15.75">
      <c r="A56" s="146" t="s">
        <v>148</v>
      </c>
      <c r="B56" s="512">
        <f>B44+B34+B53</f>
        <v>851119.79998999997</v>
      </c>
      <c r="C56" s="512">
        <f>C44+C34+C53</f>
        <v>30507.06509</v>
      </c>
    </row>
  </sheetData>
  <mergeCells count="2">
    <mergeCell ref="A2:C2"/>
    <mergeCell ref="A3:C3"/>
  </mergeCells>
  <phoneticPr fontId="0" type="noConversion"/>
  <pageMargins left="0.78740157480314965" right="0.39370078740157483" top="0.78740157480314965" bottom="0.78740157480314965" header="0.51181102362204722" footer="0.51181102362204722"/>
  <pageSetup paperSize="9" scale="80" fitToHeight="5" orientation="portrait" r:id="rId1"/>
  <headerFooter alignWithMargins="0">
    <oddFooter>&amp;R&amp;Z&amp;F&amp;A</oddFooter>
  </headerFooter>
</worksheet>
</file>

<file path=xl/worksheets/sheet8.xml><?xml version="1.0" encoding="utf-8"?>
<worksheet xmlns="http://schemas.openxmlformats.org/spreadsheetml/2006/main" xmlns:r="http://schemas.openxmlformats.org/officeDocument/2006/relationships">
  <sheetPr codeName="Лист6">
    <pageSetUpPr fitToPage="1"/>
  </sheetPr>
  <dimension ref="A2:I22"/>
  <sheetViews>
    <sheetView zoomScale="75" zoomScaleNormal="75" workbookViewId="0">
      <pane xSplit="1" ySplit="9" topLeftCell="B10" activePane="bottomRight" state="frozen"/>
      <selection pane="topRight" activeCell="B1" sqref="B1"/>
      <selection pane="bottomLeft" activeCell="A9" sqref="A9"/>
      <selection pane="bottomRight" activeCell="I28" sqref="I28"/>
    </sheetView>
  </sheetViews>
  <sheetFormatPr defaultColWidth="8.7109375" defaultRowHeight="12.75"/>
  <cols>
    <col min="1" max="1" width="19.28515625" style="365" customWidth="1"/>
    <col min="2" max="2" width="25" style="365" customWidth="1"/>
    <col min="3" max="3" width="23.5703125" style="365" customWidth="1"/>
    <col min="4" max="4" width="20.42578125" style="365" customWidth="1"/>
    <col min="5" max="5" width="19.5703125" style="365" bestFit="1" customWidth="1"/>
    <col min="6" max="7" width="21.5703125" style="365" bestFit="1" customWidth="1"/>
    <col min="8" max="9" width="19.7109375" style="365" customWidth="1"/>
    <col min="10" max="16384" width="8.7109375" style="365"/>
  </cols>
  <sheetData>
    <row r="2" spans="1:9" ht="15.75">
      <c r="A2" s="1657" t="s">
        <v>412</v>
      </c>
      <c r="B2" s="1657"/>
      <c r="C2" s="1657"/>
      <c r="D2" s="1657"/>
      <c r="E2" s="1657"/>
      <c r="F2" s="1657"/>
      <c r="G2" s="1657"/>
      <c r="H2" s="1657"/>
      <c r="I2" s="1657"/>
    </row>
    <row r="3" spans="1:9" ht="15.75">
      <c r="A3" s="1658" t="str">
        <f>'Район  и  поселения'!E3</f>
        <v>ПО  СОСТОЯНИЮ  НА  1  АПРЕЛЯ  2019  ГОДА</v>
      </c>
      <c r="B3" s="1658"/>
      <c r="C3" s="1658"/>
      <c r="D3" s="1658"/>
      <c r="E3" s="1658"/>
      <c r="F3" s="1658"/>
      <c r="G3" s="1658"/>
      <c r="H3" s="1658"/>
      <c r="I3" s="1658"/>
    </row>
    <row r="5" spans="1:9">
      <c r="H5" s="365" t="s">
        <v>22</v>
      </c>
    </row>
    <row r="6" spans="1:9">
      <c r="A6" s="1659" t="s">
        <v>174</v>
      </c>
      <c r="B6" s="1653" t="s">
        <v>14</v>
      </c>
      <c r="C6" s="1654"/>
      <c r="D6" s="1654"/>
      <c r="E6" s="1655"/>
      <c r="F6" s="1653" t="s">
        <v>15</v>
      </c>
      <c r="G6" s="1654"/>
      <c r="H6" s="1654"/>
      <c r="I6" s="1655"/>
    </row>
    <row r="7" spans="1:9">
      <c r="A7" s="1659"/>
      <c r="B7" s="1659" t="s">
        <v>1</v>
      </c>
      <c r="C7" s="1656" t="s">
        <v>45</v>
      </c>
      <c r="D7" s="1656"/>
      <c r="E7" s="1656"/>
      <c r="F7" s="1656" t="s">
        <v>1</v>
      </c>
      <c r="G7" s="1656" t="s">
        <v>45</v>
      </c>
      <c r="H7" s="1656"/>
      <c r="I7" s="1656"/>
    </row>
    <row r="8" spans="1:9">
      <c r="A8" s="1659"/>
      <c r="B8" s="1659"/>
      <c r="C8" s="1660" t="s">
        <v>27</v>
      </c>
      <c r="D8" s="177" t="s">
        <v>107</v>
      </c>
      <c r="E8" s="1660" t="s">
        <v>28</v>
      </c>
      <c r="F8" s="1656"/>
      <c r="G8" s="1660" t="s">
        <v>27</v>
      </c>
      <c r="H8" s="177" t="s">
        <v>107</v>
      </c>
      <c r="I8" s="1660" t="s">
        <v>28</v>
      </c>
    </row>
    <row r="9" spans="1:9" ht="45.6" customHeight="1">
      <c r="A9" s="1659"/>
      <c r="B9" s="1659"/>
      <c r="C9" s="1661"/>
      <c r="D9" s="177" t="s">
        <v>66</v>
      </c>
      <c r="E9" s="1661"/>
      <c r="F9" s="1656"/>
      <c r="G9" s="1661"/>
      <c r="H9" s="177" t="s">
        <v>66</v>
      </c>
      <c r="I9" s="1661"/>
    </row>
    <row r="10" spans="1:9" ht="15">
      <c r="A10" s="181"/>
      <c r="B10" s="366"/>
      <c r="C10" s="366"/>
      <c r="D10" s="366"/>
      <c r="E10" s="366"/>
      <c r="F10" s="366"/>
      <c r="G10" s="366"/>
      <c r="H10" s="366"/>
      <c r="I10" s="366"/>
    </row>
    <row r="11" spans="1:9" ht="89.25">
      <c r="A11" s="178" t="s">
        <v>29</v>
      </c>
      <c r="B11" s="457">
        <f>'[2]Исполнение  по  дотации'!$B$38*1000</f>
        <v>2573361000</v>
      </c>
      <c r="C11" s="457">
        <f>'[2]Исполнение  по  дотации'!$B$40*1000</f>
        <v>2573361000</v>
      </c>
      <c r="D11" s="457"/>
      <c r="E11" s="457">
        <f>'[2]Исполнение  по  дотации'!$B$41*1000</f>
        <v>0</v>
      </c>
      <c r="F11" s="457">
        <f>'[2]Исполнение  по  дотации'!$E$38*1000</f>
        <v>891667440</v>
      </c>
      <c r="G11" s="457">
        <f>'[2]Исполнение  по  дотации'!$E$40*1000</f>
        <v>891667440</v>
      </c>
      <c r="H11" s="457"/>
      <c r="I11" s="457">
        <f>'[2]Исполнение  по  дотации'!$E$41*1000</f>
        <v>0</v>
      </c>
    </row>
    <row r="12" spans="1:9" ht="15">
      <c r="A12" s="178"/>
      <c r="B12" s="457"/>
      <c r="C12" s="457"/>
      <c r="D12" s="457"/>
      <c r="E12" s="457"/>
      <c r="F12" s="457"/>
      <c r="G12" s="457"/>
      <c r="H12" s="457"/>
      <c r="I12" s="457"/>
    </row>
    <row r="13" spans="1:9" ht="114.75">
      <c r="A13" s="178" t="s">
        <v>30</v>
      </c>
      <c r="B13" s="457">
        <f>'[2]Исполнение  по  субсидии'!$B$39*1000</f>
        <v>3208578890.3200002</v>
      </c>
      <c r="C13" s="457">
        <f>'[2]Исполнение  по  субсидии'!$B$44*1000</f>
        <v>2908578890.3200002</v>
      </c>
      <c r="D13" s="457">
        <f>'[2]Исполнение  по  субсидии'!$B$41*1000</f>
        <v>429327199.98999995</v>
      </c>
      <c r="E13" s="457">
        <f>'[2]Исполнение  по  субсидии'!$B$45*1000</f>
        <v>300000000</v>
      </c>
      <c r="F13" s="457">
        <f>'[2]Исполнение  по  субсидии'!$C$39*1000</f>
        <v>1072539029.4399999</v>
      </c>
      <c r="G13" s="457">
        <f>'[2]Исполнение  по  субсидии'!$C$44*1000</f>
        <v>772539029.43999994</v>
      </c>
      <c r="H13" s="457">
        <f>'[2]Исполнение  по  субсидии'!$C$41*1000</f>
        <v>0</v>
      </c>
      <c r="I13" s="457">
        <f>'[2]Исполнение  по  субсидии'!$C$45*1000</f>
        <v>300000000</v>
      </c>
    </row>
    <row r="14" spans="1:9" ht="15">
      <c r="A14" s="178"/>
      <c r="B14" s="457"/>
      <c r="C14" s="457"/>
      <c r="D14" s="457"/>
      <c r="E14" s="457"/>
      <c r="F14" s="457"/>
      <c r="G14" s="457"/>
      <c r="H14" s="457"/>
      <c r="I14" s="457"/>
    </row>
    <row r="15" spans="1:9" ht="89.25">
      <c r="A15" s="178" t="s">
        <v>31</v>
      </c>
      <c r="B15" s="457">
        <f>'[2]Исполнение  по  субвенции'!$B$39*1000</f>
        <v>10449483700</v>
      </c>
      <c r="C15" s="457">
        <f>'[2]Исполнение  по  субвенции'!$B$44*1000</f>
        <v>10322142100</v>
      </c>
      <c r="D15" s="457">
        <f>'[2]Исполнение  по  субвенции'!$B$41*1000</f>
        <v>127548800</v>
      </c>
      <c r="E15" s="457">
        <f>'[2]Исполнение  по  субвенции'!$B$45*1000</f>
        <v>127341600</v>
      </c>
      <c r="F15" s="457">
        <f>'[2]Исполнение  по  субвенции'!$G$39*1000</f>
        <v>2724972384.25</v>
      </c>
      <c r="G15" s="457">
        <f>'[2]Исполнение  по  субвенции'!$G$44*1000</f>
        <v>2693702453.1599998</v>
      </c>
      <c r="H15" s="457">
        <f>'[2]Исполнение  по  субвенции'!$G$41*1000</f>
        <v>30507065.09</v>
      </c>
      <c r="I15" s="457">
        <f>'[2]Исполнение  по  субвенции'!$G$45*1000</f>
        <v>31269931.090000007</v>
      </c>
    </row>
    <row r="16" spans="1:9" ht="15">
      <c r="A16" s="178"/>
      <c r="B16" s="457"/>
      <c r="C16" s="457"/>
      <c r="D16" s="457"/>
      <c r="E16" s="457"/>
      <c r="F16" s="457"/>
      <c r="G16" s="457"/>
      <c r="H16" s="457"/>
      <c r="I16" s="457"/>
    </row>
    <row r="17" spans="1:9" ht="38.25">
      <c r="A17" s="178" t="s">
        <v>32</v>
      </c>
      <c r="B17" s="457">
        <f>'[2]Исполнение  по  иным  МБТ'!$B$37*1000</f>
        <v>561042491.05000007</v>
      </c>
      <c r="C17" s="457">
        <f>'[2]Исполнение  по  иным  МБТ'!$B$42*1000</f>
        <v>561042491.05000007</v>
      </c>
      <c r="D17" s="457">
        <f>'[2]Исполнение  по  иным  МБТ'!$B$39*1000</f>
        <v>294243800</v>
      </c>
      <c r="E17" s="457">
        <f>'[2]Исполнение  по  иным  МБТ'!$B$43*1000</f>
        <v>0</v>
      </c>
      <c r="F17" s="457">
        <f>'[2]Исполнение  по  иным  МБТ'!$G$37*1000</f>
        <v>0</v>
      </c>
      <c r="G17" s="457">
        <f>'[2]Исполнение  по  иным  МБТ'!$G$42*1000</f>
        <v>0</v>
      </c>
      <c r="H17" s="457">
        <f>'[2]Исполнение  по  иным  МБТ'!$G$39*1000</f>
        <v>0</v>
      </c>
      <c r="I17" s="457">
        <f>'[2]Исполнение  по  иным  МБТ'!$G$43*1000</f>
        <v>0</v>
      </c>
    </row>
    <row r="18" spans="1:9" ht="15">
      <c r="A18" s="178"/>
      <c r="B18" s="457"/>
      <c r="C18" s="457"/>
      <c r="D18" s="457"/>
      <c r="E18" s="457"/>
      <c r="F18" s="457"/>
      <c r="G18" s="457"/>
      <c r="H18" s="457"/>
      <c r="I18" s="457"/>
    </row>
    <row r="19" spans="1:9" ht="15">
      <c r="A19" s="367" t="s">
        <v>148</v>
      </c>
      <c r="B19" s="369">
        <f t="shared" ref="B19:I19" si="0">SUM(B11:B18)</f>
        <v>16792466081.369999</v>
      </c>
      <c r="C19" s="369">
        <f t="shared" si="0"/>
        <v>16365124481.369999</v>
      </c>
      <c r="D19" s="369">
        <f t="shared" si="0"/>
        <v>851119799.99000001</v>
      </c>
      <c r="E19" s="369">
        <f t="shared" si="0"/>
        <v>427341600</v>
      </c>
      <c r="F19" s="369">
        <f t="shared" si="0"/>
        <v>4689178853.6900005</v>
      </c>
      <c r="G19" s="369">
        <f t="shared" si="0"/>
        <v>4357908922.6000004</v>
      </c>
      <c r="H19" s="369">
        <f t="shared" si="0"/>
        <v>30507065.09</v>
      </c>
      <c r="I19" s="369">
        <f t="shared" si="0"/>
        <v>331269931.09000003</v>
      </c>
    </row>
    <row r="20" spans="1:9" ht="15">
      <c r="A20" s="371" t="s">
        <v>45</v>
      </c>
      <c r="B20" s="372"/>
      <c r="C20" s="372"/>
      <c r="D20" s="372"/>
      <c r="E20" s="372"/>
      <c r="F20" s="372"/>
      <c r="G20" s="372"/>
      <c r="H20" s="372"/>
      <c r="I20" s="372"/>
    </row>
    <row r="21" spans="1:9" ht="30">
      <c r="A21" s="145" t="s">
        <v>83</v>
      </c>
      <c r="B21" s="801">
        <f t="shared" ref="B21:I21" si="1">B19-B11</f>
        <v>14219105081.369999</v>
      </c>
      <c r="C21" s="801">
        <f t="shared" si="1"/>
        <v>13791763481.369999</v>
      </c>
      <c r="D21" s="801">
        <f t="shared" si="1"/>
        <v>851119799.99000001</v>
      </c>
      <c r="E21" s="801">
        <f t="shared" si="1"/>
        <v>427341600</v>
      </c>
      <c r="F21" s="801">
        <f t="shared" si="1"/>
        <v>3797511413.6900005</v>
      </c>
      <c r="G21" s="801">
        <f t="shared" si="1"/>
        <v>3466241482.6000004</v>
      </c>
      <c r="H21" s="801">
        <f t="shared" si="1"/>
        <v>30507065.09</v>
      </c>
      <c r="I21" s="801">
        <f t="shared" si="1"/>
        <v>331269931.09000003</v>
      </c>
    </row>
    <row r="22" spans="1:9" s="370" customFormat="1">
      <c r="B22" s="368">
        <f>B19-'Трансферты и кредиты'!B37</f>
        <v>0</v>
      </c>
      <c r="C22" s="368">
        <f>B19-C19-E19</f>
        <v>0</v>
      </c>
      <c r="D22" s="368"/>
      <c r="F22" s="368">
        <f>F19-'Трансферты и кредиты'!C37</f>
        <v>0</v>
      </c>
      <c r="G22" s="368">
        <f>F19-G19-I19</f>
        <v>0</v>
      </c>
      <c r="H22" s="368"/>
    </row>
  </sheetData>
  <mergeCells count="13">
    <mergeCell ref="F6:I6"/>
    <mergeCell ref="F7:F9"/>
    <mergeCell ref="G7:I7"/>
    <mergeCell ref="A2:I2"/>
    <mergeCell ref="A3:I3"/>
    <mergeCell ref="B7:B9"/>
    <mergeCell ref="C7:E7"/>
    <mergeCell ref="A6:A9"/>
    <mergeCell ref="B6:E6"/>
    <mergeCell ref="C8:C9"/>
    <mergeCell ref="E8:E9"/>
    <mergeCell ref="G8:G9"/>
    <mergeCell ref="I8:I9"/>
  </mergeCells>
  <phoneticPr fontId="58" type="noConversion"/>
  <pageMargins left="0.78740157480314965" right="0.39370078740157483" top="0.78740157480314965" bottom="0.78740157480314965" header="0.51181102362204722" footer="0.51181102362204722"/>
  <pageSetup paperSize="9" scale="74" orientation="landscape" r:id="rId1"/>
  <headerFooter alignWithMargins="0">
    <oddFooter>&amp;R&amp;Z&amp;F&amp;A</oddFooter>
  </headerFooter>
</worksheet>
</file>

<file path=xl/worksheets/sheet9.xml><?xml version="1.0" encoding="utf-8"?>
<worksheet xmlns="http://schemas.openxmlformats.org/spreadsheetml/2006/main" xmlns:r="http://schemas.openxmlformats.org/officeDocument/2006/relationships">
  <sheetPr codeName="Лист8">
    <pageSetUpPr fitToPage="1"/>
  </sheetPr>
  <dimension ref="A2:H28"/>
  <sheetViews>
    <sheetView zoomScale="75" zoomScaleNormal="75" workbookViewId="0">
      <pane xSplit="1" ySplit="6" topLeftCell="B7" activePane="bottomRight" state="frozen"/>
      <selection pane="topRight" activeCell="B1" sqref="B1"/>
      <selection pane="bottomLeft" activeCell="A9" sqref="A9"/>
      <selection pane="bottomRight" activeCell="A8" sqref="A8"/>
    </sheetView>
  </sheetViews>
  <sheetFormatPr defaultColWidth="8.7109375" defaultRowHeight="12.75"/>
  <cols>
    <col min="1" max="1" width="57.28515625" style="365" customWidth="1"/>
    <col min="2" max="2" width="22.42578125" style="365" customWidth="1"/>
    <col min="3" max="3" width="24.85546875" style="365" customWidth="1"/>
    <col min="4" max="4" width="23.7109375" style="365" customWidth="1"/>
    <col min="5" max="5" width="23.42578125" style="365" customWidth="1"/>
    <col min="6" max="6" width="8.7109375" style="365"/>
    <col min="7" max="7" width="18.7109375" style="365" bestFit="1" customWidth="1"/>
    <col min="8" max="8" width="13.5703125" style="365" bestFit="1" customWidth="1"/>
    <col min="9" max="16384" width="8.7109375" style="365"/>
  </cols>
  <sheetData>
    <row r="2" spans="1:8" ht="15.75">
      <c r="A2" s="1657" t="s">
        <v>412</v>
      </c>
      <c r="B2" s="1657"/>
      <c r="C2" s="1657"/>
      <c r="D2" s="1657"/>
      <c r="E2" s="1657"/>
    </row>
    <row r="3" spans="1:8" ht="15.75">
      <c r="A3" s="1658" t="str">
        <f>'Район  и  поселения'!E3</f>
        <v>ПО  СОСТОЯНИЮ  НА  1  АПРЕЛЯ  2019  ГОДА</v>
      </c>
      <c r="B3" s="1658"/>
      <c r="C3" s="1658"/>
      <c r="D3" s="1658"/>
      <c r="E3" s="1658"/>
    </row>
    <row r="5" spans="1:8">
      <c r="D5" s="365" t="s">
        <v>22</v>
      </c>
    </row>
    <row r="6" spans="1:8" ht="25.5">
      <c r="A6" s="182" t="s">
        <v>174</v>
      </c>
      <c r="B6" s="186" t="s">
        <v>14</v>
      </c>
      <c r="C6" s="186" t="s">
        <v>176</v>
      </c>
      <c r="D6" s="186" t="s">
        <v>4</v>
      </c>
      <c r="E6" s="186" t="s">
        <v>175</v>
      </c>
    </row>
    <row r="7" spans="1:8" ht="15">
      <c r="A7" s="181"/>
      <c r="B7" s="181"/>
      <c r="C7" s="366"/>
      <c r="D7" s="366"/>
      <c r="E7" s="366"/>
    </row>
    <row r="8" spans="1:8" ht="25.5">
      <c r="A8" s="378" t="s">
        <v>149</v>
      </c>
      <c r="B8" s="379">
        <f>C8+'Нераспределенная  дотация'!E15</f>
        <v>2636559000</v>
      </c>
      <c r="C8" s="458">
        <f>'[2]Исполнение  по  дотации'!$B$38*1000</f>
        <v>2573361000</v>
      </c>
      <c r="D8" s="458">
        <f>'[2]Исполнение  по  дотации'!$E$38*1000</f>
        <v>891667440</v>
      </c>
      <c r="E8" s="379">
        <f>B8-C8</f>
        <v>63198000</v>
      </c>
    </row>
    <row r="9" spans="1:8" s="382" customFormat="1" ht="14.25">
      <c r="A9" s="380" t="s">
        <v>45</v>
      </c>
      <c r="B9" s="381">
        <f>B8-B10-B11</f>
        <v>0</v>
      </c>
      <c r="C9" s="381">
        <f t="shared" ref="C9:E9" si="0">C8-C10-C11</f>
        <v>0</v>
      </c>
      <c r="D9" s="381">
        <f t="shared" si="0"/>
        <v>0</v>
      </c>
      <c r="E9" s="381">
        <f t="shared" si="0"/>
        <v>0</v>
      </c>
    </row>
    <row r="10" spans="1:8" s="382" customFormat="1" ht="25.5">
      <c r="A10" s="380" t="s">
        <v>157</v>
      </c>
      <c r="B10" s="381">
        <f>C10</f>
        <v>1790486900</v>
      </c>
      <c r="C10" s="381">
        <f>'Трансферты и кредиты'!F38</f>
        <v>1790486900</v>
      </c>
      <c r="D10" s="381">
        <f>'Трансферты и кредиты'!G38</f>
        <v>778112523.29999995</v>
      </c>
      <c r="E10" s="381">
        <f>B10-C10</f>
        <v>0</v>
      </c>
    </row>
    <row r="11" spans="1:8" s="383" customFormat="1" ht="14.25">
      <c r="A11" s="380" t="s">
        <v>158</v>
      </c>
      <c r="B11" s="381">
        <f>B8-B10</f>
        <v>846072100</v>
      </c>
      <c r="C11" s="381">
        <f>C8-C10</f>
        <v>782874100</v>
      </c>
      <c r="D11" s="381">
        <f>D8-D10</f>
        <v>113554916.70000005</v>
      </c>
      <c r="E11" s="381">
        <f>E8-E10</f>
        <v>63198000</v>
      </c>
    </row>
    <row r="12" spans="1:8" ht="15">
      <c r="A12" s="178"/>
      <c r="B12" s="366"/>
      <c r="C12" s="366"/>
      <c r="D12" s="366"/>
      <c r="E12" s="366"/>
    </row>
    <row r="13" spans="1:8" ht="38.25">
      <c r="A13" s="378" t="s">
        <v>152</v>
      </c>
      <c r="B13" s="379">
        <f>C13+'Нераспределенная  субсидия'!G435</f>
        <v>6722308317</v>
      </c>
      <c r="C13" s="458">
        <f>'[2]Исполнение  по  субсидии'!$B$39*1000</f>
        <v>3208578890.3200002</v>
      </c>
      <c r="D13" s="458">
        <f>'[2]Исполнение  по  субсидии'!$C$39*1000</f>
        <v>1072539029.4399999</v>
      </c>
      <c r="E13" s="379">
        <f>B13-C13</f>
        <v>3513729426.6799998</v>
      </c>
    </row>
    <row r="14" spans="1:8" s="377" customFormat="1" ht="14.25">
      <c r="A14" s="375" t="s">
        <v>45</v>
      </c>
      <c r="B14" s="381">
        <f>B13-B15-B16-B17</f>
        <v>0</v>
      </c>
      <c r="C14" s="381">
        <f t="shared" ref="C14:E14" si="1">C13-C15-C16-C17</f>
        <v>0</v>
      </c>
      <c r="D14" s="381">
        <f t="shared" si="1"/>
        <v>-5.9604644775390625E-8</v>
      </c>
      <c r="E14" s="376">
        <f t="shared" si="1"/>
        <v>0</v>
      </c>
      <c r="G14" s="365"/>
      <c r="H14" s="365"/>
    </row>
    <row r="15" spans="1:8" s="377" customFormat="1" ht="51">
      <c r="A15" s="380" t="s">
        <v>159</v>
      </c>
      <c r="B15" s="381">
        <f>'Нераспределенная  субсидия'!D436</f>
        <v>3312946471.8700004</v>
      </c>
      <c r="C15" s="381">
        <f>'Нераспределенная  субсидия'!E436</f>
        <v>1749168896.4099998</v>
      </c>
      <c r="D15" s="381">
        <f>'Нераспределенная  субсидия'!F436</f>
        <v>968413970.13</v>
      </c>
      <c r="E15" s="381">
        <f t="shared" ref="E15:E16" si="2">B15-C15</f>
        <v>1563777575.4600005</v>
      </c>
      <c r="G15" s="365"/>
      <c r="H15" s="365"/>
    </row>
    <row r="16" spans="1:8" ht="38.25">
      <c r="A16" s="380" t="s">
        <v>160</v>
      </c>
      <c r="B16" s="381">
        <f>'Нераспределенная  субсидия'!D437</f>
        <v>1553282481.4299998</v>
      </c>
      <c r="C16" s="381">
        <f>'Нераспределенная  субсидия'!E437</f>
        <v>1008305126.21</v>
      </c>
      <c r="D16" s="381">
        <f>'Нераспределенная  субсидия'!F437</f>
        <v>104125059.31</v>
      </c>
      <c r="E16" s="381">
        <f t="shared" si="2"/>
        <v>544977355.21999979</v>
      </c>
    </row>
    <row r="17" spans="1:5" ht="14.25">
      <c r="A17" s="380" t="s">
        <v>429</v>
      </c>
      <c r="B17" s="381">
        <f>'Нераспределенная  субсидия'!D438</f>
        <v>1856079363.7</v>
      </c>
      <c r="C17" s="381">
        <f>'Нераспределенная  субсидия'!E438</f>
        <v>451104867.70000005</v>
      </c>
      <c r="D17" s="381">
        <f>'Нераспределенная  субсидия'!F438</f>
        <v>0</v>
      </c>
      <c r="E17" s="381">
        <f>B17-C17</f>
        <v>1404974496</v>
      </c>
    </row>
    <row r="18" spans="1:5" ht="15">
      <c r="A18" s="178"/>
      <c r="B18" s="366"/>
      <c r="C18" s="366"/>
      <c r="D18" s="366"/>
      <c r="E18" s="366"/>
    </row>
    <row r="19" spans="1:5" ht="25.5">
      <c r="A19" s="378" t="s">
        <v>153</v>
      </c>
      <c r="B19" s="379">
        <f>C19</f>
        <v>10449483700</v>
      </c>
      <c r="C19" s="458">
        <f>'[2]Исполнение  по  субвенции'!$B$39*1000</f>
        <v>10449483700</v>
      </c>
      <c r="D19" s="458">
        <f>'[2]Исполнение  по  субвенции'!$G$39*1000</f>
        <v>2724972384.25</v>
      </c>
      <c r="E19" s="379">
        <f>B19-C19</f>
        <v>0</v>
      </c>
    </row>
    <row r="20" spans="1:5" s="377" customFormat="1" ht="14.25">
      <c r="A20" s="375" t="s">
        <v>45</v>
      </c>
      <c r="B20" s="376"/>
      <c r="C20" s="376"/>
      <c r="D20" s="376"/>
      <c r="E20" s="376"/>
    </row>
    <row r="21" spans="1:5" s="377" customFormat="1" ht="14.25">
      <c r="A21" s="375" t="s">
        <v>155</v>
      </c>
      <c r="B21" s="376">
        <f>B19</f>
        <v>10449483700</v>
      </c>
      <c r="C21" s="376">
        <f>C19</f>
        <v>10449483700</v>
      </c>
      <c r="D21" s="376">
        <f>D19</f>
        <v>2724972384.25</v>
      </c>
      <c r="E21" s="376">
        <f>E19</f>
        <v>0</v>
      </c>
    </row>
    <row r="22" spans="1:5" ht="15">
      <c r="A22" s="178"/>
      <c r="B22" s="366"/>
      <c r="C22" s="366"/>
      <c r="D22" s="366"/>
      <c r="E22" s="366"/>
    </row>
    <row r="23" spans="1:5" ht="15">
      <c r="A23" s="378" t="s">
        <v>154</v>
      </c>
      <c r="B23" s="379">
        <f>C23+'Нераспределенные  иные  МБТ'!G33</f>
        <v>1152442491.0500002</v>
      </c>
      <c r="C23" s="458">
        <f>'[2]Исполнение  по  иным  МБТ'!$B$37*1000</f>
        <v>561042491.05000007</v>
      </c>
      <c r="D23" s="458">
        <f>'[2]Исполнение  по  иным  МБТ'!$G$37*1000</f>
        <v>0</v>
      </c>
      <c r="E23" s="379">
        <f>B23-C23</f>
        <v>591400000.00000012</v>
      </c>
    </row>
    <row r="24" spans="1:5" s="377" customFormat="1" ht="14.25">
      <c r="A24" s="375" t="s">
        <v>45</v>
      </c>
      <c r="B24" s="376"/>
      <c r="C24" s="376"/>
      <c r="D24" s="376"/>
      <c r="E24" s="376"/>
    </row>
    <row r="25" spans="1:5" s="377" customFormat="1" ht="14.25">
      <c r="A25" s="375" t="s">
        <v>156</v>
      </c>
      <c r="B25" s="376">
        <f>B23</f>
        <v>1152442491.0500002</v>
      </c>
      <c r="C25" s="376">
        <f>C23</f>
        <v>561042491.05000007</v>
      </c>
      <c r="D25" s="376">
        <f>D23</f>
        <v>0</v>
      </c>
      <c r="E25" s="376">
        <f>E23</f>
        <v>591400000.00000012</v>
      </c>
    </row>
    <row r="26" spans="1:5" ht="15">
      <c r="A26" s="178"/>
      <c r="B26" s="366"/>
      <c r="C26" s="366"/>
      <c r="D26" s="366"/>
      <c r="E26" s="366"/>
    </row>
    <row r="27" spans="1:5" ht="15">
      <c r="A27" s="367" t="s">
        <v>148</v>
      </c>
      <c r="B27" s="369">
        <f>B8+B13+B19+B23</f>
        <v>20960793508.049999</v>
      </c>
      <c r="C27" s="369">
        <f>C8+C13+C19+C23</f>
        <v>16792466081.369999</v>
      </c>
      <c r="D27" s="369">
        <f>D8+D13+D19+D23</f>
        <v>4689178853.6900005</v>
      </c>
      <c r="E27" s="369">
        <f>E8+E13+E19+E23</f>
        <v>4168327426.6799998</v>
      </c>
    </row>
    <row r="28" spans="1:5" s="370" customFormat="1">
      <c r="C28" s="368">
        <f>C27-'Трансферты и кредиты'!B37</f>
        <v>0</v>
      </c>
      <c r="D28" s="368">
        <f>D27-'Трансферты и кредиты'!C37</f>
        <v>0</v>
      </c>
      <c r="E28" s="368">
        <f>E27-'Нераспределенная  дотация'!E21</f>
        <v>0</v>
      </c>
    </row>
  </sheetData>
  <mergeCells count="2">
    <mergeCell ref="A2:E2"/>
    <mergeCell ref="A3:E3"/>
  </mergeCells>
  <phoneticPr fontId="58" type="noConversion"/>
  <pageMargins left="0.78740157480314965" right="0.39370078740157483" top="0.78740157480314965" bottom="0.78740157480314965" header="0.51181102362204722" footer="0.51181102362204722"/>
  <pageSetup paperSize="9" scale="94" orientation="landscape" r:id="rId1"/>
  <headerFooter alignWithMargins="0">
    <oddFooter>&amp;R&amp;Z&amp;F&amp;A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12</vt:i4>
      </vt:variant>
      <vt:variant>
        <vt:lpstr>Именованные диапазоны</vt:lpstr>
      </vt:variant>
      <vt:variant>
        <vt:i4>18</vt:i4>
      </vt:variant>
    </vt:vector>
  </HeadingPairs>
  <TitlesOfParts>
    <vt:vector size="30" baseType="lpstr">
      <vt:lpstr>Трансферты и кредиты</vt:lpstr>
      <vt:lpstr>Прочая  субсидия_МР  и  ГО</vt:lpstr>
      <vt:lpstr>Прочая  субсидия_БП</vt:lpstr>
      <vt:lpstr>Субвенция  на  полномочия</vt:lpstr>
      <vt:lpstr>Район  и  поселения</vt:lpstr>
      <vt:lpstr>Федеральные  средства  по  МО</vt:lpstr>
      <vt:lpstr>Федеральные  средства</vt:lpstr>
      <vt:lpstr>МБТ  по  программам</vt:lpstr>
      <vt:lpstr>МБТ  по  видам  расходов</vt:lpstr>
      <vt:lpstr>Нераспределенная  дотация</vt:lpstr>
      <vt:lpstr>Нераспределенная  субсидия</vt:lpstr>
      <vt:lpstr>Нераспределенные  иные  МБТ</vt:lpstr>
      <vt:lpstr>'Нераспределенная  субсидия'!Заголовки_для_печати</vt:lpstr>
      <vt:lpstr>'Прочая  субсидия_БП'!Заголовки_для_печати</vt:lpstr>
      <vt:lpstr>'Прочая  субсидия_МР  и  ГО'!Заголовки_для_печати</vt:lpstr>
      <vt:lpstr>'Район  и  поселения'!Заголовки_для_печати</vt:lpstr>
      <vt:lpstr>'Субвенция  на  полномочия'!Заголовки_для_печати</vt:lpstr>
      <vt:lpstr>'Трансферты и кредиты'!Заголовки_для_печати</vt:lpstr>
      <vt:lpstr>'Федеральные  средства'!Заголовки_для_печати</vt:lpstr>
      <vt:lpstr>'Федеральные  средства  по  МО'!Заголовки_для_печати</vt:lpstr>
      <vt:lpstr>'МБТ  по  видам  расходов'!Область_печати</vt:lpstr>
      <vt:lpstr>'МБТ  по  программам'!Область_печати</vt:lpstr>
      <vt:lpstr>'Нераспределенная  субсидия'!Область_печати</vt:lpstr>
      <vt:lpstr>'Нераспределенные  иные  МБТ'!Область_печати</vt:lpstr>
      <vt:lpstr>'Прочая  субсидия_БП'!Область_печати</vt:lpstr>
      <vt:lpstr>'Прочая  субсидия_МР  и  ГО'!Область_печати</vt:lpstr>
      <vt:lpstr>'Район  и  поселения'!Область_печати</vt:lpstr>
      <vt:lpstr>'Субвенция  на  полномочия'!Область_печати</vt:lpstr>
      <vt:lpstr>'Трансферты и кредиты'!Область_печати</vt:lpstr>
      <vt:lpstr>'Федеральные  средства  по  МО'!Область_печати</vt:lpstr>
    </vt:vector>
  </TitlesOfParts>
  <Company>2</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dc:creator>
  <cp:lastModifiedBy>Пьянникова Светлана Александровна</cp:lastModifiedBy>
  <cp:lastPrinted>2019-04-03T04:57:22Z</cp:lastPrinted>
  <dcterms:created xsi:type="dcterms:W3CDTF">2010-07-21T14:31:06Z</dcterms:created>
  <dcterms:modified xsi:type="dcterms:W3CDTF">2019-06-04T04:55:03Z</dcterms:modified>
</cp:coreProperties>
</file>