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0" yWindow="60" windowWidth="13020" windowHeight="7360" activeTab="2"/>
  </bookViews>
  <sheets>
    <sheet name="2022  год" sheetId="3" r:id="rId1"/>
    <sheet name="2021  год" sheetId="2" r:id="rId2"/>
    <sheet name="2020  год" sheetId="1" r:id="rId3"/>
  </sheets>
  <externalReferences>
    <externalReference r:id="rId4"/>
    <externalReference r:id="rId5"/>
  </externalReferences>
  <definedNames>
    <definedName name="БО_min_1">[1]Параметры!$B$5</definedName>
    <definedName name="_xlnm.Print_Titles" localSheetId="2">'2020  год'!$A:$B</definedName>
    <definedName name="_xlnm.Print_Titles" localSheetId="1">'2021  год'!$A:$B</definedName>
    <definedName name="_xlnm.Print_Titles" localSheetId="0">'2022  год'!$A:$B</definedName>
    <definedName name="Н">#REF!</definedName>
    <definedName name="_xlnm.Print_Area" localSheetId="2">'2020  год'!$A$1:$L$33</definedName>
    <definedName name="_xlnm.Print_Area" localSheetId="1">'2021  год'!$A$1:$K$33</definedName>
    <definedName name="_xlnm.Print_Area" localSheetId="0">'2022  год'!$A$1:$K$33</definedName>
    <definedName name="ПД">#REF!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K32" i="3"/>
  <c r="I28"/>
  <c r="H28"/>
  <c r="G28"/>
  <c r="I27"/>
  <c r="H27"/>
  <c r="G2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I7"/>
  <c r="G7"/>
  <c r="H7"/>
  <c r="K32" i="2"/>
  <c r="I28"/>
  <c r="H28"/>
  <c r="G28"/>
  <c r="I27"/>
  <c r="H27"/>
  <c r="G2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I7"/>
  <c r="H7"/>
  <c r="G7"/>
  <c r="J28" i="1" l="1"/>
  <c r="J27"/>
  <c r="J8"/>
  <c r="J9"/>
  <c r="J10"/>
  <c r="J11"/>
  <c r="J12"/>
  <c r="J13"/>
  <c r="J14"/>
  <c r="J15"/>
  <c r="J16"/>
  <c r="J17"/>
  <c r="J18"/>
  <c r="J19"/>
  <c r="J20"/>
  <c r="J21"/>
  <c r="J22"/>
  <c r="J23"/>
  <c r="J24"/>
  <c r="J7"/>
  <c r="K28"/>
  <c r="K27"/>
  <c r="K8"/>
  <c r="K9"/>
  <c r="K10"/>
  <c r="K11"/>
  <c r="K12"/>
  <c r="K13"/>
  <c r="K14"/>
  <c r="K15"/>
  <c r="K16"/>
  <c r="K17"/>
  <c r="K18"/>
  <c r="K19"/>
  <c r="K20"/>
  <c r="K21"/>
  <c r="K22"/>
  <c r="K23"/>
  <c r="K24"/>
  <c r="K7"/>
  <c r="I28"/>
  <c r="H28"/>
  <c r="G28"/>
  <c r="I27"/>
  <c r="H27"/>
  <c r="G2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I7"/>
  <c r="G7"/>
  <c r="H7"/>
  <c r="K29" l="1"/>
  <c r="G29" i="3"/>
  <c r="I29" i="1"/>
  <c r="F8" i="3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F8" i="2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F8" i="1"/>
  <c r="F9"/>
  <c r="F10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G29"/>
  <c r="C28"/>
  <c r="C27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8" i="2"/>
  <c r="C27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8" i="3"/>
  <c r="C27"/>
  <c r="C8"/>
  <c r="C9"/>
  <c r="C10"/>
  <c r="C11"/>
  <c r="C12"/>
  <c r="C13"/>
  <c r="C14"/>
  <c r="C15"/>
  <c r="C16"/>
  <c r="C17"/>
  <c r="C18"/>
  <c r="C19"/>
  <c r="C20"/>
  <c r="C21"/>
  <c r="C22"/>
  <c r="C23"/>
  <c r="C24"/>
  <c r="C7"/>
  <c r="J29"/>
  <c r="I29"/>
  <c r="K25" i="1" l="1"/>
  <c r="K31" s="1"/>
  <c r="K32" s="1"/>
  <c r="G29" i="2"/>
  <c r="G25" i="1"/>
  <c r="G31" s="1"/>
  <c r="I25" i="3"/>
  <c r="I31" s="1"/>
  <c r="I32" s="1"/>
  <c r="G25" i="2"/>
  <c r="I25" i="1"/>
  <c r="I31" s="1"/>
  <c r="I32" s="1"/>
  <c r="I25" i="2"/>
  <c r="J29"/>
  <c r="J25"/>
  <c r="G25" i="3"/>
  <c r="G31" s="1"/>
  <c r="I29" i="2"/>
  <c r="J25" i="3"/>
  <c r="J31" s="1"/>
  <c r="J32" s="1"/>
  <c r="G33" l="1"/>
  <c r="G32"/>
  <c r="G33" i="1"/>
  <c r="G32"/>
  <c r="J31" i="2"/>
  <c r="J32" s="1"/>
  <c r="I31"/>
  <c r="I32" s="1"/>
  <c r="G31"/>
  <c r="G32" l="1"/>
  <c r="G33"/>
  <c r="L23" i="1"/>
  <c r="L21"/>
  <c r="L8" l="1"/>
  <c r="L24"/>
  <c r="L11"/>
  <c r="L19"/>
  <c r="L22"/>
  <c r="L14"/>
  <c r="L18"/>
  <c r="L13"/>
  <c r="L9" l="1"/>
  <c r="L10"/>
  <c r="L15"/>
  <c r="L17"/>
  <c r="L20"/>
  <c r="L16" l="1"/>
  <c r="L12"/>
  <c r="L7" l="1"/>
  <c r="L25" s="1"/>
  <c r="J25"/>
  <c r="L28" l="1"/>
  <c r="L27" l="1"/>
  <c r="L29" s="1"/>
  <c r="L31" s="1"/>
  <c r="J29"/>
  <c r="J31" s="1"/>
  <c r="J32" s="1"/>
</calcChain>
</file>

<file path=xl/sharedStrings.xml><?xml version="1.0" encoding="utf-8"?>
<sst xmlns="http://schemas.openxmlformats.org/spreadsheetml/2006/main" count="178" uniqueCount="64">
  <si>
    <t>тыс.руб.</t>
  </si>
  <si>
    <t>МО
Код</t>
  </si>
  <si>
    <t>МО
Название</t>
  </si>
  <si>
    <t>контингент</t>
  </si>
  <si>
    <t>Сумма отчислений</t>
  </si>
  <si>
    <t>0100</t>
  </si>
  <si>
    <t>Воловский  район</t>
  </si>
  <si>
    <t>0200</t>
  </si>
  <si>
    <t>Грязинский  район</t>
  </si>
  <si>
    <t>0300</t>
  </si>
  <si>
    <t>Данковский  район</t>
  </si>
  <si>
    <t>0400</t>
  </si>
  <si>
    <t>Добринский  район</t>
  </si>
  <si>
    <t>0500</t>
  </si>
  <si>
    <t>Добровский  район</t>
  </si>
  <si>
    <t>0600</t>
  </si>
  <si>
    <t>Долгоруковский  район</t>
  </si>
  <si>
    <t>0700</t>
  </si>
  <si>
    <t>Елецкий  район</t>
  </si>
  <si>
    <t>0800</t>
  </si>
  <si>
    <t>Задонский  район</t>
  </si>
  <si>
    <t>0900</t>
  </si>
  <si>
    <t>Измалковский  район</t>
  </si>
  <si>
    <t>1000</t>
  </si>
  <si>
    <t>Краснинский  район</t>
  </si>
  <si>
    <t>1100</t>
  </si>
  <si>
    <t>Лебедянский  район</t>
  </si>
  <si>
    <t>1200</t>
  </si>
  <si>
    <t>Лев - Толстовский  район</t>
  </si>
  <si>
    <t>1300</t>
  </si>
  <si>
    <t>Липецкий  район</t>
  </si>
  <si>
    <t>1400</t>
  </si>
  <si>
    <t>Становлянский  район</t>
  </si>
  <si>
    <t>1500</t>
  </si>
  <si>
    <t>Тербунский  район</t>
  </si>
  <si>
    <t>1600</t>
  </si>
  <si>
    <t>Усманский  район</t>
  </si>
  <si>
    <t>1700</t>
  </si>
  <si>
    <t>Хлевенский  район</t>
  </si>
  <si>
    <t>1800</t>
  </si>
  <si>
    <t>Чаплыгинский  район</t>
  </si>
  <si>
    <t>Итого  по  муниципальным  районам</t>
  </si>
  <si>
    <t>1900</t>
  </si>
  <si>
    <t>Городской  округ  город  Елец</t>
  </si>
  <si>
    <t>2000</t>
  </si>
  <si>
    <t>Городской  округ  город  Липецк</t>
  </si>
  <si>
    <t>Итого  по  городским  округам</t>
  </si>
  <si>
    <t>0000</t>
  </si>
  <si>
    <t>Всего</t>
  </si>
  <si>
    <t xml:space="preserve">норматив отчислений </t>
  </si>
  <si>
    <t>cумма отчислений</t>
  </si>
  <si>
    <t>Индекс  бюджетных  расходов</t>
  </si>
  <si>
    <t>Бюджетная  обеспеченность  до  распределения  дотации</t>
  </si>
  <si>
    <t>Бюджетная  обеспеченность  после  распределения  дотации</t>
  </si>
  <si>
    <t>Индекс  налогового  потенциала</t>
  </si>
  <si>
    <t>Замена дотации нормативами отчислений от налога на доходы физических лиц</t>
  </si>
  <si>
    <t>Всего денежная дотация</t>
  </si>
  <si>
    <t>Объем  нераспределенной  дотации</t>
  </si>
  <si>
    <t>15,0 % НДФЛ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</si>
  <si>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2020  год</t>
  </si>
  <si>
    <t xml:space="preserve">Денежная  сумма  дотаций  на  выравнивание  бюджетной  обеспеченности  муниципальных  районов  (городских  округов) </t>
  </si>
  <si>
    <t>Денежная  сумма  дотаций  бюджетам  муниципальных  районов  (городских  округов)  на  поддержку  мер  по  обеспечению  сбалансированности  местных  бюджетов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</si>
  <si>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2021  год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</si>
  <si>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2022  год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</si>
</sst>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_ ;\-#,##0.0\ "/>
    <numFmt numFmtId="165" formatCode="_-* #,##0.0_р_._-;\-* #,##0.0_р_._-;_-* &quot;-&quot;??_р_._-;_-@_-"/>
    <numFmt numFmtId="166" formatCode="_-* #,##0.0_р_._-;\-* #,##0.0_р_._-;_-* &quot;-&quot;?_р_._-;_-@_-"/>
    <numFmt numFmtId="167" formatCode="#,##0.000000"/>
  </numFmts>
  <fonts count="27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8D8D8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167" fontId="25" fillId="24" borderId="16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1" applyNumberFormat="0" applyAlignment="0" applyProtection="0"/>
    <xf numFmtId="0" fontId="7" fillId="2" borderId="2" applyNumberFormat="0" applyAlignment="0" applyProtection="0"/>
    <xf numFmtId="0" fontId="8" fillId="2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2" fillId="0" borderId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0" fillId="5" borderId="0" applyNumberFormat="0" applyBorder="0" applyAlignment="0" applyProtection="0"/>
  </cellStyleXfs>
  <cellXfs count="52">
    <xf numFmtId="0" fontId="0" fillId="0" borderId="0" xfId="0"/>
    <xf numFmtId="43" fontId="21" fillId="0" borderId="16" xfId="44" applyFont="1" applyFill="1" applyBorder="1" applyAlignment="1">
      <alignment vertical="center"/>
    </xf>
    <xf numFmtId="49" fontId="21" fillId="0" borderId="10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49" fontId="23" fillId="0" borderId="0" xfId="0" quotePrefix="1" applyNumberFormat="1" applyFont="1" applyAlignment="1">
      <alignment vertical="center" wrapText="1"/>
    </xf>
    <xf numFmtId="49" fontId="21" fillId="0" borderId="0" xfId="0" applyNumberFormat="1" applyFont="1" applyAlignment="1">
      <alignment horizontal="left" vertical="center" wrapText="1"/>
    </xf>
    <xf numFmtId="0" fontId="22" fillId="0" borderId="0" xfId="42" applyFont="1" applyFill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23" fillId="0" borderId="0" xfId="0" quotePrefix="1" applyFont="1" applyAlignment="1">
      <alignment vertical="center" wrapText="1"/>
    </xf>
    <xf numFmtId="0" fontId="23" fillId="0" borderId="0" xfId="0" quotePrefix="1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24" fillId="0" borderId="10" xfId="44" applyFont="1" applyFill="1" applyBorder="1" applyAlignment="1">
      <alignment vertical="center"/>
    </xf>
    <xf numFmtId="43" fontId="21" fillId="0" borderId="10" xfId="44" applyNumberFormat="1" applyFont="1" applyBorder="1" applyAlignment="1">
      <alignment vertical="center"/>
    </xf>
    <xf numFmtId="165" fontId="26" fillId="0" borderId="10" xfId="44" applyNumberFormat="1" applyFont="1" applyFill="1" applyBorder="1" applyAlignment="1">
      <alignment vertical="center"/>
    </xf>
    <xf numFmtId="43" fontId="24" fillId="0" borderId="10" xfId="44" applyNumberFormat="1" applyFont="1" applyFill="1" applyBorder="1" applyAlignment="1">
      <alignment vertical="center"/>
    </xf>
    <xf numFmtId="165" fontId="24" fillId="0" borderId="10" xfId="44" applyNumberFormat="1" applyFont="1" applyFill="1" applyBorder="1" applyAlignment="1">
      <alignment vertical="center"/>
    </xf>
    <xf numFmtId="166" fontId="24" fillId="0" borderId="1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3" fontId="26" fillId="0" borderId="10" xfId="44" applyNumberFormat="1" applyFont="1" applyBorder="1" applyAlignment="1">
      <alignment vertical="center"/>
    </xf>
    <xf numFmtId="165" fontId="21" fillId="0" borderId="10" xfId="44" applyNumberFormat="1" applyFont="1" applyFill="1" applyBorder="1" applyAlignment="1">
      <alignment vertical="center"/>
    </xf>
    <xf numFmtId="165" fontId="21" fillId="0" borderId="10" xfId="44" applyNumberFormat="1" applyFont="1" applyBorder="1" applyAlignment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165" fontId="21" fillId="0" borderId="0" xfId="44" applyNumberFormat="1" applyFont="1" applyFill="1" applyBorder="1" applyAlignment="1">
      <alignment vertical="center"/>
    </xf>
    <xf numFmtId="49" fontId="21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65" fontId="24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165" fontId="21" fillId="0" borderId="0" xfId="0" applyNumberFormat="1" applyFont="1" applyFill="1" applyAlignment="1">
      <alignment vertical="center"/>
    </xf>
    <xf numFmtId="43" fontId="26" fillId="0" borderId="10" xfId="44" applyNumberFormat="1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165" fontId="26" fillId="0" borderId="0" xfId="44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49" fontId="21" fillId="0" borderId="10" xfId="0" quotePrefix="1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</cellXfs>
  <cellStyles count="46">
    <cellStyle name="(Табликс1):0:3" xfId="1"/>
    <cellStyle name="20% - Акцент1" xfId="2" builtinId="30" customBuiltin="1"/>
    <cellStyle name="20% - Акцент2" xfId="3" builtinId="34" customBuiltin="1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Normal_Расчет дотаций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Стиль 1" xfId="42"/>
    <cellStyle name="Текст предупреждения" xfId="43" builtinId="11" customBuiltin="1"/>
    <cellStyle name="Финансовый" xfId="44" builtinId="3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Application%20Data/CIFT/Sapphire/XLE0.tmp/&#1056;&#1072;&#1089;&#1095;&#1077;&#1090;%20&#1076;&#1086;&#1090;&#1072;&#1094;&#1080;&#1081;%20(&#1074;&#1089;&#1077;%20&#1052;&#105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/&#1052;&#1045;&#1046;&#1041;&#1070;&#1044;&#1046;&#1045;&#1058;&#1053;&#1067;&#1045;%20&#1054;&#1058;&#1053;&#1054;&#1064;&#1045;&#1053;&#1048;&#1071;%20%20&#1042;%20%202019%20%20&#1043;&#1054;&#1044;&#1059;%20-%20&#1053;&#1040;%20%203%20%20&#1043;&#1054;&#1044;&#1040;/&#1055;&#1083;&#1072;&#1085;%20%20&#1088;&#1077;&#1075;&#1091;&#1083;&#1080;&#1088;&#1086;&#1074;&#1072;&#1085;&#1080;&#1103;%20%20&#1085;&#1072;%20%202020-2022%20%20&#1075;&#1086;&#1076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v1bvyumsqh02d2hwuje5xik5uk"/>
      <sheetName val="Параметры"/>
      <sheetName val="Диаграмма"/>
      <sheetName val="Отсортированные_Данные"/>
      <sheetName val="Данные для диаграммы"/>
    </sheetNames>
    <sheetDataSet>
      <sheetData sheetId="0" refreshError="1"/>
      <sheetData sheetId="1" refreshError="1"/>
      <sheetData sheetId="2" refreshError="1">
        <row r="5">
          <cell r="B5">
            <v>2.7102369917208811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ля  Хранилища"/>
      <sheetName val="2022  год_последний "/>
      <sheetName val="2021  год_последний"/>
      <sheetName val="2020  год_для  начальника"/>
      <sheetName val="2020  год_последний"/>
      <sheetName val="2020  год_нормативы от НДФЛ"/>
      <sheetName val="2020  год  на  душу  населения"/>
      <sheetName val="НДФЛ"/>
      <sheetName val="Сравнение  дотации  МР и ГО"/>
      <sheetName val="дефицит  МО"/>
      <sheetName val="2020  год_последний (2)"/>
      <sheetName val="2020  год  на  душу_сортировка"/>
      <sheetName val="Сравнение  дотации  МР  и  ГО"/>
    </sheetNames>
    <sheetDataSet>
      <sheetData sheetId="0"/>
      <sheetData sheetId="1">
        <row r="7">
          <cell r="W7">
            <v>162000</v>
          </cell>
          <cell r="AD7">
            <v>78.58</v>
          </cell>
          <cell r="AE7">
            <v>127299.6</v>
          </cell>
        </row>
        <row r="8">
          <cell r="W8">
            <v>1130500</v>
          </cell>
          <cell r="AD8">
            <v>16.399999999999999</v>
          </cell>
          <cell r="AE8">
            <v>185363.5</v>
          </cell>
        </row>
        <row r="9">
          <cell r="W9">
            <v>547000</v>
          </cell>
          <cell r="AD9">
            <v>40.07</v>
          </cell>
          <cell r="AE9">
            <v>219170.9</v>
          </cell>
        </row>
        <row r="10">
          <cell r="W10">
            <v>343000</v>
          </cell>
          <cell r="AD10">
            <v>37.01</v>
          </cell>
          <cell r="AE10">
            <v>126951</v>
          </cell>
        </row>
        <row r="11">
          <cell r="W11">
            <v>246000</v>
          </cell>
          <cell r="AD11">
            <v>66.599999999999994</v>
          </cell>
          <cell r="AE11">
            <v>163825.79999999999</v>
          </cell>
        </row>
        <row r="12">
          <cell r="W12">
            <v>153000</v>
          </cell>
          <cell r="AD12">
            <v>85</v>
          </cell>
          <cell r="AE12">
            <v>130050</v>
          </cell>
        </row>
        <row r="13">
          <cell r="W13">
            <v>338000</v>
          </cell>
          <cell r="AD13">
            <v>67.540000000000006</v>
          </cell>
          <cell r="AE13">
            <v>228277.4</v>
          </cell>
        </row>
        <row r="14">
          <cell r="W14">
            <v>423000</v>
          </cell>
          <cell r="AD14">
            <v>63.63</v>
          </cell>
          <cell r="AE14">
            <v>269164.40000000002</v>
          </cell>
        </row>
        <row r="15">
          <cell r="W15">
            <v>135500</v>
          </cell>
          <cell r="AD15">
            <v>85</v>
          </cell>
          <cell r="AE15">
            <v>115175</v>
          </cell>
        </row>
        <row r="16">
          <cell r="W16">
            <v>199000</v>
          </cell>
          <cell r="AD16">
            <v>66.02</v>
          </cell>
          <cell r="AE16">
            <v>131372.20000000001</v>
          </cell>
        </row>
        <row r="17">
          <cell r="W17">
            <v>782000</v>
          </cell>
          <cell r="AD17">
            <v>35.17</v>
          </cell>
          <cell r="AE17">
            <v>275019.3</v>
          </cell>
        </row>
        <row r="18">
          <cell r="W18">
            <v>174000</v>
          </cell>
          <cell r="AD18">
            <v>63.82</v>
          </cell>
          <cell r="AE18">
            <v>111054</v>
          </cell>
        </row>
        <row r="19">
          <cell r="W19">
            <v>857000</v>
          </cell>
          <cell r="AD19">
            <v>13.36</v>
          </cell>
          <cell r="AE19">
            <v>114524</v>
          </cell>
        </row>
        <row r="20">
          <cell r="W20">
            <v>222000</v>
          </cell>
          <cell r="AD20">
            <v>67.83</v>
          </cell>
          <cell r="AE20">
            <v>150589.5</v>
          </cell>
        </row>
        <row r="21">
          <cell r="W21">
            <v>373000</v>
          </cell>
          <cell r="AD21">
            <v>36.71</v>
          </cell>
          <cell r="AE21">
            <v>136938.1</v>
          </cell>
        </row>
        <row r="22">
          <cell r="W22">
            <v>581000</v>
          </cell>
          <cell r="AD22">
            <v>47.29</v>
          </cell>
          <cell r="AE22">
            <v>274737.40000000002</v>
          </cell>
        </row>
        <row r="23">
          <cell r="W23">
            <v>218000</v>
          </cell>
          <cell r="AD23">
            <v>75.83</v>
          </cell>
          <cell r="AE23">
            <v>165309.4</v>
          </cell>
        </row>
        <row r="24">
          <cell r="W24">
            <v>404000</v>
          </cell>
          <cell r="AD24">
            <v>48.44</v>
          </cell>
          <cell r="AE24">
            <v>195685.2</v>
          </cell>
        </row>
        <row r="27">
          <cell r="W27">
            <v>1627000</v>
          </cell>
          <cell r="AD27">
            <v>23.75</v>
          </cell>
          <cell r="AE27">
            <v>386355.5</v>
          </cell>
        </row>
        <row r="28">
          <cell r="W28">
            <v>16600000</v>
          </cell>
          <cell r="AD28">
            <v>1.93</v>
          </cell>
          <cell r="AE28">
            <v>320387.8</v>
          </cell>
        </row>
        <row r="31">
          <cell r="O31"/>
          <cell r="R31">
            <v>0</v>
          </cell>
          <cell r="W31">
            <v>25515000</v>
          </cell>
          <cell r="AE31">
            <v>3827250</v>
          </cell>
        </row>
      </sheetData>
      <sheetData sheetId="2">
        <row r="9">
          <cell r="X9">
            <v>147500</v>
          </cell>
          <cell r="AE9">
            <v>77.510000000000005</v>
          </cell>
          <cell r="AF9">
            <v>114323.3</v>
          </cell>
        </row>
        <row r="10">
          <cell r="X10">
            <v>1077000</v>
          </cell>
          <cell r="AE10">
            <v>17.75</v>
          </cell>
          <cell r="AF10">
            <v>191156.3</v>
          </cell>
        </row>
        <row r="11">
          <cell r="X11">
            <v>508500</v>
          </cell>
          <cell r="AE11">
            <v>35.78</v>
          </cell>
          <cell r="AF11">
            <v>181942.39999999999</v>
          </cell>
        </row>
        <row r="12">
          <cell r="X12">
            <v>328500</v>
          </cell>
          <cell r="AE12">
            <v>40.9</v>
          </cell>
          <cell r="AF12">
            <v>134370</v>
          </cell>
        </row>
        <row r="13">
          <cell r="X13">
            <v>236000</v>
          </cell>
          <cell r="AE13">
            <v>64.69</v>
          </cell>
          <cell r="AF13">
            <v>152659.1</v>
          </cell>
        </row>
        <row r="14">
          <cell r="X14">
            <v>145500</v>
          </cell>
          <cell r="AE14">
            <v>85</v>
          </cell>
          <cell r="AF14">
            <v>123675</v>
          </cell>
        </row>
        <row r="15">
          <cell r="X15">
            <v>320000</v>
          </cell>
          <cell r="AE15">
            <v>63.88</v>
          </cell>
          <cell r="AF15">
            <v>204427.4</v>
          </cell>
        </row>
        <row r="16">
          <cell r="X16">
            <v>393000</v>
          </cell>
          <cell r="AE16">
            <v>62.16</v>
          </cell>
          <cell r="AF16">
            <v>244286.9</v>
          </cell>
        </row>
        <row r="17">
          <cell r="X17">
            <v>131000</v>
          </cell>
          <cell r="AE17">
            <v>85</v>
          </cell>
          <cell r="AF17">
            <v>111350</v>
          </cell>
        </row>
        <row r="18">
          <cell r="X18">
            <v>192000</v>
          </cell>
          <cell r="AE18">
            <v>58.99</v>
          </cell>
          <cell r="AF18">
            <v>113261.1</v>
          </cell>
        </row>
        <row r="19">
          <cell r="X19">
            <v>739500</v>
          </cell>
          <cell r="AE19">
            <v>28.73</v>
          </cell>
          <cell r="AF19">
            <v>212442.5</v>
          </cell>
        </row>
        <row r="20">
          <cell r="X20">
            <v>169000</v>
          </cell>
          <cell r="AE20">
            <v>59.14</v>
          </cell>
          <cell r="AF20">
            <v>99943.2</v>
          </cell>
        </row>
        <row r="21">
          <cell r="X21">
            <v>817000</v>
          </cell>
          <cell r="AE21">
            <v>15.74</v>
          </cell>
          <cell r="AF21">
            <v>128626</v>
          </cell>
        </row>
        <row r="22">
          <cell r="X22">
            <v>216000</v>
          </cell>
          <cell r="AE22">
            <v>59.74</v>
          </cell>
          <cell r="AF22">
            <v>129028.1</v>
          </cell>
        </row>
        <row r="23">
          <cell r="X23">
            <v>342000</v>
          </cell>
          <cell r="AE23">
            <v>36.4</v>
          </cell>
          <cell r="AF23">
            <v>124481.2</v>
          </cell>
        </row>
        <row r="24">
          <cell r="X24">
            <v>517000</v>
          </cell>
          <cell r="AE24">
            <v>49.84</v>
          </cell>
          <cell r="AF24">
            <v>257655.4</v>
          </cell>
        </row>
        <row r="25">
          <cell r="X25">
            <v>210000</v>
          </cell>
          <cell r="AE25">
            <v>67.209999999999994</v>
          </cell>
          <cell r="AF25">
            <v>141136.4</v>
          </cell>
        </row>
        <row r="26">
          <cell r="X26">
            <v>367500</v>
          </cell>
          <cell r="AE26">
            <v>47.2</v>
          </cell>
          <cell r="AF26">
            <v>173462.3</v>
          </cell>
        </row>
        <row r="29">
          <cell r="X29">
            <v>1535000</v>
          </cell>
          <cell r="AE29">
            <v>21.8</v>
          </cell>
          <cell r="AF29">
            <v>334684.7</v>
          </cell>
        </row>
        <row r="30">
          <cell r="X30">
            <v>15308000</v>
          </cell>
          <cell r="AE30">
            <v>2.5</v>
          </cell>
          <cell r="AF30">
            <v>382088.7</v>
          </cell>
        </row>
        <row r="33">
          <cell r="O33"/>
          <cell r="S33">
            <v>0</v>
          </cell>
          <cell r="X33">
            <v>23700000</v>
          </cell>
          <cell r="AF33">
            <v>3555000</v>
          </cell>
        </row>
      </sheetData>
      <sheetData sheetId="3"/>
      <sheetData sheetId="4">
        <row r="10">
          <cell r="W10">
            <v>36305</v>
          </cell>
          <cell r="AH10">
            <v>134000</v>
          </cell>
          <cell r="AU10">
            <v>75.95</v>
          </cell>
          <cell r="AV10">
            <v>101770.8</v>
          </cell>
          <cell r="BE10">
            <v>0</v>
          </cell>
        </row>
        <row r="11">
          <cell r="W11">
            <v>16118.4</v>
          </cell>
          <cell r="AH11">
            <v>1026000</v>
          </cell>
          <cell r="AU11">
            <v>18.059999999999999</v>
          </cell>
          <cell r="AV11">
            <v>185275.9</v>
          </cell>
          <cell r="BE11">
            <v>0</v>
          </cell>
        </row>
        <row r="12">
          <cell r="W12">
            <v>44069.9</v>
          </cell>
          <cell r="AH12">
            <v>473000</v>
          </cell>
          <cell r="AU12">
            <v>32.76</v>
          </cell>
          <cell r="AV12">
            <v>154953.4</v>
          </cell>
          <cell r="BE12">
            <v>0</v>
          </cell>
        </row>
        <row r="13">
          <cell r="W13">
            <v>7817.2</v>
          </cell>
          <cell r="AH13">
            <v>319000</v>
          </cell>
          <cell r="AU13">
            <v>42.17</v>
          </cell>
          <cell r="AV13">
            <v>134507</v>
          </cell>
          <cell r="BE13">
            <v>0</v>
          </cell>
        </row>
        <row r="14">
          <cell r="W14">
            <v>51790</v>
          </cell>
          <cell r="AH14">
            <v>226000</v>
          </cell>
          <cell r="AU14">
            <v>63.39</v>
          </cell>
          <cell r="AV14">
            <v>143269.79999999999</v>
          </cell>
          <cell r="BE14">
            <v>0</v>
          </cell>
        </row>
        <row r="15">
          <cell r="W15">
            <v>64205.2</v>
          </cell>
          <cell r="AH15">
            <v>138500</v>
          </cell>
          <cell r="AU15">
            <v>85</v>
          </cell>
          <cell r="AV15">
            <v>117725</v>
          </cell>
          <cell r="BE15">
            <v>0</v>
          </cell>
        </row>
        <row r="16">
          <cell r="W16">
            <v>51394.8</v>
          </cell>
          <cell r="AH16">
            <v>307500</v>
          </cell>
          <cell r="AU16">
            <v>54.54</v>
          </cell>
          <cell r="AV16">
            <v>167703.4</v>
          </cell>
          <cell r="BE16">
            <v>0</v>
          </cell>
        </row>
        <row r="17">
          <cell r="W17">
            <v>67182.8</v>
          </cell>
          <cell r="AH17">
            <v>365000</v>
          </cell>
          <cell r="AU17">
            <v>57.3</v>
          </cell>
          <cell r="AV17">
            <v>209139</v>
          </cell>
          <cell r="BE17">
            <v>0</v>
          </cell>
        </row>
        <row r="18">
          <cell r="W18">
            <v>137296.6</v>
          </cell>
          <cell r="AH18">
            <v>126000</v>
          </cell>
          <cell r="AU18">
            <v>85</v>
          </cell>
          <cell r="AV18">
            <v>107100</v>
          </cell>
          <cell r="BE18">
            <v>0</v>
          </cell>
        </row>
        <row r="19">
          <cell r="W19">
            <v>23648.1</v>
          </cell>
          <cell r="AH19">
            <v>187000</v>
          </cell>
          <cell r="AU19">
            <v>53.55</v>
          </cell>
          <cell r="AV19">
            <v>100141.8</v>
          </cell>
          <cell r="BE19">
            <v>0</v>
          </cell>
        </row>
        <row r="20">
          <cell r="W20">
            <v>87025</v>
          </cell>
          <cell r="AH20">
            <v>698000</v>
          </cell>
          <cell r="AU20">
            <v>29.53</v>
          </cell>
          <cell r="AV20">
            <v>206105.4</v>
          </cell>
          <cell r="BE20">
            <v>0</v>
          </cell>
        </row>
        <row r="21">
          <cell r="W21">
            <v>54749.8</v>
          </cell>
          <cell r="AH21">
            <v>164000</v>
          </cell>
          <cell r="AU21">
            <v>52.99</v>
          </cell>
          <cell r="AV21">
            <v>86899.6</v>
          </cell>
          <cell r="BE21">
            <v>0</v>
          </cell>
        </row>
        <row r="22">
          <cell r="W22">
            <v>26758.1</v>
          </cell>
          <cell r="AH22">
            <v>780000</v>
          </cell>
          <cell r="AU22">
            <v>14.4</v>
          </cell>
          <cell r="AV22">
            <v>112305.8</v>
          </cell>
          <cell r="BE22">
            <v>0</v>
          </cell>
        </row>
        <row r="23">
          <cell r="W23">
            <v>33795.800000000003</v>
          </cell>
          <cell r="AH23">
            <v>210000</v>
          </cell>
          <cell r="AU23">
            <v>55.99</v>
          </cell>
          <cell r="AV23">
            <v>117583.8</v>
          </cell>
          <cell r="BE23">
            <v>0</v>
          </cell>
        </row>
        <row r="24">
          <cell r="W24">
            <v>29672.3</v>
          </cell>
          <cell r="AH24">
            <v>313500</v>
          </cell>
          <cell r="AU24">
            <v>34.81</v>
          </cell>
          <cell r="AV24">
            <v>109130.2</v>
          </cell>
          <cell r="BE24">
            <v>0</v>
          </cell>
        </row>
        <row r="25">
          <cell r="W25">
            <v>308632.2</v>
          </cell>
          <cell r="AH25">
            <v>462000</v>
          </cell>
          <cell r="AU25">
            <v>48.98</v>
          </cell>
          <cell r="AV25">
            <v>226300.2</v>
          </cell>
          <cell r="BE25">
            <v>0</v>
          </cell>
        </row>
        <row r="26">
          <cell r="W26">
            <v>35212</v>
          </cell>
          <cell r="AH26">
            <v>193000</v>
          </cell>
          <cell r="AU26">
            <v>64.400000000000006</v>
          </cell>
          <cell r="AV26">
            <v>124293.7</v>
          </cell>
          <cell r="BE26">
            <v>0</v>
          </cell>
        </row>
        <row r="27">
          <cell r="W27">
            <v>67538.3</v>
          </cell>
          <cell r="AH27">
            <v>334000</v>
          </cell>
          <cell r="AU27">
            <v>42.33</v>
          </cell>
          <cell r="AV27">
            <v>141368.20000000001</v>
          </cell>
          <cell r="BE27">
            <v>0</v>
          </cell>
        </row>
        <row r="30">
          <cell r="W30">
            <v>200725.9</v>
          </cell>
          <cell r="AH30">
            <v>1448000</v>
          </cell>
          <cell r="AU30">
            <v>20.73</v>
          </cell>
          <cell r="AV30">
            <v>300142.2</v>
          </cell>
          <cell r="BE30">
            <v>0</v>
          </cell>
        </row>
        <row r="31">
          <cell r="W31">
            <v>226358.3</v>
          </cell>
          <cell r="AH31">
            <v>14095500</v>
          </cell>
          <cell r="AU31">
            <v>3.22</v>
          </cell>
          <cell r="AV31">
            <v>454284.79999999999</v>
          </cell>
          <cell r="BE31">
            <v>0</v>
          </cell>
        </row>
        <row r="34">
          <cell r="W34">
            <v>1570295.7</v>
          </cell>
          <cell r="AH34">
            <v>22000000</v>
          </cell>
          <cell r="AV34">
            <v>3300000</v>
          </cell>
          <cell r="BE3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2"/>
  <sheetViews>
    <sheetView view="pageBreakPreview" zoomScale="70" zoomScaleNormal="40" zoomScaleSheetLayoutView="70" workbookViewId="0">
      <pane xSplit="2" ySplit="6" topLeftCell="C25" activePane="bottomRight" state="frozen"/>
      <selection pane="topRight" activeCell="C1" sqref="C1"/>
      <selection pane="bottomLeft" activeCell="A5" sqref="A5"/>
      <selection pane="bottomRight" activeCell="E26" sqref="E26"/>
    </sheetView>
  </sheetViews>
  <sheetFormatPr defaultColWidth="9.08984375" defaultRowHeight="15.5"/>
  <cols>
    <col min="1" max="1" width="7" style="28" customWidth="1"/>
    <col min="2" max="2" width="43" style="28" customWidth="1"/>
    <col min="3" max="3" width="17.08984375" style="28" customWidth="1"/>
    <col min="4" max="4" width="16.54296875" style="28" customWidth="1"/>
    <col min="5" max="6" width="20.453125" style="20" customWidth="1"/>
    <col min="7" max="7" width="19.453125" style="20" customWidth="1"/>
    <col min="8" max="8" width="16" style="33" customWidth="1"/>
    <col min="9" max="9" width="19.36328125" style="33" customWidth="1"/>
    <col min="10" max="10" width="22.90625" style="33" customWidth="1"/>
    <col min="11" max="11" width="24" style="33" customWidth="1"/>
    <col min="12" max="16384" width="9.08984375" style="33"/>
  </cols>
  <sheetData>
    <row r="2" spans="1:11" s="3" customFormat="1" ht="45.65" customHeight="1">
      <c r="A2" s="40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3" customFormat="1" ht="20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3" customFormat="1">
      <c r="A4" s="4"/>
      <c r="B4" s="4"/>
      <c r="C4" s="4"/>
      <c r="D4" s="4"/>
      <c r="E4" s="9"/>
      <c r="F4" s="9"/>
      <c r="G4" s="9"/>
      <c r="H4" s="10"/>
      <c r="I4" s="10"/>
      <c r="J4" s="10"/>
      <c r="K4" s="11" t="s">
        <v>0</v>
      </c>
    </row>
    <row r="5" spans="1:11" s="3" customFormat="1" ht="43.25" customHeight="1">
      <c r="A5" s="46" t="s">
        <v>1</v>
      </c>
      <c r="B5" s="46" t="s">
        <v>2</v>
      </c>
      <c r="C5" s="47" t="s">
        <v>54</v>
      </c>
      <c r="D5" s="47" t="s">
        <v>51</v>
      </c>
      <c r="E5" s="41" t="s">
        <v>52</v>
      </c>
      <c r="F5" s="41" t="s">
        <v>53</v>
      </c>
      <c r="G5" s="43" t="s">
        <v>55</v>
      </c>
      <c r="H5" s="44"/>
      <c r="I5" s="45"/>
      <c r="J5" s="41" t="s">
        <v>60</v>
      </c>
      <c r="K5" s="41" t="s">
        <v>57</v>
      </c>
    </row>
    <row r="6" spans="1:11" s="13" customFormat="1" ht="115.5" customHeight="1">
      <c r="A6" s="46"/>
      <c r="B6" s="46"/>
      <c r="C6" s="48"/>
      <c r="D6" s="48"/>
      <c r="E6" s="42"/>
      <c r="F6" s="42"/>
      <c r="G6" s="12" t="s">
        <v>3</v>
      </c>
      <c r="H6" s="12" t="s">
        <v>49</v>
      </c>
      <c r="I6" s="12" t="s">
        <v>50</v>
      </c>
      <c r="J6" s="42"/>
      <c r="K6" s="42"/>
    </row>
    <row r="7" spans="1:11" s="20" customFormat="1" ht="25.25" customHeight="1">
      <c r="A7" s="2" t="s">
        <v>5</v>
      </c>
      <c r="B7" s="2" t="s">
        <v>6</v>
      </c>
      <c r="C7" s="14">
        <f t="shared" ref="C7:C24" si="0">D7*E7</f>
        <v>0.73537740400499996</v>
      </c>
      <c r="D7" s="1">
        <v>1.1361829999999999</v>
      </c>
      <c r="E7" s="1">
        <v>0.647235</v>
      </c>
      <c r="F7" s="15">
        <v>1.5</v>
      </c>
      <c r="G7" s="16">
        <f>'[2]2022  год_последний '!W7</f>
        <v>162000</v>
      </c>
      <c r="H7" s="37">
        <f>'[2]2022  год_последний '!AD7</f>
        <v>78.58</v>
      </c>
      <c r="I7" s="16">
        <f>'[2]2022  год_последний '!AE7</f>
        <v>127299.6</v>
      </c>
      <c r="J7" s="16"/>
      <c r="K7" s="22"/>
    </row>
    <row r="8" spans="1:11" s="20" customFormat="1" ht="25.25" customHeight="1">
      <c r="A8" s="2" t="s">
        <v>7</v>
      </c>
      <c r="B8" s="2" t="s">
        <v>8</v>
      </c>
      <c r="C8" s="14">
        <f t="shared" si="0"/>
        <v>0.70311506620800013</v>
      </c>
      <c r="D8" s="1">
        <v>0.69684900000000005</v>
      </c>
      <c r="E8" s="1">
        <v>1.0089920000000001</v>
      </c>
      <c r="F8" s="21">
        <f t="shared" ref="F8:F24" si="1">F7</f>
        <v>1.5</v>
      </c>
      <c r="G8" s="16">
        <f>'[2]2022  год_последний '!W8</f>
        <v>1130500</v>
      </c>
      <c r="H8" s="37">
        <f>'[2]2022  год_последний '!AD8</f>
        <v>16.399999999999999</v>
      </c>
      <c r="I8" s="16">
        <f>'[2]2022  год_последний '!AE8</f>
        <v>185363.5</v>
      </c>
      <c r="J8" s="16"/>
      <c r="K8" s="22"/>
    </row>
    <row r="9" spans="1:11" s="20" customFormat="1" ht="25.25" customHeight="1">
      <c r="A9" s="2" t="s">
        <v>9</v>
      </c>
      <c r="B9" s="2" t="s">
        <v>10</v>
      </c>
      <c r="C9" s="14">
        <f t="shared" si="0"/>
        <v>0.92934737012599999</v>
      </c>
      <c r="D9" s="1">
        <v>0.84268100000000001</v>
      </c>
      <c r="E9" s="1">
        <v>1.102846</v>
      </c>
      <c r="F9" s="21">
        <f t="shared" si="1"/>
        <v>1.5</v>
      </c>
      <c r="G9" s="16">
        <f>'[2]2022  год_последний '!W9</f>
        <v>547000</v>
      </c>
      <c r="H9" s="37">
        <f>'[2]2022  год_последний '!AD9</f>
        <v>40.07</v>
      </c>
      <c r="I9" s="16">
        <f>'[2]2022  год_последний '!AE9</f>
        <v>219170.9</v>
      </c>
      <c r="J9" s="16"/>
      <c r="K9" s="22"/>
    </row>
    <row r="10" spans="1:11" s="20" customFormat="1" ht="25.25" customHeight="1">
      <c r="A10" s="2" t="s">
        <v>11</v>
      </c>
      <c r="B10" s="2" t="s">
        <v>12</v>
      </c>
      <c r="C10" s="14">
        <f t="shared" si="0"/>
        <v>0.69307298986799992</v>
      </c>
      <c r="D10" s="1">
        <v>0.89823299999999995</v>
      </c>
      <c r="E10" s="1">
        <v>0.77159599999999995</v>
      </c>
      <c r="F10" s="21">
        <f t="shared" si="1"/>
        <v>1.5</v>
      </c>
      <c r="G10" s="16">
        <f>'[2]2022  год_последний '!W10</f>
        <v>343000</v>
      </c>
      <c r="H10" s="37">
        <f>'[2]2022  год_последний '!AD10</f>
        <v>37.01</v>
      </c>
      <c r="I10" s="16">
        <f>'[2]2022  год_последний '!AE10</f>
        <v>126951</v>
      </c>
      <c r="J10" s="16"/>
      <c r="K10" s="22"/>
    </row>
    <row r="11" spans="1:11" s="20" customFormat="1" ht="25.25" customHeight="1">
      <c r="A11" s="2" t="s">
        <v>13</v>
      </c>
      <c r="B11" s="2" t="s">
        <v>14</v>
      </c>
      <c r="C11" s="14">
        <f t="shared" si="0"/>
        <v>0.55771465812999999</v>
      </c>
      <c r="D11" s="1">
        <v>0.87720500000000001</v>
      </c>
      <c r="E11" s="1">
        <v>0.63578599999999996</v>
      </c>
      <c r="F11" s="21">
        <f t="shared" si="1"/>
        <v>1.5</v>
      </c>
      <c r="G11" s="16">
        <f>'[2]2022  год_последний '!W11</f>
        <v>246000</v>
      </c>
      <c r="H11" s="37">
        <f>'[2]2022  год_последний '!AD11</f>
        <v>66.599999999999994</v>
      </c>
      <c r="I11" s="16">
        <f>'[2]2022  год_последний '!AE11</f>
        <v>163825.79999999999</v>
      </c>
      <c r="J11" s="16"/>
      <c r="K11" s="22"/>
    </row>
    <row r="12" spans="1:11" s="20" customFormat="1" ht="25.25" customHeight="1">
      <c r="A12" s="2" t="s">
        <v>15</v>
      </c>
      <c r="B12" s="2" t="s">
        <v>16</v>
      </c>
      <c r="C12" s="14">
        <f t="shared" si="0"/>
        <v>0.61866657176899997</v>
      </c>
      <c r="D12" s="1">
        <v>1.0205869999999999</v>
      </c>
      <c r="E12" s="1">
        <v>0.60618700000000003</v>
      </c>
      <c r="F12" s="21">
        <f t="shared" si="1"/>
        <v>1.5</v>
      </c>
      <c r="G12" s="16">
        <f>'[2]2022  год_последний '!W12</f>
        <v>153000</v>
      </c>
      <c r="H12" s="37">
        <f>'[2]2022  год_последний '!AD12</f>
        <v>85</v>
      </c>
      <c r="I12" s="16">
        <f>'[2]2022  год_последний '!AE12</f>
        <v>130050</v>
      </c>
      <c r="J12" s="16"/>
      <c r="K12" s="22"/>
    </row>
    <row r="13" spans="1:11" s="20" customFormat="1" ht="25.25" customHeight="1">
      <c r="A13" s="2" t="s">
        <v>17</v>
      </c>
      <c r="B13" s="2" t="s">
        <v>18</v>
      </c>
      <c r="C13" s="14">
        <f t="shared" si="0"/>
        <v>0.53227602611400004</v>
      </c>
      <c r="D13" s="1">
        <v>0.85126299999999999</v>
      </c>
      <c r="E13" s="1">
        <v>0.625278</v>
      </c>
      <c r="F13" s="21">
        <f t="shared" si="1"/>
        <v>1.5</v>
      </c>
      <c r="G13" s="16">
        <f>'[2]2022  год_последний '!W13</f>
        <v>338000</v>
      </c>
      <c r="H13" s="37">
        <f>'[2]2022  год_последний '!AD13</f>
        <v>67.540000000000006</v>
      </c>
      <c r="I13" s="16">
        <f>'[2]2022  год_последний '!AE13</f>
        <v>228277.4</v>
      </c>
      <c r="J13" s="16"/>
      <c r="K13" s="22"/>
    </row>
    <row r="14" spans="1:11" s="20" customFormat="1" ht="25.25" customHeight="1">
      <c r="A14" s="2" t="s">
        <v>19</v>
      </c>
      <c r="B14" s="2" t="s">
        <v>20</v>
      </c>
      <c r="C14" s="14">
        <f t="shared" si="0"/>
        <v>0.53483527525999996</v>
      </c>
      <c r="D14" s="1">
        <v>0.88752399999999998</v>
      </c>
      <c r="E14" s="1">
        <v>0.60261500000000001</v>
      </c>
      <c r="F14" s="21">
        <f t="shared" si="1"/>
        <v>1.5</v>
      </c>
      <c r="G14" s="16">
        <f>'[2]2022  год_последний '!W14</f>
        <v>423000</v>
      </c>
      <c r="H14" s="37">
        <f>'[2]2022  год_последний '!AD14</f>
        <v>63.63</v>
      </c>
      <c r="I14" s="16">
        <f>'[2]2022  год_последний '!AE14</f>
        <v>269164.40000000002</v>
      </c>
      <c r="J14" s="16"/>
      <c r="K14" s="22"/>
    </row>
    <row r="15" spans="1:11" s="20" customFormat="1" ht="25.25" customHeight="1">
      <c r="A15" s="2" t="s">
        <v>21</v>
      </c>
      <c r="B15" s="2" t="s">
        <v>22</v>
      </c>
      <c r="C15" s="14">
        <f t="shared" si="0"/>
        <v>0.59225897434500008</v>
      </c>
      <c r="D15" s="1">
        <v>1.008545</v>
      </c>
      <c r="E15" s="1">
        <v>0.58724100000000001</v>
      </c>
      <c r="F15" s="21">
        <f t="shared" si="1"/>
        <v>1.5</v>
      </c>
      <c r="G15" s="16">
        <f>'[2]2022  год_последний '!W15</f>
        <v>135500</v>
      </c>
      <c r="H15" s="37">
        <f>'[2]2022  год_последний '!AD15</f>
        <v>85</v>
      </c>
      <c r="I15" s="16">
        <f>'[2]2022  год_последний '!AE15</f>
        <v>115175</v>
      </c>
      <c r="J15" s="16"/>
      <c r="K15" s="22"/>
    </row>
    <row r="16" spans="1:11" s="20" customFormat="1" ht="25.25" customHeight="1">
      <c r="A16" s="2" t="s">
        <v>23</v>
      </c>
      <c r="B16" s="2" t="s">
        <v>24</v>
      </c>
      <c r="C16" s="14">
        <f t="shared" si="0"/>
        <v>0.95063361053400008</v>
      </c>
      <c r="D16" s="1">
        <v>1.138617</v>
      </c>
      <c r="E16" s="1">
        <v>0.83490200000000003</v>
      </c>
      <c r="F16" s="21">
        <f t="shared" si="1"/>
        <v>1.5</v>
      </c>
      <c r="G16" s="16">
        <f>'[2]2022  год_последний '!W16</f>
        <v>199000</v>
      </c>
      <c r="H16" s="37">
        <f>'[2]2022  год_последний '!AD16</f>
        <v>66.02</v>
      </c>
      <c r="I16" s="16">
        <f>'[2]2022  год_последний '!AE16</f>
        <v>131372.20000000001</v>
      </c>
      <c r="J16" s="16"/>
      <c r="K16" s="22"/>
    </row>
    <row r="17" spans="1:11" s="20" customFormat="1" ht="25.25" customHeight="1">
      <c r="A17" s="2" t="s">
        <v>25</v>
      </c>
      <c r="B17" s="2" t="s">
        <v>26</v>
      </c>
      <c r="C17" s="14">
        <f t="shared" si="0"/>
        <v>1.1518852266240001</v>
      </c>
      <c r="D17" s="1">
        <v>0.80270300000000006</v>
      </c>
      <c r="E17" s="1">
        <v>1.4350080000000001</v>
      </c>
      <c r="F17" s="21">
        <f t="shared" si="1"/>
        <v>1.5</v>
      </c>
      <c r="G17" s="16">
        <f>'[2]2022  год_последний '!W17</f>
        <v>782000</v>
      </c>
      <c r="H17" s="37">
        <f>'[2]2022  год_последний '!AD17</f>
        <v>35.17</v>
      </c>
      <c r="I17" s="16">
        <f>'[2]2022  год_последний '!AE17</f>
        <v>275019.3</v>
      </c>
      <c r="J17" s="16"/>
      <c r="K17" s="22"/>
    </row>
    <row r="18" spans="1:11" s="20" customFormat="1" ht="25.25" customHeight="1">
      <c r="A18" s="2" t="s">
        <v>27</v>
      </c>
      <c r="B18" s="2" t="s">
        <v>28</v>
      </c>
      <c r="C18" s="14">
        <f t="shared" si="0"/>
        <v>0.60286089115200003</v>
      </c>
      <c r="D18" s="1">
        <v>0.92918800000000001</v>
      </c>
      <c r="E18" s="1">
        <v>0.64880400000000005</v>
      </c>
      <c r="F18" s="21">
        <f t="shared" si="1"/>
        <v>1.5</v>
      </c>
      <c r="G18" s="16">
        <f>'[2]2022  год_последний '!W18</f>
        <v>174000</v>
      </c>
      <c r="H18" s="37">
        <f>'[2]2022  год_последний '!AD18</f>
        <v>63.82</v>
      </c>
      <c r="I18" s="16">
        <f>'[2]2022  год_последний '!AE18</f>
        <v>111054</v>
      </c>
      <c r="J18" s="16"/>
      <c r="K18" s="22"/>
    </row>
    <row r="19" spans="1:11" s="20" customFormat="1" ht="25.25" customHeight="1">
      <c r="A19" s="2" t="s">
        <v>29</v>
      </c>
      <c r="B19" s="2" t="s">
        <v>30</v>
      </c>
      <c r="C19" s="14">
        <f t="shared" si="0"/>
        <v>0.75046864341899999</v>
      </c>
      <c r="D19" s="1">
        <v>0.75350300000000003</v>
      </c>
      <c r="E19" s="1">
        <v>0.995973</v>
      </c>
      <c r="F19" s="21">
        <f t="shared" si="1"/>
        <v>1.5</v>
      </c>
      <c r="G19" s="16">
        <f>'[2]2022  год_последний '!W19</f>
        <v>857000</v>
      </c>
      <c r="H19" s="37">
        <f>'[2]2022  год_последний '!AD19</f>
        <v>13.36</v>
      </c>
      <c r="I19" s="16">
        <f>'[2]2022  год_последний '!AE19</f>
        <v>114524</v>
      </c>
      <c r="J19" s="16"/>
      <c r="K19" s="22"/>
    </row>
    <row r="20" spans="1:11" s="20" customFormat="1" ht="25.25" customHeight="1">
      <c r="A20" s="2" t="s">
        <v>31</v>
      </c>
      <c r="B20" s="2" t="s">
        <v>32</v>
      </c>
      <c r="C20" s="14">
        <f t="shared" si="0"/>
        <v>0.97539635883200004</v>
      </c>
      <c r="D20" s="1">
        <v>1.051196</v>
      </c>
      <c r="E20" s="1">
        <v>0.92789200000000005</v>
      </c>
      <c r="F20" s="21">
        <f t="shared" si="1"/>
        <v>1.5</v>
      </c>
      <c r="G20" s="16">
        <f>'[2]2022  год_последний '!W20</f>
        <v>222000</v>
      </c>
      <c r="H20" s="37">
        <f>'[2]2022  год_последний '!AD20</f>
        <v>67.83</v>
      </c>
      <c r="I20" s="16">
        <f>'[2]2022  год_последний '!AE20</f>
        <v>150589.5</v>
      </c>
      <c r="J20" s="16"/>
      <c r="K20" s="22"/>
    </row>
    <row r="21" spans="1:11" s="20" customFormat="1" ht="25.25" customHeight="1">
      <c r="A21" s="2" t="s">
        <v>33</v>
      </c>
      <c r="B21" s="2" t="s">
        <v>34</v>
      </c>
      <c r="C21" s="14">
        <f t="shared" si="0"/>
        <v>0.76817165592500003</v>
      </c>
      <c r="D21" s="1">
        <v>0.92458899999999999</v>
      </c>
      <c r="E21" s="1">
        <v>0.83082500000000004</v>
      </c>
      <c r="F21" s="21">
        <f t="shared" si="1"/>
        <v>1.5</v>
      </c>
      <c r="G21" s="16">
        <f>'[2]2022  год_последний '!W21</f>
        <v>373000</v>
      </c>
      <c r="H21" s="37">
        <f>'[2]2022  год_последний '!AD21</f>
        <v>36.71</v>
      </c>
      <c r="I21" s="16">
        <f>'[2]2022  год_последний '!AE21</f>
        <v>136938.1</v>
      </c>
      <c r="J21" s="16"/>
      <c r="K21" s="22"/>
    </row>
    <row r="22" spans="1:11" s="20" customFormat="1" ht="25.25" customHeight="1">
      <c r="A22" s="2" t="s">
        <v>35</v>
      </c>
      <c r="B22" s="2" t="s">
        <v>36</v>
      </c>
      <c r="C22" s="14">
        <f t="shared" si="0"/>
        <v>0.48131126862000007</v>
      </c>
      <c r="D22" s="1">
        <v>0.76913200000000004</v>
      </c>
      <c r="E22" s="1">
        <v>0.62578500000000004</v>
      </c>
      <c r="F22" s="21">
        <f t="shared" si="1"/>
        <v>1.5</v>
      </c>
      <c r="G22" s="16">
        <f>'[2]2022  год_последний '!W22</f>
        <v>581000</v>
      </c>
      <c r="H22" s="37">
        <f>'[2]2022  год_последний '!AD22</f>
        <v>47.29</v>
      </c>
      <c r="I22" s="16">
        <f>'[2]2022  год_последний '!AE22</f>
        <v>274737.40000000002</v>
      </c>
      <c r="J22" s="16"/>
      <c r="K22" s="22"/>
    </row>
    <row r="23" spans="1:11" s="20" customFormat="1" ht="25.25" customHeight="1">
      <c r="A23" s="2" t="s">
        <v>37</v>
      </c>
      <c r="B23" s="2" t="s">
        <v>38</v>
      </c>
      <c r="C23" s="14">
        <f t="shared" si="0"/>
        <v>0.76614919947200011</v>
      </c>
      <c r="D23" s="1">
        <v>0.90410900000000005</v>
      </c>
      <c r="E23" s="1">
        <v>0.84740800000000005</v>
      </c>
      <c r="F23" s="21">
        <f t="shared" si="1"/>
        <v>1.5</v>
      </c>
      <c r="G23" s="16">
        <f>'[2]2022  год_последний '!W23</f>
        <v>218000</v>
      </c>
      <c r="H23" s="37">
        <f>'[2]2022  год_последний '!AD23</f>
        <v>75.83</v>
      </c>
      <c r="I23" s="16">
        <f>'[2]2022  год_последний '!AE23</f>
        <v>165309.4</v>
      </c>
      <c r="J23" s="16"/>
      <c r="K23" s="22"/>
    </row>
    <row r="24" spans="1:11" s="20" customFormat="1" ht="25.25" customHeight="1">
      <c r="A24" s="2" t="s">
        <v>39</v>
      </c>
      <c r="B24" s="2" t="s">
        <v>40</v>
      </c>
      <c r="C24" s="14">
        <f t="shared" si="0"/>
        <v>0.68057641150199999</v>
      </c>
      <c r="D24" s="1">
        <v>0.84658599999999995</v>
      </c>
      <c r="E24" s="1">
        <v>0.80390700000000004</v>
      </c>
      <c r="F24" s="21">
        <f t="shared" si="1"/>
        <v>1.5</v>
      </c>
      <c r="G24" s="16">
        <f>'[2]2022  год_последний '!W24</f>
        <v>404000</v>
      </c>
      <c r="H24" s="37">
        <f>'[2]2022  год_последний '!AD24</f>
        <v>48.44</v>
      </c>
      <c r="I24" s="16">
        <f>'[2]2022  год_последний '!AE24</f>
        <v>195685.2</v>
      </c>
      <c r="J24" s="16"/>
      <c r="K24" s="22"/>
    </row>
    <row r="25" spans="1:11" s="20" customFormat="1" ht="25.25" customHeight="1">
      <c r="A25" s="2"/>
      <c r="B25" s="2" t="s">
        <v>41</v>
      </c>
      <c r="C25" s="2"/>
      <c r="D25" s="1"/>
      <c r="E25" s="1"/>
      <c r="F25" s="15"/>
      <c r="G25" s="22">
        <f>SUM(G7:G24)</f>
        <v>7288000</v>
      </c>
      <c r="H25" s="22"/>
      <c r="I25" s="22">
        <f>SUM(I7:I24)</f>
        <v>3120506.7</v>
      </c>
      <c r="J25" s="22">
        <f>SUM(J7:J24)</f>
        <v>0</v>
      </c>
      <c r="K25" s="22"/>
    </row>
    <row r="26" spans="1:11" s="20" customFormat="1" ht="25.25" customHeight="1">
      <c r="A26" s="2"/>
      <c r="B26" s="2"/>
      <c r="C26" s="2"/>
      <c r="D26" s="1"/>
      <c r="E26" s="1"/>
      <c r="F26" s="15"/>
      <c r="G26" s="22"/>
      <c r="H26" s="17"/>
      <c r="I26" s="22"/>
      <c r="J26" s="22"/>
      <c r="K26" s="22"/>
    </row>
    <row r="27" spans="1:11" s="20" customFormat="1" ht="25.25" customHeight="1">
      <c r="A27" s="2" t="s">
        <v>42</v>
      </c>
      <c r="B27" s="2" t="s">
        <v>43</v>
      </c>
      <c r="C27" s="14">
        <f>D27*E27</f>
        <v>0.95259368729000005</v>
      </c>
      <c r="D27" s="1">
        <v>0.67501</v>
      </c>
      <c r="E27" s="1">
        <v>1.4112290000000001</v>
      </c>
      <c r="F27" s="21">
        <f>F24</f>
        <v>1.5</v>
      </c>
      <c r="G27" s="16">
        <f>'[2]2022  год_последний '!W27</f>
        <v>1627000</v>
      </c>
      <c r="H27" s="37">
        <f>'[2]2022  год_последний '!AD27</f>
        <v>23.75</v>
      </c>
      <c r="I27" s="16">
        <f>'[2]2022  год_последний '!AE27</f>
        <v>386355.5</v>
      </c>
      <c r="J27" s="16"/>
      <c r="K27" s="22"/>
    </row>
    <row r="28" spans="1:11" s="20" customFormat="1" ht="25.25" customHeight="1">
      <c r="A28" s="2" t="s">
        <v>44</v>
      </c>
      <c r="B28" s="2" t="s">
        <v>45</v>
      </c>
      <c r="C28" s="14">
        <f>D28*E28</f>
        <v>1.3067942061400002</v>
      </c>
      <c r="D28" s="1">
        <v>0.71389000000000002</v>
      </c>
      <c r="E28" s="1">
        <v>1.8305260000000001</v>
      </c>
      <c r="F28" s="21">
        <f>F27</f>
        <v>1.5</v>
      </c>
      <c r="G28" s="16">
        <f>'[2]2022  год_последний '!W28</f>
        <v>16600000</v>
      </c>
      <c r="H28" s="37">
        <f>'[2]2022  год_последний '!AD28</f>
        <v>1.93</v>
      </c>
      <c r="I28" s="16">
        <f>'[2]2022  год_последний '!AE28</f>
        <v>320387.8</v>
      </c>
      <c r="J28" s="16"/>
      <c r="K28" s="22"/>
    </row>
    <row r="29" spans="1:11" s="20" customFormat="1" ht="25.25" customHeight="1">
      <c r="A29" s="2"/>
      <c r="B29" s="2" t="s">
        <v>46</v>
      </c>
      <c r="C29" s="2"/>
      <c r="D29" s="2"/>
      <c r="E29" s="2"/>
      <c r="F29" s="22"/>
      <c r="G29" s="22">
        <f>SUM(G27:G28)</f>
        <v>18227000</v>
      </c>
      <c r="H29" s="22"/>
      <c r="I29" s="22">
        <f>SUM(I27:I28)</f>
        <v>706743.3</v>
      </c>
      <c r="J29" s="22">
        <f>SUM(J27:J28)</f>
        <v>0</v>
      </c>
      <c r="K29" s="22"/>
    </row>
    <row r="30" spans="1:11" s="20" customFormat="1" ht="25.25" customHeight="1">
      <c r="A30" s="2"/>
      <c r="B30" s="2"/>
      <c r="C30" s="2"/>
      <c r="D30" s="2"/>
      <c r="E30" s="2"/>
      <c r="F30" s="23"/>
      <c r="G30" s="22"/>
      <c r="H30" s="22"/>
      <c r="I30" s="22"/>
      <c r="J30" s="18"/>
      <c r="K30" s="18"/>
    </row>
    <row r="31" spans="1:11" s="20" customFormat="1" ht="25.25" customHeight="1">
      <c r="A31" s="2" t="s">
        <v>47</v>
      </c>
      <c r="B31" s="24" t="s">
        <v>48</v>
      </c>
      <c r="C31" s="24"/>
      <c r="D31" s="24"/>
      <c r="E31" s="24"/>
      <c r="F31" s="22"/>
      <c r="G31" s="22">
        <f>G25+G29</f>
        <v>25515000</v>
      </c>
      <c r="H31" s="22"/>
      <c r="I31" s="22">
        <f>I25+I29</f>
        <v>3827250</v>
      </c>
      <c r="J31" s="22">
        <f>J25+J29</f>
        <v>0</v>
      </c>
      <c r="K31" s="16"/>
    </row>
    <row r="32" spans="1:11" s="20" customFormat="1">
      <c r="A32" s="25"/>
      <c r="B32" s="26"/>
      <c r="C32" s="26"/>
      <c r="D32" s="26"/>
      <c r="E32" s="27"/>
      <c r="F32" s="27"/>
      <c r="G32" s="39">
        <f>G31-'[2]2022  год_последний '!$W$31</f>
        <v>0</v>
      </c>
      <c r="H32" s="39"/>
      <c r="I32" s="39">
        <f>I31-'[2]2022  год_последний '!$AE$31</f>
        <v>0</v>
      </c>
      <c r="J32" s="39">
        <f>J31-'[2]2022  год_последний '!$R$31</f>
        <v>0</v>
      </c>
      <c r="K32" s="39">
        <f>K31-'[2]2022  год_последний '!$O$31</f>
        <v>0</v>
      </c>
    </row>
    <row r="33" spans="5:11">
      <c r="G33" s="19">
        <f>G31*15/100</f>
        <v>3827250</v>
      </c>
      <c r="H33" s="30" t="s">
        <v>58</v>
      </c>
      <c r="I33" s="20"/>
      <c r="J33" s="20"/>
      <c r="K33" s="20"/>
    </row>
    <row r="34" spans="5:11">
      <c r="E34" s="32"/>
      <c r="F34" s="32"/>
      <c r="G34" s="32"/>
      <c r="H34" s="31"/>
      <c r="I34" s="32"/>
      <c r="J34" s="32"/>
      <c r="K34" s="32"/>
    </row>
    <row r="35" spans="5:11">
      <c r="E35" s="36"/>
      <c r="F35" s="36"/>
      <c r="G35" s="36"/>
      <c r="I35" s="36"/>
      <c r="J35" s="36"/>
      <c r="K35" s="36"/>
    </row>
    <row r="36" spans="5:11">
      <c r="I36" s="20"/>
      <c r="J36" s="20"/>
      <c r="K36" s="20"/>
    </row>
    <row r="37" spans="5:11">
      <c r="K37" s="20"/>
    </row>
    <row r="38" spans="5:11">
      <c r="K38" s="20"/>
    </row>
    <row r="39" spans="5:11">
      <c r="K39" s="20"/>
    </row>
    <row r="40" spans="5:11">
      <c r="K40" s="20"/>
    </row>
    <row r="41" spans="5:11">
      <c r="K41" s="20"/>
    </row>
    <row r="42" spans="5:11">
      <c r="K42" s="20"/>
    </row>
  </sheetData>
  <mergeCells count="10">
    <mergeCell ref="A2:K2"/>
    <mergeCell ref="E5:E6"/>
    <mergeCell ref="G5:I5"/>
    <mergeCell ref="K5:K6"/>
    <mergeCell ref="A5:A6"/>
    <mergeCell ref="B5:B6"/>
    <mergeCell ref="D5:D6"/>
    <mergeCell ref="F5:F6"/>
    <mergeCell ref="C5:C6"/>
    <mergeCell ref="J5:J6"/>
  </mergeCells>
  <phoneticPr fontId="0" type="noConversion"/>
  <pageMargins left="0.78740157480314965" right="0.78740157480314965" top="0.78740157480314965" bottom="0.78740157480314965" header="0.23622047244094491" footer="0.31496062992125984"/>
  <pageSetup paperSize="9" scale="53" orientation="landscape" r:id="rId1"/>
  <headerFooter alignWithMargins="0">
    <oddFooter>&amp;R&amp;Z&amp;F&amp;A</oddFooter>
  </headerFooter>
  <rowBreaks count="1" manualBreakCount="1">
    <brk id="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K35"/>
  <sheetViews>
    <sheetView view="pageBreakPreview" zoomScale="70" zoomScaleNormal="37" zoomScaleSheetLayoutView="70" workbookViewId="0">
      <pane xSplit="2" ySplit="6" topLeftCell="C25" activePane="bottomRight" state="frozen"/>
      <selection pane="topRight" activeCell="C1" sqref="C1"/>
      <selection pane="bottomLeft" activeCell="A8" sqref="A8"/>
      <selection pane="bottomRight" activeCell="E27" sqref="E27:E28"/>
    </sheetView>
  </sheetViews>
  <sheetFormatPr defaultColWidth="9.08984375" defaultRowHeight="15.5"/>
  <cols>
    <col min="1" max="1" width="7" style="28" customWidth="1"/>
    <col min="2" max="2" width="43" style="28" customWidth="1"/>
    <col min="3" max="3" width="16.6328125" style="28" customWidth="1"/>
    <col min="4" max="4" width="16.54296875" style="28" customWidth="1"/>
    <col min="5" max="5" width="20.90625" style="28" customWidth="1"/>
    <col min="6" max="6" width="22.08984375" style="20" customWidth="1"/>
    <col min="7" max="7" width="19.453125" style="20" customWidth="1"/>
    <col min="8" max="8" width="17.36328125" style="33" customWidth="1"/>
    <col min="9" max="9" width="19.36328125" style="33" customWidth="1"/>
    <col min="10" max="10" width="24.1796875" style="33" customWidth="1"/>
    <col min="11" max="11" width="24.453125" style="33" customWidth="1"/>
    <col min="12" max="16384" width="9.08984375" style="33"/>
  </cols>
  <sheetData>
    <row r="2" spans="1:11" s="3" customFormat="1" ht="42" customHeight="1">
      <c r="A2" s="40" t="s">
        <v>62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3" customFormat="1" ht="18">
      <c r="A3" s="4"/>
      <c r="F3" s="6"/>
      <c r="G3" s="7"/>
    </row>
    <row r="4" spans="1:11" s="3" customFormat="1">
      <c r="A4" s="4"/>
      <c r="B4" s="4"/>
      <c r="C4" s="4"/>
      <c r="D4" s="4"/>
      <c r="E4" s="4"/>
      <c r="F4" s="9"/>
      <c r="G4" s="9"/>
      <c r="H4" s="10"/>
      <c r="I4" s="10"/>
      <c r="J4" s="10"/>
      <c r="K4" s="11" t="s">
        <v>0</v>
      </c>
    </row>
    <row r="5" spans="1:11" s="3" customFormat="1" ht="43.25" customHeight="1">
      <c r="A5" s="46" t="s">
        <v>1</v>
      </c>
      <c r="B5" s="46" t="s">
        <v>2</v>
      </c>
      <c r="C5" s="47" t="s">
        <v>54</v>
      </c>
      <c r="D5" s="47" t="s">
        <v>51</v>
      </c>
      <c r="E5" s="41" t="s">
        <v>52</v>
      </c>
      <c r="F5" s="41" t="s">
        <v>53</v>
      </c>
      <c r="G5" s="43" t="s">
        <v>55</v>
      </c>
      <c r="H5" s="44"/>
      <c r="I5" s="45"/>
      <c r="J5" s="41" t="s">
        <v>60</v>
      </c>
      <c r="K5" s="41" t="s">
        <v>57</v>
      </c>
    </row>
    <row r="6" spans="1:11" s="13" customFormat="1" ht="100.5" customHeight="1">
      <c r="A6" s="46"/>
      <c r="B6" s="46"/>
      <c r="C6" s="48"/>
      <c r="D6" s="48"/>
      <c r="E6" s="42"/>
      <c r="F6" s="42"/>
      <c r="G6" s="12" t="s">
        <v>3</v>
      </c>
      <c r="H6" s="12" t="s">
        <v>49</v>
      </c>
      <c r="I6" s="12" t="s">
        <v>50</v>
      </c>
      <c r="J6" s="42"/>
      <c r="K6" s="42"/>
    </row>
    <row r="7" spans="1:11" s="20" customFormat="1" ht="25.75" customHeight="1">
      <c r="A7" s="2" t="s">
        <v>5</v>
      </c>
      <c r="B7" s="2" t="s">
        <v>6</v>
      </c>
      <c r="C7" s="14">
        <f>D7*E7</f>
        <v>0.73537668482999996</v>
      </c>
      <c r="D7" s="1">
        <v>1.13731</v>
      </c>
      <c r="E7" s="1">
        <v>0.64659299999999997</v>
      </c>
      <c r="F7" s="15">
        <v>1.5</v>
      </c>
      <c r="G7" s="16">
        <f>'[2]2021  год_последний'!X9</f>
        <v>147500</v>
      </c>
      <c r="H7" s="37">
        <f>'[2]2021  год_последний'!AE9</f>
        <v>77.510000000000005</v>
      </c>
      <c r="I7" s="16">
        <f>'[2]2021  год_последний'!AF9</f>
        <v>114323.3</v>
      </c>
      <c r="J7" s="16"/>
      <c r="K7" s="22"/>
    </row>
    <row r="8" spans="1:11" s="20" customFormat="1" ht="25.75" customHeight="1">
      <c r="A8" s="2" t="s">
        <v>7</v>
      </c>
      <c r="B8" s="2" t="s">
        <v>8</v>
      </c>
      <c r="C8" s="14">
        <f t="shared" ref="C8:C24" si="0">D8*E8</f>
        <v>0.70311468889999995</v>
      </c>
      <c r="D8" s="1">
        <v>0.69745000000000001</v>
      </c>
      <c r="E8" s="1">
        <v>1.008122</v>
      </c>
      <c r="F8" s="21">
        <f t="shared" ref="F8:F24" si="1">F7</f>
        <v>1.5</v>
      </c>
      <c r="G8" s="16">
        <f>'[2]2021  год_последний'!X10</f>
        <v>1077000</v>
      </c>
      <c r="H8" s="37">
        <f>'[2]2021  год_последний'!AE10</f>
        <v>17.75</v>
      </c>
      <c r="I8" s="16">
        <f>'[2]2021  год_последний'!AF10</f>
        <v>191156.3</v>
      </c>
      <c r="J8" s="16"/>
      <c r="K8" s="22"/>
    </row>
    <row r="9" spans="1:11" s="20" customFormat="1" ht="25.75" customHeight="1">
      <c r="A9" s="2" t="s">
        <v>9</v>
      </c>
      <c r="B9" s="2" t="s">
        <v>10</v>
      </c>
      <c r="C9" s="14">
        <f t="shared" si="0"/>
        <v>0.92934690849000001</v>
      </c>
      <c r="D9" s="1">
        <v>0.84342700000000004</v>
      </c>
      <c r="E9" s="1">
        <v>1.1018699999999999</v>
      </c>
      <c r="F9" s="21">
        <f t="shared" si="1"/>
        <v>1.5</v>
      </c>
      <c r="G9" s="16">
        <f>'[2]2021  год_последний'!X11</f>
        <v>508500</v>
      </c>
      <c r="H9" s="37">
        <f>'[2]2021  год_последний'!AE11</f>
        <v>35.78</v>
      </c>
      <c r="I9" s="16">
        <f>'[2]2021  год_последний'!AF11</f>
        <v>181942.39999999999</v>
      </c>
      <c r="J9" s="16"/>
      <c r="K9" s="22"/>
    </row>
    <row r="10" spans="1:11" s="20" customFormat="1" ht="25.75" customHeight="1">
      <c r="A10" s="2" t="s">
        <v>11</v>
      </c>
      <c r="B10" s="2" t="s">
        <v>12</v>
      </c>
      <c r="C10" s="14">
        <f t="shared" si="0"/>
        <v>0.69307263887300008</v>
      </c>
      <c r="D10" s="1">
        <v>0.876973</v>
      </c>
      <c r="E10" s="1">
        <v>0.79030100000000003</v>
      </c>
      <c r="F10" s="21">
        <f t="shared" si="1"/>
        <v>1.5</v>
      </c>
      <c r="G10" s="16">
        <f>'[2]2021  год_последний'!X12</f>
        <v>328500</v>
      </c>
      <c r="H10" s="37">
        <f>'[2]2021  год_последний'!AE12</f>
        <v>40.9</v>
      </c>
      <c r="I10" s="16">
        <f>'[2]2021  год_последний'!AF12</f>
        <v>134370</v>
      </c>
      <c r="J10" s="16"/>
      <c r="K10" s="22"/>
    </row>
    <row r="11" spans="1:11" s="20" customFormat="1" ht="25.75" customHeight="1">
      <c r="A11" s="2" t="s">
        <v>13</v>
      </c>
      <c r="B11" s="2" t="s">
        <v>14</v>
      </c>
      <c r="C11" s="14">
        <f t="shared" si="0"/>
        <v>0.557715276624</v>
      </c>
      <c r="D11" s="1">
        <v>0.87864600000000004</v>
      </c>
      <c r="E11" s="1">
        <v>0.63474399999999997</v>
      </c>
      <c r="F11" s="21">
        <f t="shared" si="1"/>
        <v>1.5</v>
      </c>
      <c r="G11" s="16">
        <f>'[2]2021  год_последний'!X13</f>
        <v>236000</v>
      </c>
      <c r="H11" s="37">
        <f>'[2]2021  год_последний'!AE13</f>
        <v>64.69</v>
      </c>
      <c r="I11" s="16">
        <f>'[2]2021  год_последний'!AF13</f>
        <v>152659.1</v>
      </c>
      <c r="J11" s="16"/>
      <c r="K11" s="22"/>
    </row>
    <row r="12" spans="1:11" s="20" customFormat="1" ht="25.75" customHeight="1">
      <c r="A12" s="2" t="s">
        <v>15</v>
      </c>
      <c r="B12" s="2" t="s">
        <v>16</v>
      </c>
      <c r="C12" s="14">
        <f t="shared" si="0"/>
        <v>0.61866742809600006</v>
      </c>
      <c r="D12" s="1">
        <v>1.0218240000000001</v>
      </c>
      <c r="E12" s="1">
        <v>0.60545400000000005</v>
      </c>
      <c r="F12" s="21">
        <f t="shared" si="1"/>
        <v>1.5</v>
      </c>
      <c r="G12" s="16">
        <f>'[2]2021  год_последний'!X14</f>
        <v>145500</v>
      </c>
      <c r="H12" s="37">
        <f>'[2]2021  год_последний'!AE14</f>
        <v>85</v>
      </c>
      <c r="I12" s="16">
        <f>'[2]2021  год_последний'!AF14</f>
        <v>123675</v>
      </c>
      <c r="J12" s="16"/>
      <c r="K12" s="22"/>
    </row>
    <row r="13" spans="1:11" s="20" customFormat="1" ht="25.75" customHeight="1">
      <c r="A13" s="2" t="s">
        <v>17</v>
      </c>
      <c r="B13" s="2" t="s">
        <v>18</v>
      </c>
      <c r="C13" s="14">
        <f t="shared" si="0"/>
        <v>0.53227613335000001</v>
      </c>
      <c r="D13" s="1">
        <v>0.85211899999999996</v>
      </c>
      <c r="E13" s="1">
        <v>0.62465000000000004</v>
      </c>
      <c r="F13" s="21">
        <f t="shared" si="1"/>
        <v>1.5</v>
      </c>
      <c r="G13" s="16">
        <f>'[2]2021  год_последний'!X15</f>
        <v>320000</v>
      </c>
      <c r="H13" s="37">
        <f>'[2]2021  год_последний'!AE15</f>
        <v>63.88</v>
      </c>
      <c r="I13" s="16">
        <f>'[2]2021  год_последний'!AF15</f>
        <v>204427.4</v>
      </c>
      <c r="J13" s="16"/>
      <c r="K13" s="22"/>
    </row>
    <row r="14" spans="1:11" s="20" customFormat="1" ht="25.75" customHeight="1">
      <c r="A14" s="2" t="s">
        <v>19</v>
      </c>
      <c r="B14" s="2" t="s">
        <v>20</v>
      </c>
      <c r="C14" s="14">
        <f t="shared" si="0"/>
        <v>0.53483473485400002</v>
      </c>
      <c r="D14" s="1">
        <v>0.88918900000000001</v>
      </c>
      <c r="E14" s="1">
        <v>0.60148599999999997</v>
      </c>
      <c r="F14" s="21">
        <f t="shared" si="1"/>
        <v>1.5</v>
      </c>
      <c r="G14" s="16">
        <f>'[2]2021  год_последний'!X16</f>
        <v>393000</v>
      </c>
      <c r="H14" s="37">
        <f>'[2]2021  год_последний'!AE16</f>
        <v>62.16</v>
      </c>
      <c r="I14" s="16">
        <f>'[2]2021  год_последний'!AF16</f>
        <v>244286.9</v>
      </c>
      <c r="J14" s="16"/>
      <c r="K14" s="22"/>
    </row>
    <row r="15" spans="1:11" s="20" customFormat="1" ht="25.75" customHeight="1">
      <c r="A15" s="2" t="s">
        <v>21</v>
      </c>
      <c r="B15" s="2" t="s">
        <v>22</v>
      </c>
      <c r="C15" s="14">
        <f t="shared" si="0"/>
        <v>0.59225869349600002</v>
      </c>
      <c r="D15" s="1">
        <v>1.009244</v>
      </c>
      <c r="E15" s="1">
        <v>0.58683399999999997</v>
      </c>
      <c r="F15" s="21">
        <f t="shared" si="1"/>
        <v>1.5</v>
      </c>
      <c r="G15" s="16">
        <f>'[2]2021  год_последний'!X17</f>
        <v>131000</v>
      </c>
      <c r="H15" s="37">
        <f>'[2]2021  год_последний'!AE17</f>
        <v>85</v>
      </c>
      <c r="I15" s="16">
        <f>'[2]2021  год_последний'!AF17</f>
        <v>111350</v>
      </c>
      <c r="J15" s="16"/>
      <c r="K15" s="22"/>
    </row>
    <row r="16" spans="1:11" s="20" customFormat="1" ht="25.75" customHeight="1">
      <c r="A16" s="2" t="s">
        <v>23</v>
      </c>
      <c r="B16" s="2" t="s">
        <v>24</v>
      </c>
      <c r="C16" s="14">
        <f t="shared" si="0"/>
        <v>0.95063422357199989</v>
      </c>
      <c r="D16" s="1">
        <v>1.1394679999999999</v>
      </c>
      <c r="E16" s="1">
        <v>0.83427899999999999</v>
      </c>
      <c r="F16" s="21">
        <f t="shared" si="1"/>
        <v>1.5</v>
      </c>
      <c r="G16" s="16">
        <f>'[2]2021  год_последний'!X18</f>
        <v>192000</v>
      </c>
      <c r="H16" s="37">
        <f>'[2]2021  год_последний'!AE18</f>
        <v>58.99</v>
      </c>
      <c r="I16" s="16">
        <f>'[2]2021  год_последний'!AF18</f>
        <v>113261.1</v>
      </c>
      <c r="J16" s="16"/>
      <c r="K16" s="22"/>
    </row>
    <row r="17" spans="1:11" s="20" customFormat="1" ht="25.75" customHeight="1">
      <c r="A17" s="2" t="s">
        <v>25</v>
      </c>
      <c r="B17" s="2" t="s">
        <v>26</v>
      </c>
      <c r="C17" s="14">
        <f t="shared" si="0"/>
        <v>1.151885015568</v>
      </c>
      <c r="D17" s="1">
        <v>0.80362800000000001</v>
      </c>
      <c r="E17" s="1">
        <v>1.4333560000000001</v>
      </c>
      <c r="F17" s="21">
        <f t="shared" si="1"/>
        <v>1.5</v>
      </c>
      <c r="G17" s="16">
        <f>'[2]2021  год_последний'!X19</f>
        <v>739500</v>
      </c>
      <c r="H17" s="37">
        <f>'[2]2021  год_последний'!AE19</f>
        <v>28.73</v>
      </c>
      <c r="I17" s="16">
        <f>'[2]2021  год_последний'!AF19</f>
        <v>212442.5</v>
      </c>
      <c r="J17" s="16"/>
      <c r="K17" s="22"/>
    </row>
    <row r="18" spans="1:11" s="20" customFormat="1" ht="25.75" customHeight="1">
      <c r="A18" s="2" t="s">
        <v>27</v>
      </c>
      <c r="B18" s="2" t="s">
        <v>28</v>
      </c>
      <c r="C18" s="14">
        <f t="shared" si="0"/>
        <v>0.60286057455999997</v>
      </c>
      <c r="D18" s="1">
        <v>0.93025999999999998</v>
      </c>
      <c r="E18" s="1">
        <v>0.64805599999999997</v>
      </c>
      <c r="F18" s="21">
        <f t="shared" si="1"/>
        <v>1.5</v>
      </c>
      <c r="G18" s="16">
        <f>'[2]2021  год_последний'!X20</f>
        <v>169000</v>
      </c>
      <c r="H18" s="37">
        <f>'[2]2021  год_последний'!AE20</f>
        <v>59.14</v>
      </c>
      <c r="I18" s="16">
        <f>'[2]2021  год_последний'!AF20</f>
        <v>99943.2</v>
      </c>
      <c r="J18" s="16"/>
      <c r="K18" s="22"/>
    </row>
    <row r="19" spans="1:11" s="20" customFormat="1" ht="25.75" customHeight="1">
      <c r="A19" s="2" t="s">
        <v>29</v>
      </c>
      <c r="B19" s="2" t="s">
        <v>30</v>
      </c>
      <c r="C19" s="14">
        <f t="shared" si="0"/>
        <v>0.75046919347600005</v>
      </c>
      <c r="D19" s="1">
        <v>0.75492400000000004</v>
      </c>
      <c r="E19" s="1">
        <v>0.99409899999999995</v>
      </c>
      <c r="F19" s="21">
        <f t="shared" si="1"/>
        <v>1.5</v>
      </c>
      <c r="G19" s="16">
        <f>'[2]2021  год_последний'!X21</f>
        <v>817000</v>
      </c>
      <c r="H19" s="37">
        <f>'[2]2021  год_последний'!AE21</f>
        <v>15.74</v>
      </c>
      <c r="I19" s="16">
        <f>'[2]2021  год_последний'!AF21</f>
        <v>128626</v>
      </c>
      <c r="J19" s="16"/>
      <c r="K19" s="22"/>
    </row>
    <row r="20" spans="1:11" s="20" customFormat="1" ht="25.75" customHeight="1">
      <c r="A20" s="2" t="s">
        <v>31</v>
      </c>
      <c r="B20" s="2" t="s">
        <v>32</v>
      </c>
      <c r="C20" s="14">
        <f t="shared" si="0"/>
        <v>0.975395894057</v>
      </c>
      <c r="D20" s="1">
        <v>1.052467</v>
      </c>
      <c r="E20" s="1">
        <v>0.92677100000000001</v>
      </c>
      <c r="F20" s="21">
        <f t="shared" si="1"/>
        <v>1.5</v>
      </c>
      <c r="G20" s="16">
        <f>'[2]2021  год_последний'!X22</f>
        <v>216000</v>
      </c>
      <c r="H20" s="37">
        <f>'[2]2021  год_последний'!AE22</f>
        <v>59.74</v>
      </c>
      <c r="I20" s="16">
        <f>'[2]2021  год_последний'!AF22</f>
        <v>129028.1</v>
      </c>
      <c r="J20" s="16"/>
      <c r="K20" s="22"/>
    </row>
    <row r="21" spans="1:11" s="20" customFormat="1" ht="25.75" customHeight="1">
      <c r="A21" s="2" t="s">
        <v>33</v>
      </c>
      <c r="B21" s="2" t="s">
        <v>34</v>
      </c>
      <c r="C21" s="14">
        <f t="shared" si="0"/>
        <v>0.7681718212919999</v>
      </c>
      <c r="D21" s="1">
        <v>0.92631399999999997</v>
      </c>
      <c r="E21" s="1">
        <v>0.82927799999999996</v>
      </c>
      <c r="F21" s="21">
        <f t="shared" si="1"/>
        <v>1.5</v>
      </c>
      <c r="G21" s="16">
        <f>'[2]2021  год_последний'!X23</f>
        <v>342000</v>
      </c>
      <c r="H21" s="37">
        <f>'[2]2021  год_последний'!AE23</f>
        <v>36.4</v>
      </c>
      <c r="I21" s="16">
        <f>'[2]2021  год_последний'!AF23</f>
        <v>124481.2</v>
      </c>
      <c r="J21" s="16"/>
      <c r="K21" s="22"/>
    </row>
    <row r="22" spans="1:11" s="20" customFormat="1" ht="25.75" customHeight="1">
      <c r="A22" s="2" t="s">
        <v>35</v>
      </c>
      <c r="B22" s="2" t="s">
        <v>36</v>
      </c>
      <c r="C22" s="14">
        <f t="shared" si="0"/>
        <v>0.481311331821</v>
      </c>
      <c r="D22" s="1">
        <v>0.77037299999999997</v>
      </c>
      <c r="E22" s="1">
        <v>0.62477700000000003</v>
      </c>
      <c r="F22" s="21">
        <f t="shared" si="1"/>
        <v>1.5</v>
      </c>
      <c r="G22" s="16">
        <f>'[2]2021  год_последний'!X24</f>
        <v>517000</v>
      </c>
      <c r="H22" s="37">
        <f>'[2]2021  год_последний'!AE24</f>
        <v>49.84</v>
      </c>
      <c r="I22" s="16">
        <f>'[2]2021  год_последний'!AF24</f>
        <v>257655.4</v>
      </c>
      <c r="J22" s="16"/>
      <c r="K22" s="22"/>
    </row>
    <row r="23" spans="1:11" s="20" customFormat="1" ht="25.75" customHeight="1">
      <c r="A23" s="2" t="s">
        <v>37</v>
      </c>
      <c r="B23" s="2" t="s">
        <v>38</v>
      </c>
      <c r="C23" s="14">
        <f t="shared" si="0"/>
        <v>0.76614932225999999</v>
      </c>
      <c r="D23" s="1">
        <v>0.90554000000000001</v>
      </c>
      <c r="E23" s="1">
        <v>0.84606899999999996</v>
      </c>
      <c r="F23" s="21">
        <f t="shared" si="1"/>
        <v>1.5</v>
      </c>
      <c r="G23" s="16">
        <f>'[2]2021  год_последний'!X25</f>
        <v>210000</v>
      </c>
      <c r="H23" s="37">
        <f>'[2]2021  год_последний'!AE25</f>
        <v>67.209999999999994</v>
      </c>
      <c r="I23" s="16">
        <f>'[2]2021  год_последний'!AF25</f>
        <v>141136.4</v>
      </c>
      <c r="J23" s="16"/>
      <c r="K23" s="22"/>
    </row>
    <row r="24" spans="1:11" s="20" customFormat="1" ht="25.75" customHeight="1">
      <c r="A24" s="2" t="s">
        <v>39</v>
      </c>
      <c r="B24" s="2" t="s">
        <v>40</v>
      </c>
      <c r="C24" s="14">
        <f t="shared" si="0"/>
        <v>0.68057597965499994</v>
      </c>
      <c r="D24" s="1">
        <v>0.84773699999999996</v>
      </c>
      <c r="E24" s="1">
        <v>0.80281499999999995</v>
      </c>
      <c r="F24" s="21">
        <f t="shared" si="1"/>
        <v>1.5</v>
      </c>
      <c r="G24" s="16">
        <f>'[2]2021  год_последний'!X26</f>
        <v>367500</v>
      </c>
      <c r="H24" s="37">
        <f>'[2]2021  год_последний'!AE26</f>
        <v>47.2</v>
      </c>
      <c r="I24" s="16">
        <f>'[2]2021  год_последний'!AF26</f>
        <v>173462.3</v>
      </c>
      <c r="J24" s="16"/>
      <c r="K24" s="22"/>
    </row>
    <row r="25" spans="1:11" s="20" customFormat="1" ht="25.75" customHeight="1">
      <c r="A25" s="2"/>
      <c r="B25" s="2" t="s">
        <v>41</v>
      </c>
      <c r="C25" s="2"/>
      <c r="D25" s="1"/>
      <c r="E25" s="1"/>
      <c r="F25" s="15"/>
      <c r="G25" s="22">
        <f>SUM(G7:G24)</f>
        <v>6857000</v>
      </c>
      <c r="H25" s="22"/>
      <c r="I25" s="22">
        <f>SUM(I7:I24)</f>
        <v>2838226.5999999996</v>
      </c>
      <c r="J25" s="22">
        <f>SUM(J7:J24)</f>
        <v>0</v>
      </c>
      <c r="K25" s="22"/>
    </row>
    <row r="26" spans="1:11" s="20" customFormat="1" ht="25.75" customHeight="1">
      <c r="A26" s="2"/>
      <c r="B26" s="2"/>
      <c r="C26" s="2"/>
      <c r="D26" s="1"/>
      <c r="E26" s="1"/>
      <c r="F26" s="15"/>
      <c r="G26" s="22"/>
      <c r="H26" s="17"/>
      <c r="I26" s="22"/>
      <c r="J26" s="22"/>
      <c r="K26" s="22"/>
    </row>
    <row r="27" spans="1:11" s="20" customFormat="1" ht="25.75" customHeight="1">
      <c r="A27" s="2" t="s">
        <v>42</v>
      </c>
      <c r="B27" s="2" t="s">
        <v>43</v>
      </c>
      <c r="C27" s="14">
        <f>D27*E27</f>
        <v>0.95259405950800002</v>
      </c>
      <c r="D27" s="1">
        <v>0.67605700000000002</v>
      </c>
      <c r="E27" s="1">
        <v>1.409044</v>
      </c>
      <c r="F27" s="21">
        <f>F24</f>
        <v>1.5</v>
      </c>
      <c r="G27" s="16">
        <f>'[2]2021  год_последний'!X29</f>
        <v>1535000</v>
      </c>
      <c r="H27" s="37">
        <f>'[2]2021  год_последний'!AE29</f>
        <v>21.8</v>
      </c>
      <c r="I27" s="16">
        <f>'[2]2021  год_последний'!AF29</f>
        <v>334684.7</v>
      </c>
      <c r="J27" s="16"/>
      <c r="K27" s="22"/>
    </row>
    <row r="28" spans="1:11" s="20" customFormat="1" ht="25.75" customHeight="1">
      <c r="A28" s="2" t="s">
        <v>44</v>
      </c>
      <c r="B28" s="2" t="s">
        <v>45</v>
      </c>
      <c r="C28" s="14">
        <f>D28*E28</f>
        <v>1.306794160308</v>
      </c>
      <c r="D28" s="1">
        <v>0.71509199999999995</v>
      </c>
      <c r="E28" s="1">
        <v>1.8274490000000001</v>
      </c>
      <c r="F28" s="21">
        <f>F27</f>
        <v>1.5</v>
      </c>
      <c r="G28" s="16">
        <f>'[2]2021  год_последний'!X30</f>
        <v>15308000</v>
      </c>
      <c r="H28" s="37">
        <f>'[2]2021  год_последний'!AE30</f>
        <v>2.5</v>
      </c>
      <c r="I28" s="16">
        <f>'[2]2021  год_последний'!AF30</f>
        <v>382088.7</v>
      </c>
      <c r="J28" s="16"/>
      <c r="K28" s="22"/>
    </row>
    <row r="29" spans="1:11" s="20" customFormat="1" ht="25.75" customHeight="1">
      <c r="A29" s="2"/>
      <c r="B29" s="2" t="s">
        <v>46</v>
      </c>
      <c r="C29" s="2"/>
      <c r="D29" s="2"/>
      <c r="E29" s="2"/>
      <c r="F29" s="22"/>
      <c r="G29" s="22">
        <f>SUM(G27:G28)</f>
        <v>16843000</v>
      </c>
      <c r="H29" s="22"/>
      <c r="I29" s="22">
        <f>SUM(I27:I28)</f>
        <v>716773.4</v>
      </c>
      <c r="J29" s="22">
        <f>SUM(J27:J28)</f>
        <v>0</v>
      </c>
      <c r="K29" s="22"/>
    </row>
    <row r="30" spans="1:11" s="20" customFormat="1" ht="25.75" customHeight="1">
      <c r="A30" s="2"/>
      <c r="B30" s="2"/>
      <c r="C30" s="2"/>
      <c r="D30" s="2"/>
      <c r="E30" s="2"/>
      <c r="F30" s="23"/>
      <c r="G30" s="22"/>
      <c r="H30" s="22"/>
      <c r="I30" s="22"/>
      <c r="J30" s="18"/>
      <c r="K30" s="18"/>
    </row>
    <row r="31" spans="1:11" s="20" customFormat="1" ht="25.75" customHeight="1">
      <c r="A31" s="2" t="s">
        <v>47</v>
      </c>
      <c r="B31" s="24" t="s">
        <v>48</v>
      </c>
      <c r="C31" s="24"/>
      <c r="D31" s="24"/>
      <c r="E31" s="24"/>
      <c r="F31" s="22"/>
      <c r="G31" s="22">
        <f>G25+G29</f>
        <v>23700000</v>
      </c>
      <c r="H31" s="22"/>
      <c r="I31" s="22">
        <f>I25+I29</f>
        <v>3554999.9999999995</v>
      </c>
      <c r="J31" s="22">
        <f>J25+J29</f>
        <v>0</v>
      </c>
      <c r="K31" s="16"/>
    </row>
    <row r="32" spans="1:11" s="20" customFormat="1">
      <c r="A32" s="25"/>
      <c r="B32" s="26"/>
      <c r="C32" s="26"/>
      <c r="D32" s="26"/>
      <c r="E32" s="26"/>
      <c r="F32" s="27"/>
      <c r="G32" s="39">
        <f>G31-'[2]2021  год_последний'!$X$33</f>
        <v>0</v>
      </c>
      <c r="H32" s="39"/>
      <c r="I32" s="39">
        <f>I31-'[2]2021  год_последний'!$AF$33</f>
        <v>0</v>
      </c>
      <c r="J32" s="39">
        <f>J31-'[2]2021  год_последний'!$S$33</f>
        <v>0</v>
      </c>
      <c r="K32" s="39">
        <f>K31-'[2]2021  год_последний'!$O$33</f>
        <v>0</v>
      </c>
    </row>
    <row r="33" spans="6:11">
      <c r="F33" s="32"/>
      <c r="G33" s="19">
        <f>G31*15/100</f>
        <v>3555000</v>
      </c>
      <c r="H33" s="30" t="s">
        <v>58</v>
      </c>
      <c r="I33" s="32"/>
      <c r="J33" s="32"/>
      <c r="K33" s="32"/>
    </row>
    <row r="34" spans="6:11">
      <c r="F34" s="36"/>
      <c r="G34" s="36"/>
      <c r="I34" s="36"/>
      <c r="J34" s="36"/>
      <c r="K34" s="36"/>
    </row>
    <row r="35" spans="6:11">
      <c r="I35" s="20"/>
      <c r="J35" s="20"/>
      <c r="K35" s="20"/>
    </row>
  </sheetData>
  <mergeCells count="10">
    <mergeCell ref="A2:K2"/>
    <mergeCell ref="K5:K6"/>
    <mergeCell ref="A5:A6"/>
    <mergeCell ref="B5:B6"/>
    <mergeCell ref="F5:F6"/>
    <mergeCell ref="G5:I5"/>
    <mergeCell ref="C5:C6"/>
    <mergeCell ref="D5:D6"/>
    <mergeCell ref="E5:E6"/>
    <mergeCell ref="J5:J6"/>
  </mergeCells>
  <phoneticPr fontId="0" type="noConversion"/>
  <pageMargins left="0.78740157480314965" right="0.78740157480314965" top="0.78740157480314965" bottom="0.78740157480314965" header="0.23622047244094491" footer="0.31496062992125984"/>
  <pageSetup paperSize="9" scale="50" orientation="landscape" r:id="rId1"/>
  <headerFooter alignWithMargins="0">
    <oddFooter>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tabSelected="1" view="pageBreakPreview" zoomScale="60" zoomScaleNormal="36" workbookViewId="0">
      <pane xSplit="2" ySplit="6" topLeftCell="C22" activePane="bottomRight" state="frozen"/>
      <selection pane="topRight" activeCell="C1" sqref="C1"/>
      <selection pane="bottomLeft" activeCell="A5" sqref="A5"/>
      <selection pane="bottomRight" activeCell="F33" sqref="F33:F34"/>
    </sheetView>
  </sheetViews>
  <sheetFormatPr defaultColWidth="9.08984375" defaultRowHeight="15.5"/>
  <cols>
    <col min="1" max="1" width="7" style="28" customWidth="1"/>
    <col min="2" max="2" width="43" style="28" customWidth="1"/>
    <col min="3" max="3" width="16.36328125" style="28" customWidth="1"/>
    <col min="4" max="4" width="15.54296875" style="33" customWidth="1"/>
    <col min="5" max="5" width="19.90625" style="20" customWidth="1"/>
    <col min="6" max="6" width="20.453125" style="20" customWidth="1"/>
    <col min="7" max="7" width="19.36328125" style="20" customWidth="1"/>
    <col min="8" max="8" width="17.54296875" style="33" customWidth="1"/>
    <col min="9" max="9" width="17.6328125" style="33" customWidth="1"/>
    <col min="10" max="10" width="24.36328125" style="33" customWidth="1"/>
    <col min="11" max="11" width="26.08984375" style="20" customWidth="1"/>
    <col min="12" max="12" width="20.08984375" style="33" customWidth="1"/>
    <col min="13" max="16384" width="9.08984375" style="33"/>
  </cols>
  <sheetData>
    <row r="2" spans="1:12" s="3" customFormat="1" ht="43.25" customHeight="1">
      <c r="A2" s="40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3" customFormat="1" ht="18">
      <c r="A3" s="4"/>
      <c r="B3" s="5"/>
      <c r="C3" s="5"/>
      <c r="E3" s="6"/>
      <c r="F3" s="6"/>
      <c r="G3" s="7"/>
      <c r="K3" s="7"/>
    </row>
    <row r="4" spans="1:12" s="3" customFormat="1">
      <c r="A4" s="4"/>
      <c r="B4" s="4"/>
      <c r="C4" s="4"/>
      <c r="D4" s="8"/>
      <c r="E4" s="9"/>
      <c r="F4" s="9"/>
      <c r="G4" s="9"/>
      <c r="H4" s="10"/>
      <c r="I4" s="10"/>
      <c r="J4" s="10"/>
      <c r="K4" s="11" t="s">
        <v>0</v>
      </c>
    </row>
    <row r="5" spans="1:12" s="3" customFormat="1" ht="41" customHeight="1">
      <c r="A5" s="46" t="s">
        <v>1</v>
      </c>
      <c r="B5" s="46" t="s">
        <v>2</v>
      </c>
      <c r="C5" s="47" t="s">
        <v>54</v>
      </c>
      <c r="D5" s="47" t="s">
        <v>51</v>
      </c>
      <c r="E5" s="41" t="s">
        <v>52</v>
      </c>
      <c r="F5" s="41" t="s">
        <v>53</v>
      </c>
      <c r="G5" s="43" t="s">
        <v>55</v>
      </c>
      <c r="H5" s="44"/>
      <c r="I5" s="45"/>
      <c r="J5" s="41" t="s">
        <v>60</v>
      </c>
      <c r="K5" s="51" t="s">
        <v>61</v>
      </c>
      <c r="L5" s="49" t="s">
        <v>56</v>
      </c>
    </row>
    <row r="6" spans="1:12" s="13" customFormat="1" ht="109.5" customHeight="1">
      <c r="A6" s="46"/>
      <c r="B6" s="46"/>
      <c r="C6" s="48"/>
      <c r="D6" s="48"/>
      <c r="E6" s="42"/>
      <c r="F6" s="42"/>
      <c r="G6" s="12" t="s">
        <v>3</v>
      </c>
      <c r="H6" s="12" t="s">
        <v>49</v>
      </c>
      <c r="I6" s="12" t="s">
        <v>4</v>
      </c>
      <c r="J6" s="42"/>
      <c r="K6" s="51"/>
      <c r="L6" s="50"/>
    </row>
    <row r="7" spans="1:12" s="20" customFormat="1" ht="24.75" customHeight="1">
      <c r="A7" s="2" t="s">
        <v>5</v>
      </c>
      <c r="B7" s="2" t="s">
        <v>6</v>
      </c>
      <c r="C7" s="14">
        <f>D7*E7</f>
        <v>0.735377560712</v>
      </c>
      <c r="D7" s="1">
        <v>1.138916</v>
      </c>
      <c r="E7" s="1">
        <v>0.64568199999999998</v>
      </c>
      <c r="F7" s="15">
        <v>1.5</v>
      </c>
      <c r="G7" s="16">
        <f>'[2]2020  год_последний'!AH10</f>
        <v>134000</v>
      </c>
      <c r="H7" s="17">
        <f>'[2]2020  год_последний'!AU10</f>
        <v>75.95</v>
      </c>
      <c r="I7" s="18">
        <f>'[2]2020  год_последний'!AV10</f>
        <v>101770.8</v>
      </c>
      <c r="J7" s="16">
        <f>'[2]2020  год_последний'!W10</f>
        <v>36305</v>
      </c>
      <c r="K7" s="16">
        <f>'[2]2020  год_последний'!BE10</f>
        <v>0</v>
      </c>
      <c r="L7" s="19">
        <f>SUM(J7:K7)</f>
        <v>36305</v>
      </c>
    </row>
    <row r="8" spans="1:12" s="20" customFormat="1" ht="24.75" customHeight="1">
      <c r="A8" s="2" t="s">
        <v>7</v>
      </c>
      <c r="B8" s="2" t="s">
        <v>8</v>
      </c>
      <c r="C8" s="14">
        <f t="shared" ref="C8:C24" si="0">D8*E8</f>
        <v>0.70311515227199994</v>
      </c>
      <c r="D8" s="1">
        <v>0.69830800000000004</v>
      </c>
      <c r="E8" s="1">
        <v>1.0068839999999999</v>
      </c>
      <c r="F8" s="21">
        <f t="shared" ref="F8:F24" si="1">F7</f>
        <v>1.5</v>
      </c>
      <c r="G8" s="16">
        <f>'[2]2020  год_последний'!AH11</f>
        <v>1026000</v>
      </c>
      <c r="H8" s="17">
        <f>'[2]2020  год_последний'!AU11</f>
        <v>18.059999999999999</v>
      </c>
      <c r="I8" s="18">
        <f>'[2]2020  год_последний'!AV11</f>
        <v>185275.9</v>
      </c>
      <c r="J8" s="16">
        <f>'[2]2020  год_последний'!W11</f>
        <v>16118.4</v>
      </c>
      <c r="K8" s="16">
        <f>'[2]2020  год_последний'!BE11</f>
        <v>0</v>
      </c>
      <c r="L8" s="19">
        <f t="shared" ref="L8:L24" si="2">SUM(J8:K8)</f>
        <v>16118.4</v>
      </c>
    </row>
    <row r="9" spans="1:12" s="20" customFormat="1" ht="24.75" customHeight="1">
      <c r="A9" s="2" t="s">
        <v>9</v>
      </c>
      <c r="B9" s="2" t="s">
        <v>10</v>
      </c>
      <c r="C9" s="14">
        <f t="shared" si="0"/>
        <v>0.92934722116800006</v>
      </c>
      <c r="D9" s="1">
        <v>0.84448800000000002</v>
      </c>
      <c r="E9" s="1">
        <v>1.1004860000000001</v>
      </c>
      <c r="F9" s="21">
        <f t="shared" si="1"/>
        <v>1.5</v>
      </c>
      <c r="G9" s="16">
        <f>'[2]2020  год_последний'!AH12</f>
        <v>473000</v>
      </c>
      <c r="H9" s="17">
        <f>'[2]2020  год_последний'!AU12</f>
        <v>32.76</v>
      </c>
      <c r="I9" s="18">
        <f>'[2]2020  год_последний'!AV12</f>
        <v>154953.4</v>
      </c>
      <c r="J9" s="16">
        <f>'[2]2020  год_последний'!W12</f>
        <v>44069.9</v>
      </c>
      <c r="K9" s="16">
        <f>'[2]2020  год_последний'!BE12</f>
        <v>0</v>
      </c>
      <c r="L9" s="19">
        <f t="shared" si="2"/>
        <v>44069.9</v>
      </c>
    </row>
    <row r="10" spans="1:12" s="20" customFormat="1" ht="24.75" customHeight="1">
      <c r="A10" s="2" t="s">
        <v>11</v>
      </c>
      <c r="B10" s="2" t="s">
        <v>12</v>
      </c>
      <c r="C10" s="14">
        <f t="shared" si="0"/>
        <v>0.69307288444000004</v>
      </c>
      <c r="D10" s="1">
        <v>0.87845499999999999</v>
      </c>
      <c r="E10" s="1">
        <v>0.788968</v>
      </c>
      <c r="F10" s="21">
        <f t="shared" si="1"/>
        <v>1.5</v>
      </c>
      <c r="G10" s="16">
        <f>'[2]2020  год_последний'!AH13</f>
        <v>319000</v>
      </c>
      <c r="H10" s="17">
        <f>'[2]2020  год_последний'!AU13</f>
        <v>42.17</v>
      </c>
      <c r="I10" s="18">
        <f>'[2]2020  год_последний'!AV13</f>
        <v>134507</v>
      </c>
      <c r="J10" s="16">
        <f>'[2]2020  год_последний'!W13</f>
        <v>7817.2</v>
      </c>
      <c r="K10" s="16">
        <f>'[2]2020  год_последний'!BE13</f>
        <v>0</v>
      </c>
      <c r="L10" s="19">
        <f t="shared" si="2"/>
        <v>7817.2</v>
      </c>
    </row>
    <row r="11" spans="1:12" s="20" customFormat="1" ht="24.75" customHeight="1">
      <c r="A11" s="2" t="s">
        <v>13</v>
      </c>
      <c r="B11" s="2" t="s">
        <v>14</v>
      </c>
      <c r="C11" s="14">
        <f t="shared" si="0"/>
        <v>0.55771500085400005</v>
      </c>
      <c r="D11" s="1">
        <v>0.88070599999999999</v>
      </c>
      <c r="E11" s="1">
        <v>0.63325900000000002</v>
      </c>
      <c r="F11" s="21">
        <f t="shared" si="1"/>
        <v>1.5</v>
      </c>
      <c r="G11" s="16">
        <f>'[2]2020  год_последний'!AH14</f>
        <v>226000</v>
      </c>
      <c r="H11" s="17">
        <f>'[2]2020  год_последний'!AU14</f>
        <v>63.39</v>
      </c>
      <c r="I11" s="18">
        <f>'[2]2020  год_последний'!AV14</f>
        <v>143269.79999999999</v>
      </c>
      <c r="J11" s="16">
        <f>'[2]2020  год_последний'!W14</f>
        <v>51790</v>
      </c>
      <c r="K11" s="16">
        <f>'[2]2020  год_последний'!BE14</f>
        <v>0</v>
      </c>
      <c r="L11" s="19">
        <f t="shared" si="2"/>
        <v>51790</v>
      </c>
    </row>
    <row r="12" spans="1:12" s="20" customFormat="1" ht="24.75" customHeight="1">
      <c r="A12" s="2" t="s">
        <v>15</v>
      </c>
      <c r="B12" s="2" t="s">
        <v>16</v>
      </c>
      <c r="C12" s="14">
        <f t="shared" si="0"/>
        <v>0.61866724225700009</v>
      </c>
      <c r="D12" s="1">
        <v>1.023587</v>
      </c>
      <c r="E12" s="1">
        <v>0.60441100000000003</v>
      </c>
      <c r="F12" s="21">
        <f t="shared" si="1"/>
        <v>1.5</v>
      </c>
      <c r="G12" s="16">
        <f>'[2]2020  год_последний'!AH15</f>
        <v>138500</v>
      </c>
      <c r="H12" s="17">
        <f>'[2]2020  год_последний'!AU15</f>
        <v>85</v>
      </c>
      <c r="I12" s="18">
        <f>'[2]2020  год_последний'!AV15</f>
        <v>117725</v>
      </c>
      <c r="J12" s="16">
        <f>'[2]2020  год_последний'!W15</f>
        <v>64205.2</v>
      </c>
      <c r="K12" s="16">
        <f>'[2]2020  год_последний'!BE15</f>
        <v>0</v>
      </c>
      <c r="L12" s="19">
        <f t="shared" si="2"/>
        <v>64205.2</v>
      </c>
    </row>
    <row r="13" spans="1:12" s="20" customFormat="1" ht="24.75" customHeight="1">
      <c r="A13" s="2" t="s">
        <v>17</v>
      </c>
      <c r="B13" s="2" t="s">
        <v>18</v>
      </c>
      <c r="C13" s="14">
        <f t="shared" si="0"/>
        <v>0.53227633920999995</v>
      </c>
      <c r="D13" s="1">
        <v>0.85334200000000004</v>
      </c>
      <c r="E13" s="1">
        <v>0.62375499999999995</v>
      </c>
      <c r="F13" s="21">
        <f t="shared" si="1"/>
        <v>1.5</v>
      </c>
      <c r="G13" s="16">
        <f>'[2]2020  год_последний'!AH16</f>
        <v>307500</v>
      </c>
      <c r="H13" s="17">
        <f>'[2]2020  год_последний'!AU16</f>
        <v>54.54</v>
      </c>
      <c r="I13" s="18">
        <f>'[2]2020  год_последний'!AV16</f>
        <v>167703.4</v>
      </c>
      <c r="J13" s="16">
        <f>'[2]2020  год_последний'!W16</f>
        <v>51394.8</v>
      </c>
      <c r="K13" s="16">
        <f>'[2]2020  год_последний'!BE16</f>
        <v>0</v>
      </c>
      <c r="L13" s="19">
        <f t="shared" si="2"/>
        <v>51394.8</v>
      </c>
    </row>
    <row r="14" spans="1:12" s="20" customFormat="1" ht="24.75" customHeight="1">
      <c r="A14" s="2" t="s">
        <v>19</v>
      </c>
      <c r="B14" s="2" t="s">
        <v>20</v>
      </c>
      <c r="C14" s="14">
        <f t="shared" si="0"/>
        <v>0.53483527025499999</v>
      </c>
      <c r="D14" s="1">
        <v>0.89156299999999999</v>
      </c>
      <c r="E14" s="1">
        <v>0.599885</v>
      </c>
      <c r="F14" s="21">
        <f t="shared" si="1"/>
        <v>1.5</v>
      </c>
      <c r="G14" s="16">
        <f>'[2]2020  год_последний'!AH17</f>
        <v>365000</v>
      </c>
      <c r="H14" s="17">
        <f>'[2]2020  год_последний'!AU17</f>
        <v>57.3</v>
      </c>
      <c r="I14" s="18">
        <f>'[2]2020  год_последний'!AV17</f>
        <v>209139</v>
      </c>
      <c r="J14" s="16">
        <f>'[2]2020  год_последний'!W17</f>
        <v>67182.8</v>
      </c>
      <c r="K14" s="16">
        <f>'[2]2020  год_последний'!BE17</f>
        <v>0</v>
      </c>
      <c r="L14" s="19">
        <f t="shared" si="2"/>
        <v>67182.8</v>
      </c>
    </row>
    <row r="15" spans="1:12" s="20" customFormat="1" ht="24.75" customHeight="1">
      <c r="A15" s="2" t="s">
        <v>21</v>
      </c>
      <c r="B15" s="2" t="s">
        <v>22</v>
      </c>
      <c r="C15" s="14">
        <f t="shared" si="0"/>
        <v>0.59225851290900011</v>
      </c>
      <c r="D15" s="1">
        <v>1.0102370000000001</v>
      </c>
      <c r="E15" s="1">
        <v>0.58625700000000003</v>
      </c>
      <c r="F15" s="21">
        <f t="shared" si="1"/>
        <v>1.5</v>
      </c>
      <c r="G15" s="16">
        <f>'[2]2020  год_последний'!AH18</f>
        <v>126000</v>
      </c>
      <c r="H15" s="17">
        <f>'[2]2020  год_последний'!AU18</f>
        <v>85</v>
      </c>
      <c r="I15" s="18">
        <f>'[2]2020  год_последний'!AV18</f>
        <v>107100</v>
      </c>
      <c r="J15" s="16">
        <f>'[2]2020  год_последний'!W18</f>
        <v>137296.6</v>
      </c>
      <c r="K15" s="16">
        <f>'[2]2020  год_последний'!BE18</f>
        <v>0</v>
      </c>
      <c r="L15" s="19">
        <f t="shared" si="2"/>
        <v>137296.6</v>
      </c>
    </row>
    <row r="16" spans="1:12" s="20" customFormat="1" ht="24.75" customHeight="1">
      <c r="A16" s="2" t="s">
        <v>23</v>
      </c>
      <c r="B16" s="2" t="s">
        <v>24</v>
      </c>
      <c r="C16" s="14">
        <f t="shared" si="0"/>
        <v>0.95063358655999997</v>
      </c>
      <c r="D16" s="1">
        <v>1.1406799999999999</v>
      </c>
      <c r="E16" s="1">
        <v>0.83339200000000002</v>
      </c>
      <c r="F16" s="21">
        <f t="shared" si="1"/>
        <v>1.5</v>
      </c>
      <c r="G16" s="16">
        <f>'[2]2020  год_последний'!AH19</f>
        <v>187000</v>
      </c>
      <c r="H16" s="17">
        <f>'[2]2020  год_последний'!AU19</f>
        <v>53.55</v>
      </c>
      <c r="I16" s="18">
        <f>'[2]2020  год_последний'!AV19</f>
        <v>100141.8</v>
      </c>
      <c r="J16" s="16">
        <f>'[2]2020  год_последний'!W19</f>
        <v>23648.1</v>
      </c>
      <c r="K16" s="16">
        <f>'[2]2020  год_последний'!BE19</f>
        <v>0</v>
      </c>
      <c r="L16" s="19">
        <f t="shared" si="2"/>
        <v>23648.1</v>
      </c>
    </row>
    <row r="17" spans="1:12" s="20" customFormat="1" ht="24.75" customHeight="1">
      <c r="A17" s="2" t="s">
        <v>25</v>
      </c>
      <c r="B17" s="2" t="s">
        <v>26</v>
      </c>
      <c r="C17" s="14">
        <f t="shared" si="0"/>
        <v>1.15188461274</v>
      </c>
      <c r="D17" s="1">
        <v>0.804948</v>
      </c>
      <c r="E17" s="1">
        <v>1.4310050000000001</v>
      </c>
      <c r="F17" s="21">
        <f t="shared" si="1"/>
        <v>1.5</v>
      </c>
      <c r="G17" s="16">
        <f>'[2]2020  год_последний'!AH20</f>
        <v>698000</v>
      </c>
      <c r="H17" s="17">
        <f>'[2]2020  год_последний'!AU20</f>
        <v>29.53</v>
      </c>
      <c r="I17" s="18">
        <f>'[2]2020  год_последний'!AV20</f>
        <v>206105.4</v>
      </c>
      <c r="J17" s="16">
        <f>'[2]2020  год_последний'!W20</f>
        <v>87025</v>
      </c>
      <c r="K17" s="16">
        <f>'[2]2020  год_последний'!BE20</f>
        <v>0</v>
      </c>
      <c r="L17" s="19">
        <f t="shared" si="2"/>
        <v>87025</v>
      </c>
    </row>
    <row r="18" spans="1:12" s="20" customFormat="1" ht="24.75" customHeight="1">
      <c r="A18" s="2" t="s">
        <v>27</v>
      </c>
      <c r="B18" s="2" t="s">
        <v>28</v>
      </c>
      <c r="C18" s="14">
        <f t="shared" si="0"/>
        <v>0.60286124527199991</v>
      </c>
      <c r="D18" s="1">
        <v>0.93178799999999995</v>
      </c>
      <c r="E18" s="1">
        <v>0.64699399999999996</v>
      </c>
      <c r="F18" s="21">
        <f t="shared" si="1"/>
        <v>1.5</v>
      </c>
      <c r="G18" s="16">
        <f>'[2]2020  год_последний'!AH21</f>
        <v>164000</v>
      </c>
      <c r="H18" s="17">
        <f>'[2]2020  год_последний'!AU21</f>
        <v>52.99</v>
      </c>
      <c r="I18" s="18">
        <f>'[2]2020  год_последний'!AV21</f>
        <v>86899.6</v>
      </c>
      <c r="J18" s="16">
        <f>'[2]2020  год_последний'!W21</f>
        <v>54749.8</v>
      </c>
      <c r="K18" s="16">
        <f>'[2]2020  год_последний'!BE21</f>
        <v>0</v>
      </c>
      <c r="L18" s="19">
        <f t="shared" si="2"/>
        <v>54749.8</v>
      </c>
    </row>
    <row r="19" spans="1:12" s="20" customFormat="1" ht="24.75" customHeight="1">
      <c r="A19" s="2" t="s">
        <v>29</v>
      </c>
      <c r="B19" s="2" t="s">
        <v>30</v>
      </c>
      <c r="C19" s="14">
        <f t="shared" si="0"/>
        <v>0.7504687596109999</v>
      </c>
      <c r="D19" s="1">
        <v>0.75694899999999998</v>
      </c>
      <c r="E19" s="1">
        <v>0.99143899999999996</v>
      </c>
      <c r="F19" s="21">
        <f t="shared" si="1"/>
        <v>1.5</v>
      </c>
      <c r="G19" s="16">
        <f>'[2]2020  год_последний'!AH22</f>
        <v>780000</v>
      </c>
      <c r="H19" s="17">
        <f>'[2]2020  год_последний'!AU22</f>
        <v>14.4</v>
      </c>
      <c r="I19" s="18">
        <f>'[2]2020  год_последний'!AV22</f>
        <v>112305.8</v>
      </c>
      <c r="J19" s="16">
        <f>'[2]2020  год_последний'!W22</f>
        <v>26758.1</v>
      </c>
      <c r="K19" s="16">
        <f>'[2]2020  год_последний'!BE22</f>
        <v>0</v>
      </c>
      <c r="L19" s="19">
        <f t="shared" si="2"/>
        <v>26758.1</v>
      </c>
    </row>
    <row r="20" spans="1:12" s="20" customFormat="1" ht="24.75" customHeight="1">
      <c r="A20" s="2" t="s">
        <v>31</v>
      </c>
      <c r="B20" s="2" t="s">
        <v>32</v>
      </c>
      <c r="C20" s="14">
        <f t="shared" si="0"/>
        <v>0.97539599485999995</v>
      </c>
      <c r="D20" s="1">
        <v>1.0542769999999999</v>
      </c>
      <c r="E20" s="1">
        <v>0.92518</v>
      </c>
      <c r="F20" s="21">
        <f t="shared" si="1"/>
        <v>1.5</v>
      </c>
      <c r="G20" s="16">
        <f>'[2]2020  год_последний'!AH23</f>
        <v>210000</v>
      </c>
      <c r="H20" s="17">
        <f>'[2]2020  год_последний'!AU23</f>
        <v>55.99</v>
      </c>
      <c r="I20" s="18">
        <f>'[2]2020  год_последний'!AV23</f>
        <v>117583.8</v>
      </c>
      <c r="J20" s="16">
        <f>'[2]2020  год_последний'!W23</f>
        <v>33795.800000000003</v>
      </c>
      <c r="K20" s="16">
        <f>'[2]2020  год_последний'!BE23</f>
        <v>0</v>
      </c>
      <c r="L20" s="19">
        <f t="shared" si="2"/>
        <v>33795.800000000003</v>
      </c>
    </row>
    <row r="21" spans="1:12" s="20" customFormat="1" ht="24.75" customHeight="1">
      <c r="A21" s="2" t="s">
        <v>33</v>
      </c>
      <c r="B21" s="2" t="s">
        <v>34</v>
      </c>
      <c r="C21" s="14">
        <f t="shared" si="0"/>
        <v>0.76817246084800006</v>
      </c>
      <c r="D21" s="1">
        <v>0.92877200000000004</v>
      </c>
      <c r="E21" s="1">
        <v>0.82708400000000004</v>
      </c>
      <c r="F21" s="21">
        <f t="shared" si="1"/>
        <v>1.5</v>
      </c>
      <c r="G21" s="16">
        <f>'[2]2020  год_последний'!AH24</f>
        <v>313500</v>
      </c>
      <c r="H21" s="17">
        <f>'[2]2020  год_последний'!AU24</f>
        <v>34.81</v>
      </c>
      <c r="I21" s="18">
        <f>'[2]2020  год_последний'!AV24</f>
        <v>109130.2</v>
      </c>
      <c r="J21" s="16">
        <f>'[2]2020  год_последний'!W24</f>
        <v>29672.3</v>
      </c>
      <c r="K21" s="16">
        <f>'[2]2020  год_последний'!BE24</f>
        <v>0</v>
      </c>
      <c r="L21" s="19">
        <f t="shared" si="2"/>
        <v>29672.3</v>
      </c>
    </row>
    <row r="22" spans="1:12" s="20" customFormat="1" ht="24.75" customHeight="1">
      <c r="A22" s="2" t="s">
        <v>35</v>
      </c>
      <c r="B22" s="2" t="s">
        <v>36</v>
      </c>
      <c r="C22" s="14">
        <f t="shared" si="0"/>
        <v>0.48131115258000001</v>
      </c>
      <c r="D22" s="1">
        <v>0.77214000000000005</v>
      </c>
      <c r="E22" s="1">
        <v>0.62334699999999998</v>
      </c>
      <c r="F22" s="21">
        <f t="shared" si="1"/>
        <v>1.5</v>
      </c>
      <c r="G22" s="16">
        <f>'[2]2020  год_последний'!AH25</f>
        <v>462000</v>
      </c>
      <c r="H22" s="17">
        <f>'[2]2020  год_последний'!AU25</f>
        <v>48.98</v>
      </c>
      <c r="I22" s="18">
        <f>'[2]2020  год_последний'!AV25</f>
        <v>226300.2</v>
      </c>
      <c r="J22" s="16">
        <f>'[2]2020  год_последний'!W25</f>
        <v>308632.2</v>
      </c>
      <c r="K22" s="16">
        <f>'[2]2020  год_последний'!BE25</f>
        <v>0</v>
      </c>
      <c r="L22" s="19">
        <f t="shared" si="2"/>
        <v>308632.2</v>
      </c>
    </row>
    <row r="23" spans="1:12" s="20" customFormat="1" ht="24.75" customHeight="1">
      <c r="A23" s="2" t="s">
        <v>37</v>
      </c>
      <c r="B23" s="2" t="s">
        <v>38</v>
      </c>
      <c r="C23" s="14">
        <f t="shared" si="0"/>
        <v>0.76614914927200006</v>
      </c>
      <c r="D23" s="1">
        <v>0.90757900000000002</v>
      </c>
      <c r="E23" s="1">
        <v>0.84416800000000003</v>
      </c>
      <c r="F23" s="21">
        <f t="shared" si="1"/>
        <v>1.5</v>
      </c>
      <c r="G23" s="16">
        <f>'[2]2020  год_последний'!AH26</f>
        <v>193000</v>
      </c>
      <c r="H23" s="17">
        <f>'[2]2020  год_последний'!AU26</f>
        <v>64.400000000000006</v>
      </c>
      <c r="I23" s="18">
        <f>'[2]2020  год_последний'!AV26</f>
        <v>124293.7</v>
      </c>
      <c r="J23" s="16">
        <f>'[2]2020  год_последний'!W26</f>
        <v>35212</v>
      </c>
      <c r="K23" s="16">
        <f>'[2]2020  год_последний'!BE26</f>
        <v>0</v>
      </c>
      <c r="L23" s="19">
        <f t="shared" si="2"/>
        <v>35212</v>
      </c>
    </row>
    <row r="24" spans="1:12" s="20" customFormat="1" ht="24.75" customHeight="1">
      <c r="A24" s="2" t="s">
        <v>39</v>
      </c>
      <c r="B24" s="2" t="s">
        <v>40</v>
      </c>
      <c r="C24" s="14">
        <f t="shared" si="0"/>
        <v>0.68057606190500008</v>
      </c>
      <c r="D24" s="1">
        <v>0.84937700000000005</v>
      </c>
      <c r="E24" s="1">
        <v>0.80126500000000001</v>
      </c>
      <c r="F24" s="21">
        <f t="shared" si="1"/>
        <v>1.5</v>
      </c>
      <c r="G24" s="16">
        <f>'[2]2020  год_последний'!AH27</f>
        <v>334000</v>
      </c>
      <c r="H24" s="17">
        <f>'[2]2020  год_последний'!AU27</f>
        <v>42.33</v>
      </c>
      <c r="I24" s="18">
        <f>'[2]2020  год_последний'!AV27</f>
        <v>141368.20000000001</v>
      </c>
      <c r="J24" s="16">
        <f>'[2]2020  год_последний'!W27</f>
        <v>67538.3</v>
      </c>
      <c r="K24" s="16">
        <f>'[2]2020  год_последний'!BE27</f>
        <v>0</v>
      </c>
      <c r="L24" s="19">
        <f t="shared" si="2"/>
        <v>67538.3</v>
      </c>
    </row>
    <row r="25" spans="1:12" s="20" customFormat="1" ht="24.75" customHeight="1">
      <c r="A25" s="2"/>
      <c r="B25" s="2" t="s">
        <v>41</v>
      </c>
      <c r="C25" s="2"/>
      <c r="D25" s="1"/>
      <c r="E25" s="1"/>
      <c r="F25" s="15"/>
      <c r="G25" s="22">
        <f>SUM(G7:G24)</f>
        <v>6456500</v>
      </c>
      <c r="H25" s="22"/>
      <c r="I25" s="22">
        <f>SUM(I7:I24)</f>
        <v>2545573.0000000005</v>
      </c>
      <c r="J25" s="22">
        <f>SUM(J7:J24)</f>
        <v>1143211.5000000002</v>
      </c>
      <c r="K25" s="22">
        <f>SUM(K7:K24)</f>
        <v>0</v>
      </c>
      <c r="L25" s="22">
        <f>SUM(L7:L24)</f>
        <v>1143211.5000000002</v>
      </c>
    </row>
    <row r="26" spans="1:12" s="20" customFormat="1" ht="24.75" customHeight="1">
      <c r="A26" s="2"/>
      <c r="B26" s="2"/>
      <c r="C26" s="2"/>
      <c r="D26" s="1"/>
      <c r="E26" s="1"/>
      <c r="F26" s="15"/>
      <c r="G26" s="22"/>
      <c r="H26" s="17"/>
      <c r="I26" s="22"/>
      <c r="J26" s="22"/>
      <c r="K26" s="22"/>
      <c r="L26" s="19"/>
    </row>
    <row r="27" spans="1:12" s="20" customFormat="1" ht="24.75" customHeight="1">
      <c r="A27" s="2" t="s">
        <v>42</v>
      </c>
      <c r="B27" s="2" t="s">
        <v>43</v>
      </c>
      <c r="C27" s="14">
        <f>D27*E27</f>
        <v>0.95259402028700002</v>
      </c>
      <c r="D27" s="1">
        <v>0.67755100000000001</v>
      </c>
      <c r="E27" s="1">
        <v>1.405937</v>
      </c>
      <c r="F27" s="21">
        <f>F24</f>
        <v>1.5</v>
      </c>
      <c r="G27" s="16">
        <f>'[2]2020  год_последний'!AH30</f>
        <v>1448000</v>
      </c>
      <c r="H27" s="17">
        <f>'[2]2020  год_последний'!AU30</f>
        <v>20.73</v>
      </c>
      <c r="I27" s="18">
        <f>'[2]2020  год_последний'!AV30</f>
        <v>300142.2</v>
      </c>
      <c r="J27" s="16">
        <f>'[2]2020  год_последний'!W30</f>
        <v>200725.9</v>
      </c>
      <c r="K27" s="16">
        <f>'[2]2020  год_последний'!BE30</f>
        <v>0</v>
      </c>
      <c r="L27" s="19">
        <f>SUM(J27:K27)</f>
        <v>200725.9</v>
      </c>
    </row>
    <row r="28" spans="1:12" s="20" customFormat="1" ht="24.75" customHeight="1">
      <c r="A28" s="2" t="s">
        <v>44</v>
      </c>
      <c r="B28" s="2" t="s">
        <v>45</v>
      </c>
      <c r="C28" s="14">
        <f>D28*E28</f>
        <v>1.306794355139</v>
      </c>
      <c r="D28" s="1">
        <v>0.71680699999999997</v>
      </c>
      <c r="E28" s="1">
        <v>1.8230770000000001</v>
      </c>
      <c r="F28" s="21">
        <f>F27</f>
        <v>1.5</v>
      </c>
      <c r="G28" s="16">
        <f>'[2]2020  год_последний'!AH31</f>
        <v>14095500</v>
      </c>
      <c r="H28" s="17">
        <f>'[2]2020  год_последний'!AU31</f>
        <v>3.22</v>
      </c>
      <c r="I28" s="18">
        <f>'[2]2020  год_последний'!AV31</f>
        <v>454284.79999999999</v>
      </c>
      <c r="J28" s="16">
        <f>'[2]2020  год_последний'!W31</f>
        <v>226358.3</v>
      </c>
      <c r="K28" s="16">
        <f>'[2]2020  год_последний'!BE31</f>
        <v>0</v>
      </c>
      <c r="L28" s="19">
        <f>SUM(J28:K28)</f>
        <v>226358.3</v>
      </c>
    </row>
    <row r="29" spans="1:12" s="20" customFormat="1" ht="24.75" customHeight="1">
      <c r="A29" s="2"/>
      <c r="B29" s="2" t="s">
        <v>46</v>
      </c>
      <c r="C29" s="2"/>
      <c r="D29" s="2"/>
      <c r="E29" s="2"/>
      <c r="F29" s="22"/>
      <c r="G29" s="22">
        <f>SUM(G27:G28)</f>
        <v>15543500</v>
      </c>
      <c r="H29" s="22"/>
      <c r="I29" s="22">
        <f>SUM(I27:I28)</f>
        <v>754427</v>
      </c>
      <c r="J29" s="22">
        <f>SUM(J27:J28)</f>
        <v>427084.19999999995</v>
      </c>
      <c r="K29" s="22">
        <f>SUM(K27:K28)</f>
        <v>0</v>
      </c>
      <c r="L29" s="22">
        <f>SUM(L27:L28)</f>
        <v>427084.19999999995</v>
      </c>
    </row>
    <row r="30" spans="1:12" s="20" customFormat="1" ht="24.75" customHeight="1">
      <c r="A30" s="2"/>
      <c r="B30" s="2"/>
      <c r="C30" s="2"/>
      <c r="D30" s="2"/>
      <c r="E30" s="2"/>
      <c r="F30" s="23"/>
      <c r="G30" s="22"/>
      <c r="H30" s="22"/>
      <c r="I30" s="22"/>
      <c r="J30" s="22"/>
      <c r="K30" s="22"/>
      <c r="L30" s="22"/>
    </row>
    <row r="31" spans="1:12" s="20" customFormat="1" ht="24.75" customHeight="1">
      <c r="A31" s="2" t="s">
        <v>47</v>
      </c>
      <c r="B31" s="24" t="s">
        <v>48</v>
      </c>
      <c r="C31" s="24"/>
      <c r="D31" s="24"/>
      <c r="E31" s="24"/>
      <c r="F31" s="22"/>
      <c r="G31" s="22">
        <f>G25+G29</f>
        <v>22000000</v>
      </c>
      <c r="H31" s="22"/>
      <c r="I31" s="22">
        <f>I25+I29</f>
        <v>3300000.0000000005</v>
      </c>
      <c r="J31" s="22">
        <f>J25+J29</f>
        <v>1570295.7000000002</v>
      </c>
      <c r="K31" s="22">
        <f>K25+K29</f>
        <v>0</v>
      </c>
      <c r="L31" s="22">
        <f>L25+L29</f>
        <v>1570295.7000000002</v>
      </c>
    </row>
    <row r="32" spans="1:12" s="20" customFormat="1">
      <c r="A32" s="25"/>
      <c r="B32" s="26"/>
      <c r="C32" s="26"/>
      <c r="D32" s="27"/>
      <c r="E32" s="27"/>
      <c r="F32" s="27"/>
      <c r="G32" s="39">
        <f>G31-'[2]2020  год_последний'!$AH$34</f>
        <v>0</v>
      </c>
      <c r="H32" s="39"/>
      <c r="I32" s="39">
        <f>I31-'[2]2020  год_последний'!$AV$34</f>
        <v>0</v>
      </c>
      <c r="J32" s="39">
        <f>J31-'[2]2020  год_последний'!$W$34</f>
        <v>0</v>
      </c>
      <c r="K32" s="39">
        <f>K31-'[2]2020  год_последний'!$BE$34</f>
        <v>0</v>
      </c>
      <c r="L32" s="39"/>
    </row>
    <row r="33" spans="4:12">
      <c r="D33" s="29"/>
      <c r="G33" s="19">
        <f>G31*15/100</f>
        <v>3300000</v>
      </c>
      <c r="H33" s="30" t="s">
        <v>58</v>
      </c>
      <c r="I33" s="20"/>
      <c r="J33" s="31"/>
      <c r="K33" s="32"/>
      <c r="L33" s="31"/>
    </row>
    <row r="34" spans="4:12">
      <c r="D34" s="34"/>
      <c r="I34" s="20"/>
      <c r="J34" s="20"/>
      <c r="K34" s="33"/>
    </row>
    <row r="35" spans="4:12">
      <c r="D35" s="35"/>
      <c r="E35" s="32"/>
      <c r="F35" s="32"/>
      <c r="G35" s="32"/>
      <c r="H35" s="31"/>
      <c r="I35" s="32"/>
      <c r="J35" s="32"/>
      <c r="K35" s="33"/>
    </row>
    <row r="36" spans="4:12">
      <c r="E36" s="36"/>
      <c r="F36" s="36"/>
      <c r="G36" s="36"/>
      <c r="I36" s="36"/>
      <c r="J36" s="36"/>
      <c r="K36" s="33"/>
    </row>
    <row r="37" spans="4:12">
      <c r="I37" s="20"/>
      <c r="J37" s="20"/>
      <c r="K37" s="33"/>
    </row>
  </sheetData>
  <mergeCells count="11">
    <mergeCell ref="J5:J6"/>
    <mergeCell ref="A2:L2"/>
    <mergeCell ref="A5:A6"/>
    <mergeCell ref="B5:B6"/>
    <mergeCell ref="L5:L6"/>
    <mergeCell ref="K5:K6"/>
    <mergeCell ref="C5:C6"/>
    <mergeCell ref="D5:D6"/>
    <mergeCell ref="E5:E6"/>
    <mergeCell ref="F5:F6"/>
    <mergeCell ref="G5:I5"/>
  </mergeCells>
  <phoneticPr fontId="0" type="noConversion"/>
  <pageMargins left="0.78740157480314965" right="0.39370078740157483" top="0.78740157480314965" bottom="0.78740157480314965" header="0.23622047244094491" footer="0.31496062992125984"/>
  <pageSetup paperSize="9" scale="54" orientation="landscape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  год</vt:lpstr>
      <vt:lpstr>2021  год</vt:lpstr>
      <vt:lpstr>2020  год</vt:lpstr>
      <vt:lpstr>'2020  год'!Заголовки_для_печати</vt:lpstr>
      <vt:lpstr>'2021  год'!Заголовки_для_печати</vt:lpstr>
      <vt:lpstr>'2022  год'!Заголовки_для_печати</vt:lpstr>
      <vt:lpstr>'2020  год'!Область_печати</vt:lpstr>
      <vt:lpstr>'2021  год'!Область_печати</vt:lpstr>
      <vt:lpstr>'2022  год'!Область_печати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2019-10-25T14:31:54Z</cp:lastPrinted>
  <dcterms:created xsi:type="dcterms:W3CDTF">2011-10-24T10:13:26Z</dcterms:created>
  <dcterms:modified xsi:type="dcterms:W3CDTF">2020-03-24T13:48:27Z</dcterms:modified>
</cp:coreProperties>
</file>