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240" yWindow="84" windowWidth="11388" windowHeight="6324"/>
  </bookViews>
  <sheets>
    <sheet name="Проверочная  таблица" sheetId="2" r:id="rId1"/>
    <sheet name="Прочая  субсидия_МР  и  ГО" sheetId="3" r:id="rId2"/>
    <sheet name="Прочая  субсидия_БП" sheetId="4" r:id="rId3"/>
    <sheet name="Субвенция  на  полномочия" sheetId="5" r:id="rId4"/>
    <sheet name="Район  и  поселения" sheetId="1" r:id="rId5"/>
    <sheet name="Федеральные  средства  по  МО" sheetId="6" r:id="rId6"/>
    <sheet name="Федеральные  средства" sheetId="7" r:id="rId7"/>
    <sheet name="МБТ  по  программам" sheetId="13" r:id="rId8"/>
    <sheet name="МБТ  по  видам  расходов" sheetId="15" r:id="rId9"/>
    <sheet name="Нераспределенная  дотация" sheetId="9" r:id="rId10"/>
    <sheet name="Субсидия" sheetId="8" r:id="rId11"/>
    <sheet name="Нераспределенные  иные  МБТ" sheetId="11" r:id="rId12"/>
    <sheet name="субсидия  ВР 522" sheetId="16" r:id="rId13"/>
    <sheet name="Федеральная  субсидия" sheetId="17" r:id="rId14"/>
  </sheets>
  <externalReferences>
    <externalReference r:id="rId15"/>
    <externalReference r:id="rId16"/>
    <externalReference r:id="rId17"/>
    <externalReference r:id="rId18"/>
  </externalReferences>
  <definedNames>
    <definedName name="_xlnm.Print_Titles" localSheetId="11">'Нераспределенные  иные  МБТ'!$7:$7</definedName>
    <definedName name="_xlnm.Print_Titles" localSheetId="0">'Проверочная  таблица'!$A:$A</definedName>
    <definedName name="_xlnm.Print_Titles" localSheetId="2">'Прочая  субсидия_БП'!$A:$A</definedName>
    <definedName name="_xlnm.Print_Titles" localSheetId="1">'Прочая  субсидия_МР  и  ГО'!$A:$A</definedName>
    <definedName name="_xlnm.Print_Titles" localSheetId="4">'Район  и  поселения'!$A:$A</definedName>
    <definedName name="_xlnm.Print_Titles" localSheetId="3">'Субвенция  на  полномочия'!$A:$A</definedName>
    <definedName name="_xlnm.Print_Titles" localSheetId="10">Субсидия!$7:$7</definedName>
    <definedName name="_xlnm.Print_Titles" localSheetId="12">'субсидия  ВР 522'!$5:$5</definedName>
    <definedName name="_xlnm.Print_Titles" localSheetId="13">'Федеральная  субсидия'!$A:$A</definedName>
    <definedName name="_xlnm.Print_Titles" localSheetId="6">'Федеральные  средства'!$6:$6</definedName>
    <definedName name="_xlnm.Print_Titles" localSheetId="5">'Федеральные  средства  по  МО'!$A:$A</definedName>
    <definedName name="_xlnm.Print_Area" localSheetId="8">'МБТ  по  видам  расходов'!$A$1:$E$27</definedName>
    <definedName name="_xlnm.Print_Area" localSheetId="7">'МБТ  по  программам'!$A$1:$I$21</definedName>
    <definedName name="_xlnm.Print_Area" localSheetId="11">'Нераспределенные  иные  МБТ'!$A$1:$G$56</definedName>
    <definedName name="_xlnm.Print_Area" localSheetId="0">'Проверочная  таблица'!$A$1:$VZ$39</definedName>
    <definedName name="_xlnm.Print_Area" localSheetId="2">'Прочая  субсидия_БП'!$A$1:$CM$26</definedName>
    <definedName name="_xlnm.Print_Area" localSheetId="1">'Прочая  субсидия_МР  и  ГО'!$A$1:$BE$38</definedName>
    <definedName name="_xlnm.Print_Area" localSheetId="4">'Район  и  поселения'!$A$1:$BI$36</definedName>
    <definedName name="_xlnm.Print_Area" localSheetId="3">'Субвенция  на  полномочия'!$A$1:$AM$32</definedName>
    <definedName name="_xlnm.Print_Area" localSheetId="10">Субсидия!$A$1:$G$500</definedName>
    <definedName name="_xlnm.Print_Area" localSheetId="13">'Федеральная  субсидия'!$A$1:$IQ$40</definedName>
    <definedName name="_xlnm.Print_Area" localSheetId="5">'Федеральные  средства  по  МО'!$A$1:$CW$39</definedName>
  </definedNames>
  <calcPr calcId="145621"/>
</workbook>
</file>

<file path=xl/calcChain.xml><?xml version="1.0" encoding="utf-8"?>
<calcChain xmlns="http://schemas.openxmlformats.org/spreadsheetml/2006/main">
  <c r="Q11" i="17" l="1"/>
  <c r="S11" i="17"/>
  <c r="Q12" i="17"/>
  <c r="S12" i="17"/>
  <c r="Q13" i="17"/>
  <c r="S13" i="17"/>
  <c r="Q14" i="17"/>
  <c r="S14" i="17"/>
  <c r="Q15" i="17"/>
  <c r="S15" i="17"/>
  <c r="Q16" i="17"/>
  <c r="S16" i="17"/>
  <c r="Q17" i="17"/>
  <c r="S17" i="17"/>
  <c r="Q18" i="17"/>
  <c r="S18" i="17"/>
  <c r="Q19" i="17"/>
  <c r="S19" i="17"/>
  <c r="Q20" i="17"/>
  <c r="S20" i="17"/>
  <c r="Q21" i="17"/>
  <c r="S21" i="17"/>
  <c r="Q22" i="17"/>
  <c r="S22" i="17"/>
  <c r="Q23" i="17"/>
  <c r="S23" i="17"/>
  <c r="Q24" i="17"/>
  <c r="S24" i="17"/>
  <c r="Q25" i="17"/>
  <c r="S25" i="17"/>
  <c r="Q26" i="17"/>
  <c r="S26" i="17"/>
  <c r="Q27" i="17"/>
  <c r="S27" i="17"/>
  <c r="S10" i="17"/>
  <c r="Q10" i="17"/>
  <c r="DE11" i="17"/>
  <c r="DI11" i="17"/>
  <c r="DK11" i="17"/>
  <c r="DE12" i="17"/>
  <c r="DI12" i="17"/>
  <c r="DK12" i="17"/>
  <c r="DE13" i="17"/>
  <c r="DI13" i="17"/>
  <c r="DK13" i="17"/>
  <c r="DE14" i="17"/>
  <c r="DI14" i="17"/>
  <c r="DK14" i="17"/>
  <c r="DE15" i="17"/>
  <c r="DI15" i="17"/>
  <c r="DK15" i="17"/>
  <c r="DE16" i="17"/>
  <c r="DI16" i="17"/>
  <c r="DK16" i="17"/>
  <c r="DE17" i="17"/>
  <c r="DI17" i="17"/>
  <c r="DK17" i="17"/>
  <c r="DE18" i="17"/>
  <c r="DI18" i="17"/>
  <c r="DK18" i="17"/>
  <c r="DE19" i="17"/>
  <c r="DI19" i="17"/>
  <c r="DK19" i="17"/>
  <c r="DE20" i="17"/>
  <c r="DI20" i="17"/>
  <c r="DK20" i="17"/>
  <c r="DE21" i="17"/>
  <c r="DI21" i="17"/>
  <c r="DK21" i="17"/>
  <c r="DE22" i="17"/>
  <c r="DI22" i="17"/>
  <c r="DK22" i="17"/>
  <c r="DE23" i="17"/>
  <c r="DI23" i="17"/>
  <c r="DK23" i="17"/>
  <c r="DE24" i="17"/>
  <c r="DI24" i="17"/>
  <c r="DK24" i="17"/>
  <c r="DE25" i="17"/>
  <c r="DI25" i="17"/>
  <c r="DK25" i="17"/>
  <c r="DE26" i="17"/>
  <c r="DI26" i="17"/>
  <c r="DK26" i="17"/>
  <c r="DE27" i="17"/>
  <c r="DI27" i="17"/>
  <c r="DK27" i="17"/>
  <c r="DK10" i="17"/>
  <c r="DI10" i="17"/>
  <c r="DE10" i="17"/>
  <c r="EO11" i="17"/>
  <c r="EQ11" i="17"/>
  <c r="EO12" i="17"/>
  <c r="EQ12" i="17"/>
  <c r="EO13" i="17"/>
  <c r="EQ13" i="17"/>
  <c r="EO14" i="17"/>
  <c r="EQ14" i="17"/>
  <c r="EO15" i="17"/>
  <c r="EQ15" i="17"/>
  <c r="EO16" i="17"/>
  <c r="EQ16" i="17"/>
  <c r="EO17" i="17"/>
  <c r="EQ17" i="17"/>
  <c r="EO18" i="17"/>
  <c r="EQ18" i="17"/>
  <c r="EO19" i="17"/>
  <c r="EQ19" i="17"/>
  <c r="EO20" i="17"/>
  <c r="EQ20" i="17"/>
  <c r="EO21" i="17"/>
  <c r="EQ21" i="17"/>
  <c r="EO22" i="17"/>
  <c r="EQ22" i="17"/>
  <c r="EO23" i="17"/>
  <c r="EQ23" i="17"/>
  <c r="EO24" i="17"/>
  <c r="EQ24" i="17"/>
  <c r="EO25" i="17"/>
  <c r="EQ25" i="17"/>
  <c r="EO26" i="17"/>
  <c r="EQ26" i="17"/>
  <c r="EO27" i="17"/>
  <c r="EQ27" i="17"/>
  <c r="EQ10" i="17"/>
  <c r="EO10" i="17"/>
  <c r="E457" i="8"/>
  <c r="OI40" i="2" l="1"/>
  <c r="JI40" i="2"/>
  <c r="IK40" i="2" l="1"/>
  <c r="O17" i="4" l="1"/>
  <c r="O19" i="4"/>
  <c r="D78" i="8" l="1"/>
  <c r="FE11" i="17" l="1"/>
  <c r="FE12" i="17"/>
  <c r="FE13" i="17"/>
  <c r="FE14" i="17"/>
  <c r="FE15" i="17"/>
  <c r="FE16" i="17"/>
  <c r="FE17" i="17"/>
  <c r="FE18" i="17"/>
  <c r="FE19" i="17"/>
  <c r="FE20" i="17"/>
  <c r="FE21" i="17"/>
  <c r="FE22" i="17"/>
  <c r="FE23" i="17"/>
  <c r="FE24" i="17"/>
  <c r="FE25" i="17"/>
  <c r="FE26" i="17"/>
  <c r="FE27" i="17"/>
  <c r="FE10" i="17"/>
  <c r="FG11" i="17"/>
  <c r="FG12" i="17"/>
  <c r="FG13" i="17"/>
  <c r="FG14" i="17"/>
  <c r="FG15" i="17"/>
  <c r="FG16" i="17"/>
  <c r="FG17" i="17"/>
  <c r="FG18" i="17"/>
  <c r="K18" i="17" s="1"/>
  <c r="FG19" i="17"/>
  <c r="FG20" i="17"/>
  <c r="FG21" i="17"/>
  <c r="FG22" i="17"/>
  <c r="K22" i="17" s="1"/>
  <c r="FG23" i="17"/>
  <c r="FG24" i="17"/>
  <c r="FG25" i="17"/>
  <c r="FG26" i="17"/>
  <c r="FG27" i="17"/>
  <c r="FG10" i="17"/>
  <c r="FO11" i="17"/>
  <c r="FO12" i="17"/>
  <c r="FO13" i="17"/>
  <c r="FO14" i="17"/>
  <c r="FO15" i="17"/>
  <c r="FO16" i="17"/>
  <c r="FO17" i="17"/>
  <c r="FO18" i="17"/>
  <c r="FO19" i="17"/>
  <c r="FO20" i="17"/>
  <c r="FO21" i="17"/>
  <c r="FO22" i="17"/>
  <c r="FO23" i="17"/>
  <c r="FO24" i="17"/>
  <c r="FO25" i="17"/>
  <c r="FO26" i="17"/>
  <c r="FO27" i="17"/>
  <c r="FO10" i="17"/>
  <c r="HC11" i="17"/>
  <c r="HC12" i="17"/>
  <c r="HC13" i="17"/>
  <c r="HC14" i="17"/>
  <c r="HC15" i="17"/>
  <c r="HC16" i="17"/>
  <c r="HC17" i="17"/>
  <c r="HC18" i="17"/>
  <c r="HC19" i="17"/>
  <c r="HC20" i="17"/>
  <c r="HC21" i="17"/>
  <c r="HC22" i="17"/>
  <c r="HC23" i="17"/>
  <c r="HC24" i="17"/>
  <c r="HC25" i="17"/>
  <c r="HC26" i="17"/>
  <c r="HC27" i="17"/>
  <c r="HC10" i="17"/>
  <c r="HK11" i="17"/>
  <c r="HK12" i="17"/>
  <c r="HK13" i="17"/>
  <c r="HK14" i="17"/>
  <c r="HK15" i="17"/>
  <c r="HK16" i="17"/>
  <c r="HK17" i="17"/>
  <c r="HK18" i="17"/>
  <c r="HK19" i="17"/>
  <c r="HK20" i="17"/>
  <c r="HK21" i="17"/>
  <c r="HK22" i="17"/>
  <c r="HK23" i="17"/>
  <c r="HK24" i="17"/>
  <c r="HK25" i="17"/>
  <c r="HK26" i="17"/>
  <c r="HK27" i="17"/>
  <c r="HK10" i="17"/>
  <c r="IA11" i="17"/>
  <c r="IG11" i="17"/>
  <c r="II11" i="17"/>
  <c r="IO11" i="17"/>
  <c r="IQ11" i="17"/>
  <c r="IA12" i="17"/>
  <c r="IG12" i="17"/>
  <c r="II12" i="17"/>
  <c r="K12" i="17" s="1"/>
  <c r="IO12" i="17"/>
  <c r="IQ12" i="17"/>
  <c r="IA13" i="17"/>
  <c r="IG13" i="17"/>
  <c r="II13" i="17"/>
  <c r="IO13" i="17"/>
  <c r="IQ13" i="17"/>
  <c r="IA14" i="17"/>
  <c r="IG14" i="17"/>
  <c r="II14" i="17"/>
  <c r="IO14" i="17"/>
  <c r="IQ14" i="17"/>
  <c r="IA15" i="17"/>
  <c r="IG15" i="17"/>
  <c r="II15" i="17"/>
  <c r="IO15" i="17"/>
  <c r="IQ15" i="17"/>
  <c r="IA16" i="17"/>
  <c r="IG16" i="17"/>
  <c r="II16" i="17"/>
  <c r="K16" i="17" s="1"/>
  <c r="IO16" i="17"/>
  <c r="IQ16" i="17"/>
  <c r="IA17" i="17"/>
  <c r="IG17" i="17"/>
  <c r="II17" i="17"/>
  <c r="IO17" i="17"/>
  <c r="IQ17" i="17"/>
  <c r="IA18" i="17"/>
  <c r="IG18" i="17"/>
  <c r="II18" i="17"/>
  <c r="IO18" i="17"/>
  <c r="IQ18" i="17"/>
  <c r="IA19" i="17"/>
  <c r="IG19" i="17"/>
  <c r="II19" i="17"/>
  <c r="IO19" i="17"/>
  <c r="IQ19" i="17"/>
  <c r="IA20" i="17"/>
  <c r="IG20" i="17"/>
  <c r="II20" i="17"/>
  <c r="K20" i="17" s="1"/>
  <c r="IO20" i="17"/>
  <c r="IQ20" i="17"/>
  <c r="IA21" i="17"/>
  <c r="IG21" i="17"/>
  <c r="II21" i="17"/>
  <c r="IO21" i="17"/>
  <c r="IQ21" i="17"/>
  <c r="IA22" i="17"/>
  <c r="IG22" i="17"/>
  <c r="II22" i="17"/>
  <c r="IO22" i="17"/>
  <c r="IQ22" i="17"/>
  <c r="IA23" i="17"/>
  <c r="IG23" i="17"/>
  <c r="II23" i="17"/>
  <c r="IO23" i="17"/>
  <c r="IQ23" i="17"/>
  <c r="IA24" i="17"/>
  <c r="IG24" i="17"/>
  <c r="II24" i="17"/>
  <c r="K24" i="17" s="1"/>
  <c r="IO24" i="17"/>
  <c r="IQ24" i="17"/>
  <c r="IA25" i="17"/>
  <c r="IG25" i="17"/>
  <c r="II25" i="17"/>
  <c r="IO25" i="17"/>
  <c r="IQ25" i="17"/>
  <c r="IA26" i="17"/>
  <c r="K26" i="17" s="1"/>
  <c r="IG26" i="17"/>
  <c r="II26" i="17"/>
  <c r="IO26" i="17"/>
  <c r="IQ26" i="17"/>
  <c r="IA27" i="17"/>
  <c r="IG27" i="17"/>
  <c r="II27" i="17"/>
  <c r="IO27" i="17"/>
  <c r="IQ27" i="17"/>
  <c r="IG10" i="17"/>
  <c r="IO10" i="17"/>
  <c r="IA10" i="17"/>
  <c r="II10" i="17"/>
  <c r="IQ10" i="17"/>
  <c r="F30" i="17"/>
  <c r="K14" i="17"/>
  <c r="G30" i="17"/>
  <c r="G32" i="17" s="1"/>
  <c r="J30" i="17"/>
  <c r="K30" i="17"/>
  <c r="F31" i="17"/>
  <c r="G31" i="17"/>
  <c r="J31" i="17"/>
  <c r="K31" i="17"/>
  <c r="FG32" i="17"/>
  <c r="FF32" i="17"/>
  <c r="FC32" i="17"/>
  <c r="FB32" i="17"/>
  <c r="EY32" i="17"/>
  <c r="EX32" i="17"/>
  <c r="EU32" i="17"/>
  <c r="ET32" i="17"/>
  <c r="EY28" i="17"/>
  <c r="EX28" i="17"/>
  <c r="EX35" i="17" s="1"/>
  <c r="EU28" i="17"/>
  <c r="EU35" i="17" s="1"/>
  <c r="ET28" i="17"/>
  <c r="ET35" i="17" s="1"/>
  <c r="EA32" i="17"/>
  <c r="DZ32" i="17"/>
  <c r="DW32" i="17"/>
  <c r="DV32" i="17"/>
  <c r="EA28" i="17"/>
  <c r="DZ28" i="17"/>
  <c r="DW28" i="17"/>
  <c r="DV28" i="17"/>
  <c r="DV35" i="17" s="1"/>
  <c r="DM28" i="17"/>
  <c r="DN28" i="17"/>
  <c r="DO28" i="17"/>
  <c r="DN32" i="17"/>
  <c r="DO32" i="17"/>
  <c r="DS32" i="17"/>
  <c r="DR32" i="17"/>
  <c r="DS28" i="17"/>
  <c r="DS35" i="17" s="1"/>
  <c r="DR28" i="17"/>
  <c r="DQ28" i="17"/>
  <c r="DC32" i="17"/>
  <c r="DB32" i="17"/>
  <c r="CY32" i="17"/>
  <c r="CX32" i="17"/>
  <c r="DC28" i="17"/>
  <c r="DB28" i="17"/>
  <c r="CY28" i="17"/>
  <c r="CY35" i="17" s="1"/>
  <c r="CX28" i="17"/>
  <c r="CU32" i="17"/>
  <c r="CT32" i="17"/>
  <c r="CQ32" i="17"/>
  <c r="CP32" i="17"/>
  <c r="CU28" i="17"/>
  <c r="CT28" i="17"/>
  <c r="CS28" i="17"/>
  <c r="CQ28" i="17"/>
  <c r="CQ35" i="17" s="1"/>
  <c r="CP28" i="17"/>
  <c r="CO28" i="17"/>
  <c r="CE32" i="17"/>
  <c r="CD32" i="17"/>
  <c r="CA32" i="17"/>
  <c r="BZ32" i="17"/>
  <c r="CE28" i="17"/>
  <c r="CD28" i="17"/>
  <c r="CA28" i="17"/>
  <c r="BZ28" i="17"/>
  <c r="BW32" i="17"/>
  <c r="BV32" i="17"/>
  <c r="BS32" i="17"/>
  <c r="BR32" i="17"/>
  <c r="BW28" i="17"/>
  <c r="BV28" i="17"/>
  <c r="BU28" i="17"/>
  <c r="BS28" i="17"/>
  <c r="BS35" i="17" s="1"/>
  <c r="BR28" i="17"/>
  <c r="BQ28" i="17"/>
  <c r="AL28" i="17"/>
  <c r="AM28" i="17"/>
  <c r="AP28" i="17"/>
  <c r="AQ28" i="17"/>
  <c r="AL32" i="17"/>
  <c r="AM32" i="17"/>
  <c r="AP32" i="17"/>
  <c r="AP35" i="17" s="1"/>
  <c r="AQ32" i="17"/>
  <c r="K32" i="17" l="1"/>
  <c r="K27" i="17"/>
  <c r="CA35" i="17"/>
  <c r="K23" i="17"/>
  <c r="K19" i="17"/>
  <c r="K15" i="17"/>
  <c r="K11" i="17"/>
  <c r="K25" i="17"/>
  <c r="K21" i="17"/>
  <c r="K17" i="17"/>
  <c r="FG28" i="17"/>
  <c r="FE28" i="17"/>
  <c r="K13" i="17"/>
  <c r="K10" i="17"/>
  <c r="J32" i="17"/>
  <c r="F32" i="17"/>
  <c r="DW35" i="17"/>
  <c r="DR35" i="17"/>
  <c r="CD35" i="17"/>
  <c r="CT35" i="17"/>
  <c r="DB35" i="17"/>
  <c r="DN35" i="17"/>
  <c r="BV35" i="17"/>
  <c r="AQ35" i="17"/>
  <c r="EA35" i="17"/>
  <c r="BR35" i="17"/>
  <c r="BW35" i="17"/>
  <c r="BZ35" i="17"/>
  <c r="CE35" i="17"/>
  <c r="CP35" i="17"/>
  <c r="CU35" i="17"/>
  <c r="CX35" i="17"/>
  <c r="DC35" i="17"/>
  <c r="DZ35" i="17"/>
  <c r="FG35" i="17"/>
  <c r="DO35" i="17"/>
  <c r="EY35" i="17"/>
  <c r="AM35" i="17"/>
  <c r="AL35" i="17"/>
  <c r="D442" i="8"/>
  <c r="D175" i="8"/>
  <c r="D183" i="8"/>
  <c r="D131" i="8"/>
  <c r="D71" i="8"/>
  <c r="D68" i="8"/>
  <c r="D193" i="8"/>
  <c r="D295" i="8"/>
  <c r="E295" i="8" s="1"/>
  <c r="D289" i="8"/>
  <c r="D115" i="8"/>
  <c r="D328" i="8"/>
  <c r="D439" i="8"/>
  <c r="D277" i="8"/>
  <c r="D220" i="8"/>
  <c r="K28" i="17" l="1"/>
  <c r="K35" i="17" s="1"/>
  <c r="E367" i="8"/>
  <c r="F367" i="8"/>
  <c r="D367" i="8"/>
  <c r="D365" i="8"/>
  <c r="D232" i="8"/>
  <c r="C8" i="9"/>
  <c r="H367" i="8" l="1"/>
  <c r="D49" i="11"/>
  <c r="CK32" i="6" l="1"/>
  <c r="CK31" i="6"/>
  <c r="CK12" i="6"/>
  <c r="CK13" i="6"/>
  <c r="CK14" i="6"/>
  <c r="CK15" i="6"/>
  <c r="CK16" i="6"/>
  <c r="CK17" i="6"/>
  <c r="CK18" i="6"/>
  <c r="CK19" i="6"/>
  <c r="CK20" i="6"/>
  <c r="CK21" i="6"/>
  <c r="CK22" i="6"/>
  <c r="CK23" i="6"/>
  <c r="CK24" i="6"/>
  <c r="CK25" i="6"/>
  <c r="CK26" i="6"/>
  <c r="CK27" i="6"/>
  <c r="CK28" i="6"/>
  <c r="CK11" i="6"/>
  <c r="SI33" i="2"/>
  <c r="CJ32" i="6" s="1"/>
  <c r="SH33" i="2"/>
  <c r="SI32" i="2"/>
  <c r="CJ31" i="6" s="1"/>
  <c r="SH32" i="2"/>
  <c r="SH13" i="2"/>
  <c r="SI13" i="2"/>
  <c r="CJ12" i="6" s="1"/>
  <c r="SH14" i="2"/>
  <c r="SI14" i="2"/>
  <c r="CJ13" i="6" s="1"/>
  <c r="SH15" i="2"/>
  <c r="SI15" i="2"/>
  <c r="CJ14" i="6" s="1"/>
  <c r="SH16" i="2"/>
  <c r="SI16" i="2"/>
  <c r="CJ15" i="6" s="1"/>
  <c r="SH17" i="2"/>
  <c r="SI17" i="2"/>
  <c r="CJ16" i="6" s="1"/>
  <c r="SH18" i="2"/>
  <c r="SI18" i="2"/>
  <c r="SH19" i="2"/>
  <c r="SI19" i="2"/>
  <c r="CJ18" i="6" s="1"/>
  <c r="SH20" i="2"/>
  <c r="SI20" i="2"/>
  <c r="SH21" i="2"/>
  <c r="SI21" i="2"/>
  <c r="CJ20" i="6" s="1"/>
  <c r="SH22" i="2"/>
  <c r="SI22" i="2"/>
  <c r="CJ21" i="6" s="1"/>
  <c r="SH23" i="2"/>
  <c r="SI23" i="2"/>
  <c r="CJ22" i="6" s="1"/>
  <c r="SH24" i="2"/>
  <c r="SI24" i="2"/>
  <c r="CJ23" i="6" s="1"/>
  <c r="SH25" i="2"/>
  <c r="SI25" i="2"/>
  <c r="CJ24" i="6" s="1"/>
  <c r="SH26" i="2"/>
  <c r="SI26" i="2"/>
  <c r="SH27" i="2"/>
  <c r="SI27" i="2"/>
  <c r="CJ26" i="6" s="1"/>
  <c r="SH28" i="2"/>
  <c r="SI28" i="2"/>
  <c r="SH29" i="2"/>
  <c r="SI29" i="2"/>
  <c r="CJ28" i="6" s="1"/>
  <c r="SI12" i="2"/>
  <c r="CJ11" i="6" s="1"/>
  <c r="SH12" i="2"/>
  <c r="SL34" i="2"/>
  <c r="SJ32" i="2"/>
  <c r="SK34" i="2"/>
  <c r="SJ29" i="2"/>
  <c r="SJ25" i="2"/>
  <c r="SJ21" i="2"/>
  <c r="SJ17" i="2"/>
  <c r="SJ13" i="2"/>
  <c r="SL30" i="2"/>
  <c r="SL37" i="2" s="1"/>
  <c r="C53" i="7" s="1"/>
  <c r="SK30" i="2"/>
  <c r="SJ33" i="2"/>
  <c r="SJ28" i="2"/>
  <c r="SJ27" i="2"/>
  <c r="SJ26" i="2"/>
  <c r="SJ24" i="2"/>
  <c r="SJ23" i="2"/>
  <c r="SJ22" i="2"/>
  <c r="SJ20" i="2"/>
  <c r="SJ19" i="2"/>
  <c r="SJ18" i="2"/>
  <c r="SJ16" i="2"/>
  <c r="SJ15" i="2"/>
  <c r="SJ14" i="2"/>
  <c r="SJ12" i="2"/>
  <c r="SG17" i="2" l="1"/>
  <c r="SH34" i="2"/>
  <c r="SG15" i="2"/>
  <c r="CJ33" i="6"/>
  <c r="SI34" i="2"/>
  <c r="SK37" i="2"/>
  <c r="F35" i="11" s="1"/>
  <c r="SJ34" i="2"/>
  <c r="F36" i="11"/>
  <c r="SG12" i="2"/>
  <c r="SG28" i="2"/>
  <c r="SG26" i="2"/>
  <c r="SG20" i="2"/>
  <c r="SG18" i="2"/>
  <c r="SG16" i="2"/>
  <c r="SG14" i="2"/>
  <c r="SG22" i="2"/>
  <c r="SG29" i="2"/>
  <c r="SG27" i="2"/>
  <c r="SG25" i="2"/>
  <c r="SG23" i="2"/>
  <c r="SG21" i="2"/>
  <c r="SG19" i="2"/>
  <c r="SI30" i="2"/>
  <c r="SI37" i="2" s="1"/>
  <c r="SG33" i="2"/>
  <c r="SG24" i="2"/>
  <c r="CJ27" i="6"/>
  <c r="CJ25" i="6"/>
  <c r="CJ19" i="6"/>
  <c r="CJ17" i="6"/>
  <c r="SG13" i="2"/>
  <c r="SJ30" i="2"/>
  <c r="SJ37" i="2" s="1"/>
  <c r="SG32" i="2"/>
  <c r="SH30" i="2"/>
  <c r="SH37" i="2" l="1"/>
  <c r="E35" i="11" s="1"/>
  <c r="CJ29" i="6"/>
  <c r="CJ36" i="6" s="1"/>
  <c r="SG30" i="2"/>
  <c r="E36" i="11"/>
  <c r="B53" i="7"/>
  <c r="SG34" i="2"/>
  <c r="AK32" i="6"/>
  <c r="DX31" i="17" s="1"/>
  <c r="DY31" i="17" s="1"/>
  <c r="AK31" i="6"/>
  <c r="DX30" i="17" s="1"/>
  <c r="DY30" i="17" s="1"/>
  <c r="AK12" i="6"/>
  <c r="DX11" i="17" s="1"/>
  <c r="DY11" i="17" s="1"/>
  <c r="AK13" i="6"/>
  <c r="DX12" i="17" s="1"/>
  <c r="DY12" i="17" s="1"/>
  <c r="AK14" i="6"/>
  <c r="DX13" i="17" s="1"/>
  <c r="DY13" i="17" s="1"/>
  <c r="AK15" i="6"/>
  <c r="DX14" i="17" s="1"/>
  <c r="DY14" i="17" s="1"/>
  <c r="AK16" i="6"/>
  <c r="DX15" i="17" s="1"/>
  <c r="DY15" i="17" s="1"/>
  <c r="AK17" i="6"/>
  <c r="DX16" i="17" s="1"/>
  <c r="DY16" i="17" s="1"/>
  <c r="AK18" i="6"/>
  <c r="DX17" i="17" s="1"/>
  <c r="DY17" i="17" s="1"/>
  <c r="AK19" i="6"/>
  <c r="DX18" i="17" s="1"/>
  <c r="DY18" i="17" s="1"/>
  <c r="AK20" i="6"/>
  <c r="DX19" i="17" s="1"/>
  <c r="DY19" i="17" s="1"/>
  <c r="AK21" i="6"/>
  <c r="DX20" i="17" s="1"/>
  <c r="DY20" i="17" s="1"/>
  <c r="AK22" i="6"/>
  <c r="DX21" i="17" s="1"/>
  <c r="DY21" i="17" s="1"/>
  <c r="AK23" i="6"/>
  <c r="DX22" i="17" s="1"/>
  <c r="DY22" i="17" s="1"/>
  <c r="AK24" i="6"/>
  <c r="DX23" i="17" s="1"/>
  <c r="DY23" i="17" s="1"/>
  <c r="AK25" i="6"/>
  <c r="DX24" i="17" s="1"/>
  <c r="DY24" i="17" s="1"/>
  <c r="AK26" i="6"/>
  <c r="DX25" i="17" s="1"/>
  <c r="DY25" i="17" s="1"/>
  <c r="AK27" i="6"/>
  <c r="DX26" i="17" s="1"/>
  <c r="DY26" i="17" s="1"/>
  <c r="AK28" i="6"/>
  <c r="DX27" i="17" s="1"/>
  <c r="DY27" i="17" s="1"/>
  <c r="AK11" i="6"/>
  <c r="DX10" i="17" s="1"/>
  <c r="DY10" i="17" s="1"/>
  <c r="DY28" i="17" s="1"/>
  <c r="HW33" i="2"/>
  <c r="AJ32" i="6" s="1"/>
  <c r="DT31" i="17" s="1"/>
  <c r="DU31" i="17" s="1"/>
  <c r="HV33" i="2"/>
  <c r="HW32" i="2"/>
  <c r="AJ31" i="6" s="1"/>
  <c r="DT30" i="17" s="1"/>
  <c r="DU30" i="17" s="1"/>
  <c r="HV32" i="2"/>
  <c r="HV13" i="2"/>
  <c r="HW13" i="2"/>
  <c r="HV14" i="2"/>
  <c r="HW14" i="2"/>
  <c r="AJ13" i="6" s="1"/>
  <c r="DT12" i="17" s="1"/>
  <c r="DU12" i="17" s="1"/>
  <c r="HV15" i="2"/>
  <c r="HW15" i="2"/>
  <c r="HV16" i="2"/>
  <c r="HW16" i="2"/>
  <c r="AJ15" i="6" s="1"/>
  <c r="DT14" i="17" s="1"/>
  <c r="DU14" i="17" s="1"/>
  <c r="HV17" i="2"/>
  <c r="HW17" i="2"/>
  <c r="HV18" i="2"/>
  <c r="HW18" i="2"/>
  <c r="AJ17" i="6" s="1"/>
  <c r="DT16" i="17" s="1"/>
  <c r="DU16" i="17" s="1"/>
  <c r="HV19" i="2"/>
  <c r="HW19" i="2"/>
  <c r="HV20" i="2"/>
  <c r="HW20" i="2"/>
  <c r="AJ19" i="6" s="1"/>
  <c r="DT18" i="17" s="1"/>
  <c r="DU18" i="17" s="1"/>
  <c r="HV21" i="2"/>
  <c r="HW21" i="2"/>
  <c r="HV22" i="2"/>
  <c r="HW22" i="2"/>
  <c r="AJ21" i="6" s="1"/>
  <c r="DT20" i="17" s="1"/>
  <c r="DU20" i="17" s="1"/>
  <c r="HV23" i="2"/>
  <c r="HW23" i="2"/>
  <c r="HV24" i="2"/>
  <c r="HW24" i="2"/>
  <c r="AJ23" i="6" s="1"/>
  <c r="DT22" i="17" s="1"/>
  <c r="DU22" i="17" s="1"/>
  <c r="HV25" i="2"/>
  <c r="HW25" i="2"/>
  <c r="HV26" i="2"/>
  <c r="HW26" i="2"/>
  <c r="AJ25" i="6" s="1"/>
  <c r="DT24" i="17" s="1"/>
  <c r="DU24" i="17" s="1"/>
  <c r="HV27" i="2"/>
  <c r="HW27" i="2"/>
  <c r="HV28" i="2"/>
  <c r="HW28" i="2"/>
  <c r="AJ27" i="6" s="1"/>
  <c r="DT26" i="17" s="1"/>
  <c r="DU26" i="17" s="1"/>
  <c r="HV29" i="2"/>
  <c r="HW29" i="2"/>
  <c r="HW12" i="2"/>
  <c r="AJ11" i="6" s="1"/>
  <c r="DT10" i="17" s="1"/>
  <c r="DU10" i="17" s="1"/>
  <c r="HV12" i="2"/>
  <c r="HZ34" i="2"/>
  <c r="HY34" i="2"/>
  <c r="HX33" i="2"/>
  <c r="HX32" i="2"/>
  <c r="HX34" i="2" s="1"/>
  <c r="HW34" i="2"/>
  <c r="HZ30" i="2"/>
  <c r="HY30" i="2"/>
  <c r="HY37" i="2" s="1"/>
  <c r="HY42" i="2" s="1"/>
  <c r="HX29" i="2"/>
  <c r="HX28" i="2"/>
  <c r="HX27" i="2"/>
  <c r="HX26" i="2"/>
  <c r="HX25" i="2"/>
  <c r="HX24" i="2"/>
  <c r="HX23" i="2"/>
  <c r="HX22" i="2"/>
  <c r="HX21" i="2"/>
  <c r="HX20" i="2"/>
  <c r="HX19" i="2"/>
  <c r="HX18" i="2"/>
  <c r="HX17" i="2"/>
  <c r="HX16" i="2"/>
  <c r="HX15" i="2"/>
  <c r="HX14" i="2"/>
  <c r="HX13" i="2"/>
  <c r="HX12" i="2"/>
  <c r="H373" i="8"/>
  <c r="G373" i="8"/>
  <c r="I373" i="8" s="1"/>
  <c r="D372" i="8"/>
  <c r="H370" i="8"/>
  <c r="G370" i="8"/>
  <c r="D369" i="8"/>
  <c r="J368" i="8"/>
  <c r="HX30" i="2" l="1"/>
  <c r="HU14" i="2"/>
  <c r="D366" i="8"/>
  <c r="DU32" i="17"/>
  <c r="SG37" i="2"/>
  <c r="HZ37" i="2"/>
  <c r="HZ42" i="2" s="1"/>
  <c r="DY32" i="17"/>
  <c r="DY35" i="17" s="1"/>
  <c r="I370" i="8"/>
  <c r="G367" i="8"/>
  <c r="I367" i="8" s="1"/>
  <c r="DT32" i="17"/>
  <c r="DX32" i="17"/>
  <c r="DX28" i="17"/>
  <c r="F368" i="8"/>
  <c r="C8" i="7"/>
  <c r="HU22" i="2"/>
  <c r="HV30" i="2"/>
  <c r="HU29" i="2"/>
  <c r="HU27" i="2"/>
  <c r="HU25" i="2"/>
  <c r="HU23" i="2"/>
  <c r="HU21" i="2"/>
  <c r="HU19" i="2"/>
  <c r="HU17" i="2"/>
  <c r="HU15" i="2"/>
  <c r="HU13" i="2"/>
  <c r="HU33" i="2"/>
  <c r="HU12" i="2"/>
  <c r="HU32" i="2"/>
  <c r="HU18" i="2"/>
  <c r="HU26" i="2"/>
  <c r="HW30" i="2"/>
  <c r="HW37" i="2" s="1"/>
  <c r="HU20" i="2"/>
  <c r="HU28" i="2"/>
  <c r="HU16" i="2"/>
  <c r="HU24" i="2"/>
  <c r="AJ28" i="6"/>
  <c r="DT27" i="17" s="1"/>
  <c r="DU27" i="17" s="1"/>
  <c r="AJ26" i="6"/>
  <c r="DT25" i="17" s="1"/>
  <c r="DU25" i="17" s="1"/>
  <c r="AJ24" i="6"/>
  <c r="DT23" i="17" s="1"/>
  <c r="DU23" i="17" s="1"/>
  <c r="AJ22" i="6"/>
  <c r="DT21" i="17" s="1"/>
  <c r="DU21" i="17" s="1"/>
  <c r="AJ20" i="6"/>
  <c r="DT19" i="17" s="1"/>
  <c r="DU19" i="17" s="1"/>
  <c r="AJ18" i="6"/>
  <c r="DT17" i="17" s="1"/>
  <c r="DU17" i="17" s="1"/>
  <c r="AJ16" i="6"/>
  <c r="DT15" i="17" s="1"/>
  <c r="DU15" i="17" s="1"/>
  <c r="AJ14" i="6"/>
  <c r="DT13" i="17" s="1"/>
  <c r="DU13" i="17" s="1"/>
  <c r="AJ12" i="6"/>
  <c r="DT11" i="17" s="1"/>
  <c r="DU11" i="17" s="1"/>
  <c r="HX37" i="2"/>
  <c r="HV34" i="2"/>
  <c r="AK29" i="6"/>
  <c r="AK33" i="6"/>
  <c r="DX35" i="17" l="1"/>
  <c r="DU28" i="17"/>
  <c r="DU35" i="17" s="1"/>
  <c r="DX36" i="17"/>
  <c r="F371" i="8"/>
  <c r="F372" i="8" s="1"/>
  <c r="DT28" i="17"/>
  <c r="DT35" i="17" s="1"/>
  <c r="F369" i="8"/>
  <c r="HU34" i="2"/>
  <c r="HU30" i="2"/>
  <c r="AK36" i="6"/>
  <c r="HV37" i="2"/>
  <c r="E368" i="8" s="1"/>
  <c r="E371" i="8"/>
  <c r="B8" i="7"/>
  <c r="DT36" i="17" l="1"/>
  <c r="F365" i="8"/>
  <c r="F366" i="8"/>
  <c r="E365" i="8"/>
  <c r="H365" i="8" s="1"/>
  <c r="HU37" i="2"/>
  <c r="CS32" i="6"/>
  <c r="CR32" i="6"/>
  <c r="CS31" i="6"/>
  <c r="CR31" i="6"/>
  <c r="CS12" i="6"/>
  <c r="CS13" i="6"/>
  <c r="CS14" i="6"/>
  <c r="CS15" i="6"/>
  <c r="CS16" i="6"/>
  <c r="CS17" i="6"/>
  <c r="CS18" i="6"/>
  <c r="CS19" i="6"/>
  <c r="CS20" i="6"/>
  <c r="CS21" i="6"/>
  <c r="CS22" i="6"/>
  <c r="CS23" i="6"/>
  <c r="CS24" i="6"/>
  <c r="CS25" i="6"/>
  <c r="CS26" i="6"/>
  <c r="CS27" i="6"/>
  <c r="CS28" i="6"/>
  <c r="CS11" i="6"/>
  <c r="TX13" i="2"/>
  <c r="TY13" i="2"/>
  <c r="TX14" i="2"/>
  <c r="TY14" i="2"/>
  <c r="CR13" i="6" s="1"/>
  <c r="TX15" i="2"/>
  <c r="TY15" i="2"/>
  <c r="TX16" i="2"/>
  <c r="TY16" i="2"/>
  <c r="CR15" i="6" s="1"/>
  <c r="TX17" i="2"/>
  <c r="TY17" i="2"/>
  <c r="TX18" i="2"/>
  <c r="TY18" i="2"/>
  <c r="CR17" i="6" s="1"/>
  <c r="TX19" i="2"/>
  <c r="TY19" i="2"/>
  <c r="TX20" i="2"/>
  <c r="TY20" i="2"/>
  <c r="CR19" i="6" s="1"/>
  <c r="TX21" i="2"/>
  <c r="TY21" i="2"/>
  <c r="TX22" i="2"/>
  <c r="TY22" i="2"/>
  <c r="CR21" i="6" s="1"/>
  <c r="TX23" i="2"/>
  <c r="TY23" i="2"/>
  <c r="TX24" i="2"/>
  <c r="TY24" i="2"/>
  <c r="CR23" i="6" s="1"/>
  <c r="TX25" i="2"/>
  <c r="TY25" i="2"/>
  <c r="TX26" i="2"/>
  <c r="TY26" i="2"/>
  <c r="CR25" i="6" s="1"/>
  <c r="TX27" i="2"/>
  <c r="TY27" i="2"/>
  <c r="TX28" i="2"/>
  <c r="TY28" i="2"/>
  <c r="CR27" i="6" s="1"/>
  <c r="TX29" i="2"/>
  <c r="TY29" i="2"/>
  <c r="TY12" i="2"/>
  <c r="CR11" i="6" s="1"/>
  <c r="TX12" i="2"/>
  <c r="UB34" i="2"/>
  <c r="UA34" i="2"/>
  <c r="TY34" i="2"/>
  <c r="TX34" i="2"/>
  <c r="TZ33" i="2"/>
  <c r="TW33" i="2"/>
  <c r="TZ32" i="2"/>
  <c r="TZ34" i="2" s="1"/>
  <c r="TW32" i="2"/>
  <c r="UB30" i="2"/>
  <c r="UB37" i="2" s="1"/>
  <c r="F25" i="11" s="1"/>
  <c r="UA30" i="2"/>
  <c r="UA37" i="2" s="1"/>
  <c r="F24" i="11" s="1"/>
  <c r="TZ29" i="2"/>
  <c r="TZ28" i="2"/>
  <c r="UF28" i="2" s="1"/>
  <c r="TZ27" i="2"/>
  <c r="UF27" i="2" s="1"/>
  <c r="TZ26" i="2"/>
  <c r="TZ25" i="2"/>
  <c r="TZ24" i="2"/>
  <c r="UF24" i="2" s="1"/>
  <c r="TZ23" i="2"/>
  <c r="UF23" i="2" s="1"/>
  <c r="TZ22" i="2"/>
  <c r="TZ21" i="2"/>
  <c r="TZ20" i="2"/>
  <c r="UF20" i="2" s="1"/>
  <c r="TZ19" i="2"/>
  <c r="UF19" i="2" s="1"/>
  <c r="TZ18" i="2"/>
  <c r="TZ17" i="2"/>
  <c r="TZ16" i="2"/>
  <c r="UF16" i="2" s="1"/>
  <c r="TZ15" i="2"/>
  <c r="UF15" i="2" s="1"/>
  <c r="TZ14" i="2"/>
  <c r="TZ13" i="2"/>
  <c r="TZ12" i="2"/>
  <c r="UF12" i="2" s="1"/>
  <c r="D21" i="11"/>
  <c r="TW18" i="2" l="1"/>
  <c r="UD27" i="2"/>
  <c r="UD23" i="2"/>
  <c r="UD19" i="2"/>
  <c r="UD15" i="2"/>
  <c r="UF29" i="2"/>
  <c r="UD29" i="2" s="1"/>
  <c r="UF25" i="2"/>
  <c r="UD25" i="2" s="1"/>
  <c r="UF21" i="2"/>
  <c r="UD21" i="2" s="1"/>
  <c r="UF17" i="2"/>
  <c r="UD17" i="2" s="1"/>
  <c r="UF13" i="2"/>
  <c r="UD13" i="2" s="1"/>
  <c r="UD28" i="2"/>
  <c r="UD24" i="2"/>
  <c r="UD20" i="2"/>
  <c r="UD16" i="2"/>
  <c r="UF26" i="2"/>
  <c r="UD26" i="2" s="1"/>
  <c r="UF22" i="2"/>
  <c r="UD22" i="2" s="1"/>
  <c r="UF18" i="2"/>
  <c r="UD18" i="2" s="1"/>
  <c r="UF14" i="2"/>
  <c r="UD14" i="2" s="1"/>
  <c r="C60" i="7"/>
  <c r="TZ30" i="2"/>
  <c r="TZ37" i="2" s="1"/>
  <c r="AR59" i="1" s="1"/>
  <c r="UD12" i="2"/>
  <c r="TW28" i="2"/>
  <c r="TW29" i="2"/>
  <c r="TW27" i="2"/>
  <c r="TW25" i="2"/>
  <c r="TW23" i="2"/>
  <c r="TW21" i="2"/>
  <c r="TW19" i="2"/>
  <c r="TW17" i="2"/>
  <c r="TW15" i="2"/>
  <c r="TW13" i="2"/>
  <c r="TW26" i="2"/>
  <c r="TW20" i="2"/>
  <c r="UE28" i="2"/>
  <c r="UC28" i="2" s="1"/>
  <c r="UE29" i="2"/>
  <c r="UE27" i="2"/>
  <c r="UE17" i="2"/>
  <c r="UE18" i="2"/>
  <c r="UC18" i="2" s="1"/>
  <c r="TW24" i="2"/>
  <c r="TW22" i="2"/>
  <c r="TW16" i="2"/>
  <c r="TX30" i="2"/>
  <c r="TX37" i="2" s="1"/>
  <c r="E24" i="11" s="1"/>
  <c r="H24" i="11" s="1"/>
  <c r="UE24" i="2"/>
  <c r="TW14" i="2"/>
  <c r="CR28" i="6"/>
  <c r="CR26" i="6"/>
  <c r="CR24" i="6"/>
  <c r="CR22" i="6"/>
  <c r="CR20" i="6"/>
  <c r="CR18" i="6"/>
  <c r="CR16" i="6"/>
  <c r="CR14" i="6"/>
  <c r="CR12" i="6"/>
  <c r="TY30" i="2"/>
  <c r="TY37" i="2" s="1"/>
  <c r="TW12" i="2"/>
  <c r="TW34" i="2"/>
  <c r="UE16" i="2" l="1"/>
  <c r="UC16" i="2" s="1"/>
  <c r="UE25" i="2"/>
  <c r="UC25" i="2" s="1"/>
  <c r="UE23" i="2"/>
  <c r="UC23" i="2" s="1"/>
  <c r="UE13" i="2"/>
  <c r="UC13" i="2" s="1"/>
  <c r="UE21" i="2"/>
  <c r="UC21" i="2" s="1"/>
  <c r="UE15" i="2"/>
  <c r="UC15" i="2" s="1"/>
  <c r="UE26" i="2"/>
  <c r="UC26" i="2" s="1"/>
  <c r="UE19" i="2"/>
  <c r="UC29" i="2"/>
  <c r="UC24" i="2"/>
  <c r="UC17" i="2"/>
  <c r="UC19" i="2"/>
  <c r="UC27" i="2"/>
  <c r="UE20" i="2"/>
  <c r="UC20" i="2" s="1"/>
  <c r="UE22" i="2"/>
  <c r="UC22" i="2" s="1"/>
  <c r="G24" i="11"/>
  <c r="I24" i="11" s="1"/>
  <c r="UE12" i="2"/>
  <c r="UC12" i="2" s="1"/>
  <c r="E25" i="11"/>
  <c r="B60" i="7"/>
  <c r="UE14" i="2"/>
  <c r="UC14" i="2" s="1"/>
  <c r="TW30" i="2"/>
  <c r="TW37" i="2" s="1"/>
  <c r="N59" i="1" s="1"/>
  <c r="G25" i="11" l="1"/>
  <c r="I25" i="11" s="1"/>
  <c r="H25" i="11"/>
  <c r="E33" i="11"/>
  <c r="F33" i="11"/>
  <c r="D33" i="11"/>
  <c r="G36" i="11"/>
  <c r="I36" i="11" s="1"/>
  <c r="J35" i="11"/>
  <c r="H35" i="11"/>
  <c r="G35" i="11"/>
  <c r="I34" i="11"/>
  <c r="H34" i="11"/>
  <c r="G32" i="6"/>
  <c r="G31" i="6"/>
  <c r="G12" i="6"/>
  <c r="G13" i="6"/>
  <c r="G14" i="6"/>
  <c r="G15" i="6"/>
  <c r="G16" i="6"/>
  <c r="G17" i="6"/>
  <c r="G18" i="6"/>
  <c r="G19" i="6"/>
  <c r="G20" i="6"/>
  <c r="G21" i="6"/>
  <c r="G22" i="6"/>
  <c r="G23" i="6"/>
  <c r="G24" i="6"/>
  <c r="G25" i="6"/>
  <c r="G26" i="6"/>
  <c r="G27" i="6"/>
  <c r="G28" i="6"/>
  <c r="G11" i="6"/>
  <c r="CN33" i="2"/>
  <c r="CN32" i="2"/>
  <c r="CP34" i="2"/>
  <c r="CP30" i="2"/>
  <c r="CP37" i="2" s="1"/>
  <c r="CN13" i="2"/>
  <c r="CN14" i="2"/>
  <c r="CN15" i="2"/>
  <c r="CN16" i="2"/>
  <c r="CN17" i="2"/>
  <c r="CN18" i="2"/>
  <c r="CN19" i="2"/>
  <c r="CN20" i="2"/>
  <c r="CN21" i="2"/>
  <c r="CN22" i="2"/>
  <c r="CN23" i="2"/>
  <c r="CN24" i="2"/>
  <c r="CN25" i="2"/>
  <c r="CN26" i="2"/>
  <c r="CN27" i="2"/>
  <c r="CN28" i="2"/>
  <c r="CN29" i="2"/>
  <c r="CN12" i="2"/>
  <c r="CO33" i="2"/>
  <c r="CO32" i="2"/>
  <c r="CO34" i="2" s="1"/>
  <c r="CO29" i="2"/>
  <c r="CO28" i="2"/>
  <c r="CO27" i="2"/>
  <c r="CO26" i="2"/>
  <c r="CO25" i="2"/>
  <c r="CO24" i="2"/>
  <c r="CO23" i="2"/>
  <c r="CO22" i="2"/>
  <c r="CO21" i="2"/>
  <c r="CO20" i="2"/>
  <c r="CO19" i="2"/>
  <c r="CO18" i="2"/>
  <c r="CO17" i="2"/>
  <c r="CO16" i="2"/>
  <c r="CO15" i="2"/>
  <c r="CO14" i="2"/>
  <c r="CO13" i="2"/>
  <c r="CO12" i="2"/>
  <c r="CM17" i="2" l="1"/>
  <c r="CM33" i="2"/>
  <c r="CM25" i="2"/>
  <c r="CO30" i="2"/>
  <c r="G33" i="11"/>
  <c r="G33" i="6"/>
  <c r="CM28" i="2"/>
  <c r="CM24" i="2"/>
  <c r="CM20" i="2"/>
  <c r="CM16" i="2"/>
  <c r="F28" i="6"/>
  <c r="F24" i="6"/>
  <c r="F20" i="6"/>
  <c r="F16" i="6"/>
  <c r="F12" i="6"/>
  <c r="F32" i="6"/>
  <c r="CM12" i="2"/>
  <c r="CM26" i="2"/>
  <c r="CM22" i="2"/>
  <c r="CM18" i="2"/>
  <c r="CM14" i="2"/>
  <c r="CM32" i="2"/>
  <c r="CM34" i="2" s="1"/>
  <c r="CM27" i="2"/>
  <c r="CM23" i="2"/>
  <c r="CM19" i="2"/>
  <c r="CM15" i="2"/>
  <c r="C27" i="7"/>
  <c r="F124" i="8"/>
  <c r="F127" i="8" s="1"/>
  <c r="CO37" i="2"/>
  <c r="F11" i="6"/>
  <c r="H36" i="11"/>
  <c r="I35" i="11"/>
  <c r="CN30" i="2"/>
  <c r="CM29" i="2"/>
  <c r="CM13" i="2"/>
  <c r="F27" i="6"/>
  <c r="F25" i="6"/>
  <c r="F23" i="6"/>
  <c r="F21" i="6"/>
  <c r="F19" i="6"/>
  <c r="F17" i="6"/>
  <c r="F15" i="6"/>
  <c r="F13" i="6"/>
  <c r="F31" i="6"/>
  <c r="CM21" i="2"/>
  <c r="F26" i="6"/>
  <c r="F22" i="6"/>
  <c r="F18" i="6"/>
  <c r="F14" i="6"/>
  <c r="CN34" i="2"/>
  <c r="G29" i="6"/>
  <c r="G36" i="6" s="1"/>
  <c r="D120" i="8"/>
  <c r="D119" i="8"/>
  <c r="D127" i="8"/>
  <c r="H126" i="8"/>
  <c r="G126" i="8"/>
  <c r="I126" i="8" s="1"/>
  <c r="H125" i="8"/>
  <c r="G125" i="8"/>
  <c r="I125" i="8" s="1"/>
  <c r="CM30" i="2" l="1"/>
  <c r="CM37" i="2" s="1"/>
  <c r="CN37" i="2"/>
  <c r="AA32" i="17"/>
  <c r="Z32" i="17"/>
  <c r="W32" i="17"/>
  <c r="V32" i="17"/>
  <c r="AA28" i="17"/>
  <c r="Z28" i="17"/>
  <c r="Y28" i="17"/>
  <c r="W28" i="17"/>
  <c r="V28" i="17"/>
  <c r="V35" i="17" s="1"/>
  <c r="U28" i="17"/>
  <c r="IQ32" i="17"/>
  <c r="IP32" i="17"/>
  <c r="IQ28" i="17"/>
  <c r="IO28" i="17"/>
  <c r="IM32" i="17"/>
  <c r="IL32" i="17"/>
  <c r="II32" i="17"/>
  <c r="IH32" i="17"/>
  <c r="II28" i="17"/>
  <c r="IG28" i="17"/>
  <c r="IE32" i="17"/>
  <c r="ID32" i="17"/>
  <c r="IA32" i="17"/>
  <c r="HZ32" i="17"/>
  <c r="IA28" i="17"/>
  <c r="HY28" i="17"/>
  <c r="HW32" i="17"/>
  <c r="HV32" i="17"/>
  <c r="HU28" i="17"/>
  <c r="HS32" i="17"/>
  <c r="HR32" i="17"/>
  <c r="HS28" i="17"/>
  <c r="HR28" i="17"/>
  <c r="HQ28" i="17"/>
  <c r="HO32" i="17"/>
  <c r="HN32" i="17"/>
  <c r="HO28" i="17"/>
  <c r="HN28" i="17"/>
  <c r="HM28" i="17"/>
  <c r="HK32" i="17"/>
  <c r="HJ32" i="17"/>
  <c r="HK28" i="17"/>
  <c r="HI28" i="17"/>
  <c r="HG32" i="17"/>
  <c r="HF32" i="17"/>
  <c r="HE28" i="17"/>
  <c r="HC32" i="17"/>
  <c r="HB32" i="17"/>
  <c r="HC28" i="17"/>
  <c r="HB28" i="17"/>
  <c r="HA28" i="17"/>
  <c r="GY32" i="17"/>
  <c r="GX32" i="17"/>
  <c r="GX28" i="17"/>
  <c r="GW28" i="17"/>
  <c r="GU32" i="17"/>
  <c r="GT32" i="17"/>
  <c r="GU28" i="17"/>
  <c r="GT28" i="17"/>
  <c r="GS28" i="17"/>
  <c r="GQ32" i="17"/>
  <c r="GP32" i="17"/>
  <c r="GQ28" i="17"/>
  <c r="GP28" i="17"/>
  <c r="GO28" i="17"/>
  <c r="GM32" i="17"/>
  <c r="GL32" i="17"/>
  <c r="GM28" i="17"/>
  <c r="GL28" i="17"/>
  <c r="GK28" i="17"/>
  <c r="GI32" i="17"/>
  <c r="GH32" i="17"/>
  <c r="GI28" i="17"/>
  <c r="GH28" i="17"/>
  <c r="GG28" i="17"/>
  <c r="GE32" i="17"/>
  <c r="GD32" i="17"/>
  <c r="GE28" i="17"/>
  <c r="GD28" i="17"/>
  <c r="GC28" i="17"/>
  <c r="GA32" i="17"/>
  <c r="FZ32" i="17"/>
  <c r="GA28" i="17"/>
  <c r="FZ28" i="17"/>
  <c r="FY28" i="17"/>
  <c r="FW32" i="17"/>
  <c r="FV32" i="17"/>
  <c r="FW28" i="17"/>
  <c r="FV28" i="17"/>
  <c r="FS32" i="17"/>
  <c r="FR32" i="17"/>
  <c r="FS28" i="17"/>
  <c r="FR28" i="17"/>
  <c r="FO32" i="17"/>
  <c r="FN32" i="17"/>
  <c r="FO28" i="17"/>
  <c r="FM28" i="17"/>
  <c r="FK32" i="17"/>
  <c r="FJ32" i="17"/>
  <c r="FI28" i="17"/>
  <c r="EQ32" i="17"/>
  <c r="EP32" i="17"/>
  <c r="EQ28" i="17"/>
  <c r="EO28" i="17"/>
  <c r="EM32" i="17"/>
  <c r="EL32" i="17"/>
  <c r="EI32" i="17"/>
  <c r="EH32" i="17"/>
  <c r="EI28" i="17"/>
  <c r="EH28" i="17"/>
  <c r="EG28" i="17"/>
  <c r="EE32" i="17"/>
  <c r="ED32" i="17"/>
  <c r="EE28" i="17"/>
  <c r="ED28" i="17"/>
  <c r="EC28" i="17"/>
  <c r="DK32" i="17"/>
  <c r="DJ32" i="17"/>
  <c r="DK28" i="17"/>
  <c r="DI28" i="17"/>
  <c r="DG32" i="17"/>
  <c r="DF32" i="17"/>
  <c r="DE28" i="17"/>
  <c r="CM32" i="17"/>
  <c r="CL32" i="17"/>
  <c r="CM28" i="17"/>
  <c r="CL28" i="17"/>
  <c r="CK28" i="17"/>
  <c r="CI32" i="17"/>
  <c r="CH32" i="17"/>
  <c r="CI28" i="17"/>
  <c r="CH28" i="17"/>
  <c r="CG28" i="17"/>
  <c r="BO32" i="17"/>
  <c r="BN32" i="17"/>
  <c r="BO28" i="17"/>
  <c r="BN28" i="17"/>
  <c r="BK32" i="17"/>
  <c r="BJ32" i="17"/>
  <c r="BK28" i="17"/>
  <c r="BJ28" i="17"/>
  <c r="BG32" i="17"/>
  <c r="BF32" i="17"/>
  <c r="BG28" i="17"/>
  <c r="BF28" i="17"/>
  <c r="BC32" i="17"/>
  <c r="BB32" i="17"/>
  <c r="BC28" i="17"/>
  <c r="BB28" i="17"/>
  <c r="AY32" i="17"/>
  <c r="AX32" i="17"/>
  <c r="AY28" i="17"/>
  <c r="AX28" i="17"/>
  <c r="AU32" i="17"/>
  <c r="AT32" i="17"/>
  <c r="AU28" i="17"/>
  <c r="AT28" i="17"/>
  <c r="AI32" i="17"/>
  <c r="AH32" i="17"/>
  <c r="AI28" i="17"/>
  <c r="AH28" i="17"/>
  <c r="AE32" i="17"/>
  <c r="AD32" i="17"/>
  <c r="AE28" i="17"/>
  <c r="AD28" i="17"/>
  <c r="S32" i="17"/>
  <c r="R32" i="17"/>
  <c r="S28" i="17"/>
  <c r="Q28" i="17"/>
  <c r="B29" i="17"/>
  <c r="C29" i="17"/>
  <c r="B33" i="17"/>
  <c r="C33" i="17"/>
  <c r="B34" i="17"/>
  <c r="C34" i="17"/>
  <c r="N32" i="17"/>
  <c r="AV31" i="17"/>
  <c r="AW31" i="17" s="1"/>
  <c r="AR31" i="17"/>
  <c r="AS31" i="17" s="1"/>
  <c r="AV30" i="17"/>
  <c r="AW30" i="17" s="1"/>
  <c r="AW32" i="17" s="1"/>
  <c r="AR30" i="17"/>
  <c r="AS30" i="17" s="1"/>
  <c r="AS32" i="17" s="1"/>
  <c r="O32" i="17"/>
  <c r="BC35" i="17" l="1"/>
  <c r="GA35" i="17"/>
  <c r="AT35" i="17"/>
  <c r="EE35" i="17"/>
  <c r="AA35" i="17"/>
  <c r="AX35" i="17"/>
  <c r="AE35" i="17"/>
  <c r="AD35" i="17"/>
  <c r="AI35" i="17"/>
  <c r="HO35" i="17"/>
  <c r="AH35" i="17"/>
  <c r="FO35" i="17"/>
  <c r="GE35" i="17"/>
  <c r="GM35" i="17"/>
  <c r="GU35" i="17"/>
  <c r="HC35" i="17"/>
  <c r="HS35" i="17"/>
  <c r="AU35" i="17"/>
  <c r="ED35" i="17"/>
  <c r="FR35" i="17"/>
  <c r="FZ35" i="17"/>
  <c r="GH35" i="17"/>
  <c r="HN35" i="17"/>
  <c r="BF35" i="17"/>
  <c r="BN35" i="17"/>
  <c r="CL35" i="17"/>
  <c r="FV35" i="17"/>
  <c r="GL35" i="17"/>
  <c r="GT35" i="17"/>
  <c r="HB35" i="17"/>
  <c r="HR35" i="17"/>
  <c r="W35" i="17"/>
  <c r="Z35" i="17"/>
  <c r="BB35" i="17"/>
  <c r="BJ35" i="17"/>
  <c r="CH35" i="17"/>
  <c r="DK35" i="17"/>
  <c r="EI35" i="17"/>
  <c r="EQ35" i="17"/>
  <c r="FS35" i="17"/>
  <c r="GD35" i="17"/>
  <c r="GQ35" i="17"/>
  <c r="II35" i="17"/>
  <c r="IQ35" i="17"/>
  <c r="S35" i="17"/>
  <c r="AY35" i="17"/>
  <c r="BG35" i="17"/>
  <c r="BO35" i="17"/>
  <c r="CM35" i="17"/>
  <c r="EH35" i="17"/>
  <c r="FW35" i="17"/>
  <c r="GI35" i="17"/>
  <c r="GP35" i="17"/>
  <c r="GX35" i="17"/>
  <c r="HK35" i="17"/>
  <c r="IA35" i="17"/>
  <c r="AR32" i="17"/>
  <c r="E124" i="8"/>
  <c r="B27" i="7"/>
  <c r="AV32" i="17"/>
  <c r="BK35" i="17"/>
  <c r="CI35" i="17"/>
  <c r="J39" i="17"/>
  <c r="F39" i="17"/>
  <c r="G39" i="17"/>
  <c r="K39" i="17"/>
  <c r="E127" i="8" l="1"/>
  <c r="G124" i="8"/>
  <c r="I124" i="8" s="1"/>
  <c r="H124" i="8"/>
  <c r="K38" i="17"/>
  <c r="K40" i="17"/>
  <c r="G127" i="8" l="1"/>
  <c r="I127" i="8" s="1"/>
  <c r="H127" i="8"/>
  <c r="DC30" i="6" l="1"/>
  <c r="DC34" i="6"/>
  <c r="DC35" i="6"/>
  <c r="D151" i="8" l="1"/>
  <c r="C16" i="16" s="1"/>
  <c r="D440" i="8"/>
  <c r="D15" i="16"/>
  <c r="E15" i="16"/>
  <c r="C15" i="16"/>
  <c r="FI40" i="2" l="1"/>
  <c r="VV23" i="2"/>
  <c r="H254" i="8" l="1"/>
  <c r="G254" i="8"/>
  <c r="I254" i="8" s="1"/>
  <c r="D253" i="8"/>
  <c r="H251" i="8"/>
  <c r="G251" i="8"/>
  <c r="I251" i="8" s="1"/>
  <c r="D250" i="8"/>
  <c r="J249" i="8"/>
  <c r="AE32" i="6"/>
  <c r="CZ31" i="17" s="1"/>
  <c r="DA31" i="17" s="1"/>
  <c r="AE31" i="6"/>
  <c r="CZ30" i="17" s="1"/>
  <c r="DA30" i="17" s="1"/>
  <c r="DA32" i="17" s="1"/>
  <c r="AE12" i="6"/>
  <c r="CZ11" i="17" s="1"/>
  <c r="DA11" i="17" s="1"/>
  <c r="AE13" i="6"/>
  <c r="CZ12" i="17" s="1"/>
  <c r="DA12" i="17" s="1"/>
  <c r="AE14" i="6"/>
  <c r="CZ13" i="17" s="1"/>
  <c r="DA13" i="17" s="1"/>
  <c r="AE15" i="6"/>
  <c r="CZ14" i="17" s="1"/>
  <c r="DA14" i="17" s="1"/>
  <c r="AE16" i="6"/>
  <c r="CZ15" i="17" s="1"/>
  <c r="DA15" i="17" s="1"/>
  <c r="AE17" i="6"/>
  <c r="CZ16" i="17" s="1"/>
  <c r="DA16" i="17" s="1"/>
  <c r="AE18" i="6"/>
  <c r="CZ17" i="17" s="1"/>
  <c r="DA17" i="17" s="1"/>
  <c r="AE19" i="6"/>
  <c r="CZ18" i="17" s="1"/>
  <c r="DA18" i="17" s="1"/>
  <c r="AE20" i="6"/>
  <c r="CZ19" i="17" s="1"/>
  <c r="DA19" i="17" s="1"/>
  <c r="AE21" i="6"/>
  <c r="CZ20" i="17" s="1"/>
  <c r="DA20" i="17" s="1"/>
  <c r="AE22" i="6"/>
  <c r="CZ21" i="17" s="1"/>
  <c r="DA21" i="17" s="1"/>
  <c r="AE23" i="6"/>
  <c r="CZ22" i="17" s="1"/>
  <c r="DA22" i="17" s="1"/>
  <c r="AE24" i="6"/>
  <c r="CZ23" i="17" s="1"/>
  <c r="DA23" i="17" s="1"/>
  <c r="AE25" i="6"/>
  <c r="CZ24" i="17" s="1"/>
  <c r="DA24" i="17" s="1"/>
  <c r="AE26" i="6"/>
  <c r="CZ25" i="17" s="1"/>
  <c r="DA25" i="17" s="1"/>
  <c r="AE27" i="6"/>
  <c r="CZ26" i="17" s="1"/>
  <c r="DA26" i="17" s="1"/>
  <c r="AE28" i="6"/>
  <c r="CZ27" i="17" s="1"/>
  <c r="DA27" i="17" s="1"/>
  <c r="AE11" i="6"/>
  <c r="CZ10" i="17" s="1"/>
  <c r="DA10" i="17" s="1"/>
  <c r="DA28" i="17" s="1"/>
  <c r="GC33" i="2"/>
  <c r="AD32" i="6" s="1"/>
  <c r="CV31" i="17" s="1"/>
  <c r="CW31" i="17" s="1"/>
  <c r="GB33" i="2"/>
  <c r="GC32" i="2"/>
  <c r="GB32" i="2"/>
  <c r="GB13" i="2"/>
  <c r="GC13" i="2"/>
  <c r="GB14" i="2"/>
  <c r="GC14" i="2"/>
  <c r="AD13" i="6" s="1"/>
  <c r="CV12" i="17" s="1"/>
  <c r="CW12" i="17" s="1"/>
  <c r="GB15" i="2"/>
  <c r="GC15" i="2"/>
  <c r="GB16" i="2"/>
  <c r="GC16" i="2"/>
  <c r="AD15" i="6" s="1"/>
  <c r="CV14" i="17" s="1"/>
  <c r="CW14" i="17" s="1"/>
  <c r="GB17" i="2"/>
  <c r="GC17" i="2"/>
  <c r="AD16" i="6" s="1"/>
  <c r="CV15" i="17" s="1"/>
  <c r="CW15" i="17" s="1"/>
  <c r="GB18" i="2"/>
  <c r="GC18" i="2"/>
  <c r="AD17" i="6" s="1"/>
  <c r="CV16" i="17" s="1"/>
  <c r="CW16" i="17" s="1"/>
  <c r="GB19" i="2"/>
  <c r="GC19" i="2"/>
  <c r="AD18" i="6" s="1"/>
  <c r="CV17" i="17" s="1"/>
  <c r="CW17" i="17" s="1"/>
  <c r="GB20" i="2"/>
  <c r="GC20" i="2"/>
  <c r="AD19" i="6" s="1"/>
  <c r="CV18" i="17" s="1"/>
  <c r="CW18" i="17" s="1"/>
  <c r="GB21" i="2"/>
  <c r="GC21" i="2"/>
  <c r="AD20" i="6" s="1"/>
  <c r="CV19" i="17" s="1"/>
  <c r="CW19" i="17" s="1"/>
  <c r="GB22" i="2"/>
  <c r="GC22" i="2"/>
  <c r="AD21" i="6" s="1"/>
  <c r="CV20" i="17" s="1"/>
  <c r="CW20" i="17" s="1"/>
  <c r="GB23" i="2"/>
  <c r="GC23" i="2"/>
  <c r="AD22" i="6" s="1"/>
  <c r="CV21" i="17" s="1"/>
  <c r="CW21" i="17" s="1"/>
  <c r="GB24" i="2"/>
  <c r="GC24" i="2"/>
  <c r="AD23" i="6" s="1"/>
  <c r="CV22" i="17" s="1"/>
  <c r="CW22" i="17" s="1"/>
  <c r="GB25" i="2"/>
  <c r="GC25" i="2"/>
  <c r="AD24" i="6" s="1"/>
  <c r="CV23" i="17" s="1"/>
  <c r="CW23" i="17" s="1"/>
  <c r="GB26" i="2"/>
  <c r="GC26" i="2"/>
  <c r="AD25" i="6" s="1"/>
  <c r="CV24" i="17" s="1"/>
  <c r="CW24" i="17" s="1"/>
  <c r="GB27" i="2"/>
  <c r="GC27" i="2"/>
  <c r="AD26" i="6" s="1"/>
  <c r="CV25" i="17" s="1"/>
  <c r="CW25" i="17" s="1"/>
  <c r="GB28" i="2"/>
  <c r="GC28" i="2"/>
  <c r="AD27" i="6" s="1"/>
  <c r="CV26" i="17" s="1"/>
  <c r="CW26" i="17" s="1"/>
  <c r="GB29" i="2"/>
  <c r="GC29" i="2"/>
  <c r="AD28" i="6" s="1"/>
  <c r="CV27" i="17" s="1"/>
  <c r="CW27" i="17" s="1"/>
  <c r="GC12" i="2"/>
  <c r="GB12" i="2"/>
  <c r="GD33" i="2"/>
  <c r="GD32" i="2"/>
  <c r="GD34" i="2" s="1"/>
  <c r="GD29" i="2"/>
  <c r="GD28" i="2"/>
  <c r="GD27" i="2"/>
  <c r="GD26" i="2"/>
  <c r="GD25" i="2"/>
  <c r="GD24" i="2"/>
  <c r="GD23" i="2"/>
  <c r="GD22" i="2"/>
  <c r="GD21" i="2"/>
  <c r="GD20" i="2"/>
  <c r="GD19" i="2"/>
  <c r="GD18" i="2"/>
  <c r="GD17" i="2"/>
  <c r="GD16" i="2"/>
  <c r="GD15" i="2"/>
  <c r="GD14" i="2"/>
  <c r="GD13" i="2"/>
  <c r="GD12" i="2"/>
  <c r="GF34" i="2"/>
  <c r="GE34" i="2"/>
  <c r="GF30" i="2"/>
  <c r="GF37" i="2" s="1"/>
  <c r="C16" i="7" s="1"/>
  <c r="GE30" i="2"/>
  <c r="DA35" i="17" l="1"/>
  <c r="GE37" i="2"/>
  <c r="F249" i="8" s="1"/>
  <c r="F250" i="8" s="1"/>
  <c r="CZ28" i="17"/>
  <c r="CZ35" i="17" s="1"/>
  <c r="CZ36" i="17" s="1"/>
  <c r="CZ32" i="17"/>
  <c r="GD30" i="2"/>
  <c r="GD37" i="2" s="1"/>
  <c r="F252" i="8"/>
  <c r="F253" i="8" s="1"/>
  <c r="GA19" i="2"/>
  <c r="AE33" i="6"/>
  <c r="AE29" i="6"/>
  <c r="GA29" i="2"/>
  <c r="GA12" i="2"/>
  <c r="GA28" i="2"/>
  <c r="GA26" i="2"/>
  <c r="GA24" i="2"/>
  <c r="GA22" i="2"/>
  <c r="GA20" i="2"/>
  <c r="GA18" i="2"/>
  <c r="GA16" i="2"/>
  <c r="GA14" i="2"/>
  <c r="GC34" i="2"/>
  <c r="GA32" i="2"/>
  <c r="GA15" i="2"/>
  <c r="GA13" i="2"/>
  <c r="GA23" i="2"/>
  <c r="GA25" i="2"/>
  <c r="GA17" i="2"/>
  <c r="GA27" i="2"/>
  <c r="GA21" i="2"/>
  <c r="AD14" i="6"/>
  <c r="CV13" i="17" s="1"/>
  <c r="CW13" i="17" s="1"/>
  <c r="AD12" i="6"/>
  <c r="CV11" i="17" s="1"/>
  <c r="CW11" i="17" s="1"/>
  <c r="GB30" i="2"/>
  <c r="GB34" i="2"/>
  <c r="GA33" i="2"/>
  <c r="GA34" i="2" s="1"/>
  <c r="AD11" i="6"/>
  <c r="CV10" i="17" s="1"/>
  <c r="CW10" i="17" s="1"/>
  <c r="AD31" i="6"/>
  <c r="GC30" i="2"/>
  <c r="CW13" i="2"/>
  <c r="O11" i="17" s="1"/>
  <c r="CW14" i="2"/>
  <c r="O12" i="17" s="1"/>
  <c r="CW15" i="2"/>
  <c r="O13" i="17" s="1"/>
  <c r="CW16" i="2"/>
  <c r="O14" i="17" s="1"/>
  <c r="CW17" i="2"/>
  <c r="O15" i="17" s="1"/>
  <c r="CW18" i="2"/>
  <c r="O16" i="17" s="1"/>
  <c r="CW19" i="2"/>
  <c r="O17" i="17" s="1"/>
  <c r="CW20" i="2"/>
  <c r="O18" i="17" s="1"/>
  <c r="CW21" i="2"/>
  <c r="O19" i="17" s="1"/>
  <c r="CW22" i="2"/>
  <c r="O20" i="17" s="1"/>
  <c r="CW23" i="2"/>
  <c r="O21" i="17" s="1"/>
  <c r="CW24" i="2"/>
  <c r="O22" i="17" s="1"/>
  <c r="CW25" i="2"/>
  <c r="O23" i="17" s="1"/>
  <c r="CW26" i="2"/>
  <c r="O24" i="17" s="1"/>
  <c r="CW27" i="2"/>
  <c r="O25" i="17" s="1"/>
  <c r="CW28" i="2"/>
  <c r="O26" i="17" s="1"/>
  <c r="CW29" i="2"/>
  <c r="O27" i="17" s="1"/>
  <c r="CW12" i="2"/>
  <c r="O10" i="17" s="1"/>
  <c r="O28" i="17" s="1"/>
  <c r="O35" i="17" s="1"/>
  <c r="DE13" i="2"/>
  <c r="DE14" i="2"/>
  <c r="DE15" i="2"/>
  <c r="DE16" i="2"/>
  <c r="DE17" i="2"/>
  <c r="DE18" i="2"/>
  <c r="DE19" i="2"/>
  <c r="DE20" i="2"/>
  <c r="DE21" i="2"/>
  <c r="DE22" i="2"/>
  <c r="DE23" i="2"/>
  <c r="DE24" i="2"/>
  <c r="DE25" i="2"/>
  <c r="DE26" i="2"/>
  <c r="DE27" i="2"/>
  <c r="DE28" i="2"/>
  <c r="DE29" i="2"/>
  <c r="DE12" i="2"/>
  <c r="CW28" i="17" l="1"/>
  <c r="AD33" i="6"/>
  <c r="CV30" i="17"/>
  <c r="CV28" i="17"/>
  <c r="AE36" i="6"/>
  <c r="GC37" i="2"/>
  <c r="E252" i="8" s="1"/>
  <c r="GB37" i="2"/>
  <c r="E249" i="8" s="1"/>
  <c r="H249" i="8" s="1"/>
  <c r="GA30" i="2"/>
  <c r="GA37" i="2" s="1"/>
  <c r="AD29" i="6"/>
  <c r="VV27" i="2"/>
  <c r="VV25" i="2"/>
  <c r="VV20" i="2"/>
  <c r="VV14" i="2"/>
  <c r="VV12" i="2"/>
  <c r="VY27" i="2"/>
  <c r="VU27" i="2"/>
  <c r="VS32" i="2"/>
  <c r="CV32" i="17" l="1"/>
  <c r="CV35" i="17" s="1"/>
  <c r="CW30" i="17"/>
  <c r="CW32" i="17" s="1"/>
  <c r="CW35" i="17" s="1"/>
  <c r="AD36" i="6"/>
  <c r="B16" i="7"/>
  <c r="G249" i="8"/>
  <c r="I249" i="8" s="1"/>
  <c r="E250" i="8"/>
  <c r="H250" i="8" s="1"/>
  <c r="E253" i="8"/>
  <c r="H252" i="8"/>
  <c r="G252" i="8"/>
  <c r="I252" i="8" s="1"/>
  <c r="E53" i="8"/>
  <c r="F53" i="8"/>
  <c r="D53" i="8"/>
  <c r="D51" i="8"/>
  <c r="BO32" i="6"/>
  <c r="IN31" i="17" s="1"/>
  <c r="IO31" i="17" s="1"/>
  <c r="BN32" i="6"/>
  <c r="IJ31" i="17" s="1"/>
  <c r="IK31" i="17" s="1"/>
  <c r="BO31" i="6"/>
  <c r="IN30" i="17" s="1"/>
  <c r="BN31" i="6"/>
  <c r="IJ30" i="17" s="1"/>
  <c r="BO12" i="6"/>
  <c r="IN11" i="17" s="1"/>
  <c r="BO13" i="6"/>
  <c r="IN12" i="17" s="1"/>
  <c r="BO14" i="6"/>
  <c r="IN13" i="17" s="1"/>
  <c r="BO15" i="6"/>
  <c r="IN14" i="17" s="1"/>
  <c r="BO16" i="6"/>
  <c r="IN15" i="17" s="1"/>
  <c r="BO17" i="6"/>
  <c r="IN16" i="17" s="1"/>
  <c r="BO18" i="6"/>
  <c r="IN17" i="17" s="1"/>
  <c r="BO19" i="6"/>
  <c r="IN18" i="17" s="1"/>
  <c r="BO20" i="6"/>
  <c r="IN19" i="17" s="1"/>
  <c r="BO21" i="6"/>
  <c r="IN20" i="17" s="1"/>
  <c r="BO22" i="6"/>
  <c r="IN21" i="17" s="1"/>
  <c r="BO23" i="6"/>
  <c r="IN22" i="17" s="1"/>
  <c r="BO24" i="6"/>
  <c r="IN23" i="17" s="1"/>
  <c r="BO25" i="6"/>
  <c r="IN24" i="17" s="1"/>
  <c r="BO26" i="6"/>
  <c r="IN25" i="17" s="1"/>
  <c r="BO27" i="6"/>
  <c r="IN26" i="17" s="1"/>
  <c r="BO28" i="6"/>
  <c r="IN27" i="17" s="1"/>
  <c r="BO11" i="6"/>
  <c r="IN10" i="17" s="1"/>
  <c r="ON13" i="2"/>
  <c r="OO13" i="2"/>
  <c r="IK11" i="17" s="1"/>
  <c r="ON14" i="2"/>
  <c r="OO14" i="2"/>
  <c r="IK12" i="17" s="1"/>
  <c r="ON15" i="2"/>
  <c r="OO15" i="2"/>
  <c r="IK13" i="17" s="1"/>
  <c r="ON16" i="2"/>
  <c r="OO16" i="2"/>
  <c r="IK14" i="17" s="1"/>
  <c r="ON17" i="2"/>
  <c r="OO17" i="2"/>
  <c r="IK15" i="17" s="1"/>
  <c r="ON18" i="2"/>
  <c r="OO18" i="2"/>
  <c r="IK16" i="17" s="1"/>
  <c r="ON19" i="2"/>
  <c r="OO19" i="2"/>
  <c r="IK17" i="17" s="1"/>
  <c r="ON20" i="2"/>
  <c r="OO20" i="2"/>
  <c r="IK18" i="17" s="1"/>
  <c r="ON21" i="2"/>
  <c r="OO21" i="2"/>
  <c r="IK19" i="17" s="1"/>
  <c r="ON22" i="2"/>
  <c r="OO22" i="2"/>
  <c r="IK20" i="17" s="1"/>
  <c r="ON23" i="2"/>
  <c r="OO23" i="2"/>
  <c r="IK21" i="17" s="1"/>
  <c r="ON24" i="2"/>
  <c r="OO24" i="2"/>
  <c r="IK22" i="17" s="1"/>
  <c r="ON25" i="2"/>
  <c r="OO25" i="2"/>
  <c r="IK23" i="17" s="1"/>
  <c r="ON26" i="2"/>
  <c r="OO26" i="2"/>
  <c r="IK24" i="17" s="1"/>
  <c r="ON27" i="2"/>
  <c r="OO27" i="2"/>
  <c r="IK25" i="17" s="1"/>
  <c r="ON28" i="2"/>
  <c r="OO28" i="2"/>
  <c r="IK26" i="17" s="1"/>
  <c r="ON29" i="2"/>
  <c r="OO29" i="2"/>
  <c r="IK27" i="17" s="1"/>
  <c r="OO12" i="2"/>
  <c r="IK10" i="17" s="1"/>
  <c r="ON12" i="2"/>
  <c r="E42" i="8"/>
  <c r="F42" i="8"/>
  <c r="G42" i="8"/>
  <c r="D42" i="8"/>
  <c r="D40" i="8"/>
  <c r="OP33" i="2"/>
  <c r="OP32" i="2"/>
  <c r="OP13" i="2"/>
  <c r="OP14" i="2"/>
  <c r="OP15" i="2"/>
  <c r="OP16" i="2"/>
  <c r="OP17" i="2"/>
  <c r="OP18" i="2"/>
  <c r="OP19" i="2"/>
  <c r="OP20" i="2"/>
  <c r="OP21" i="2"/>
  <c r="OP22" i="2"/>
  <c r="OP23" i="2"/>
  <c r="OP24" i="2"/>
  <c r="OP25" i="2"/>
  <c r="OP26" i="2"/>
  <c r="OP27" i="2"/>
  <c r="OP28" i="2"/>
  <c r="OP29" i="2"/>
  <c r="OP12" i="2"/>
  <c r="OT34" i="2"/>
  <c r="OS34" i="2"/>
  <c r="OT30" i="2"/>
  <c r="OT37" i="2" s="1"/>
  <c r="OS30" i="2"/>
  <c r="OS37" i="2" s="1"/>
  <c r="OO34" i="2"/>
  <c r="ON34" i="2"/>
  <c r="CV36" i="17" l="1"/>
  <c r="IK30" i="17"/>
  <c r="IK32" i="17" s="1"/>
  <c r="IJ32" i="17"/>
  <c r="IK28" i="17"/>
  <c r="IN28" i="17"/>
  <c r="IO30" i="17"/>
  <c r="IO32" i="17" s="1"/>
  <c r="IO35" i="17" s="1"/>
  <c r="IN32" i="17"/>
  <c r="G250" i="8"/>
  <c r="I250" i="8" s="1"/>
  <c r="H253" i="8"/>
  <c r="G253" i="8"/>
  <c r="I253" i="8" s="1"/>
  <c r="ON30" i="2"/>
  <c r="ON37" i="2" s="1"/>
  <c r="OO30" i="2"/>
  <c r="OO37" i="2" s="1"/>
  <c r="IK35" i="17" l="1"/>
  <c r="IN35" i="17"/>
  <c r="AI32" i="6"/>
  <c r="DP31" i="17" s="1"/>
  <c r="DQ31" i="17" s="1"/>
  <c r="AH32" i="6"/>
  <c r="DL31" i="17" s="1"/>
  <c r="AI31" i="6"/>
  <c r="DP30" i="17" s="1"/>
  <c r="DQ30" i="17" s="1"/>
  <c r="AH31" i="6"/>
  <c r="DL30" i="17" s="1"/>
  <c r="DM30" i="17" s="1"/>
  <c r="AI12" i="6"/>
  <c r="DP11" i="17" s="1"/>
  <c r="AI13" i="6"/>
  <c r="DP12" i="17" s="1"/>
  <c r="AI14" i="6"/>
  <c r="DP13" i="17" s="1"/>
  <c r="AI15" i="6"/>
  <c r="DP14" i="17" s="1"/>
  <c r="AI16" i="6"/>
  <c r="DP15" i="17" s="1"/>
  <c r="AI17" i="6"/>
  <c r="DP16" i="17" s="1"/>
  <c r="AI18" i="6"/>
  <c r="DP17" i="17" s="1"/>
  <c r="AI19" i="6"/>
  <c r="DP18" i="17" s="1"/>
  <c r="AI20" i="6"/>
  <c r="DP19" i="17" s="1"/>
  <c r="AI21" i="6"/>
  <c r="DP20" i="17" s="1"/>
  <c r="AI22" i="6"/>
  <c r="DP21" i="17" s="1"/>
  <c r="AI23" i="6"/>
  <c r="DP22" i="17" s="1"/>
  <c r="AI24" i="6"/>
  <c r="DP23" i="17" s="1"/>
  <c r="AI25" i="6"/>
  <c r="DP24" i="17" s="1"/>
  <c r="AI26" i="6"/>
  <c r="DP25" i="17" s="1"/>
  <c r="AI27" i="6"/>
  <c r="DP26" i="17" s="1"/>
  <c r="AI28" i="6"/>
  <c r="DP27" i="17" s="1"/>
  <c r="AI11" i="6"/>
  <c r="DP10" i="17" s="1"/>
  <c r="DP28" i="17" s="1"/>
  <c r="GR13" i="2"/>
  <c r="GS13" i="2"/>
  <c r="AH12" i="6" s="1"/>
  <c r="DL11" i="17" s="1"/>
  <c r="GR14" i="2"/>
  <c r="GS14" i="2"/>
  <c r="AH13" i="6" s="1"/>
  <c r="DL12" i="17" s="1"/>
  <c r="GR15" i="2"/>
  <c r="GS15" i="2"/>
  <c r="AH14" i="6" s="1"/>
  <c r="DL13" i="17" s="1"/>
  <c r="GR16" i="2"/>
  <c r="GS16" i="2"/>
  <c r="AH15" i="6" s="1"/>
  <c r="DL14" i="17" s="1"/>
  <c r="GR17" i="2"/>
  <c r="GS17" i="2"/>
  <c r="AH16" i="6" s="1"/>
  <c r="DL15" i="17" s="1"/>
  <c r="GR18" i="2"/>
  <c r="GS18" i="2"/>
  <c r="AH17" i="6" s="1"/>
  <c r="DL16" i="17" s="1"/>
  <c r="GR19" i="2"/>
  <c r="GS19" i="2"/>
  <c r="AH18" i="6" s="1"/>
  <c r="DL17" i="17" s="1"/>
  <c r="GR20" i="2"/>
  <c r="GS20" i="2"/>
  <c r="AH19" i="6" s="1"/>
  <c r="DL18" i="17" s="1"/>
  <c r="GR21" i="2"/>
  <c r="GS21" i="2"/>
  <c r="AH20" i="6" s="1"/>
  <c r="DL19" i="17" s="1"/>
  <c r="GR22" i="2"/>
  <c r="GS22" i="2"/>
  <c r="AH21" i="6" s="1"/>
  <c r="DL20" i="17" s="1"/>
  <c r="GR23" i="2"/>
  <c r="GS23" i="2"/>
  <c r="AH22" i="6" s="1"/>
  <c r="DL21" i="17" s="1"/>
  <c r="GR24" i="2"/>
  <c r="GS24" i="2"/>
  <c r="AH23" i="6" s="1"/>
  <c r="DL22" i="17" s="1"/>
  <c r="GR25" i="2"/>
  <c r="GS25" i="2"/>
  <c r="AH24" i="6" s="1"/>
  <c r="DL23" i="17" s="1"/>
  <c r="GR26" i="2"/>
  <c r="GS26" i="2"/>
  <c r="AH25" i="6" s="1"/>
  <c r="DL24" i="17" s="1"/>
  <c r="GR27" i="2"/>
  <c r="GS27" i="2"/>
  <c r="AH26" i="6" s="1"/>
  <c r="DL25" i="17" s="1"/>
  <c r="GR28" i="2"/>
  <c r="GS28" i="2"/>
  <c r="AH27" i="6" s="1"/>
  <c r="DL26" i="17" s="1"/>
  <c r="GR29" i="2"/>
  <c r="GS29" i="2"/>
  <c r="AH28" i="6" s="1"/>
  <c r="DL27" i="17" s="1"/>
  <c r="GS12" i="2"/>
  <c r="AH11" i="6" s="1"/>
  <c r="DL10" i="17" s="1"/>
  <c r="GR12" i="2"/>
  <c r="GQ33" i="2"/>
  <c r="GQ32" i="2"/>
  <c r="GQ34" i="2" s="1"/>
  <c r="GV33" i="2"/>
  <c r="GV32" i="2"/>
  <c r="GV13" i="2"/>
  <c r="GV14" i="2"/>
  <c r="GV15" i="2"/>
  <c r="GV16" i="2"/>
  <c r="GV17" i="2"/>
  <c r="GV18" i="2"/>
  <c r="GV19" i="2"/>
  <c r="GV20" i="2"/>
  <c r="GV21" i="2"/>
  <c r="GV22" i="2"/>
  <c r="GV23" i="2"/>
  <c r="GV24" i="2"/>
  <c r="GV25" i="2"/>
  <c r="GV26" i="2"/>
  <c r="GV27" i="2"/>
  <c r="GV28" i="2"/>
  <c r="GV29" i="2"/>
  <c r="GV12" i="2"/>
  <c r="HH34" i="2"/>
  <c r="HG34" i="2"/>
  <c r="HH29" i="2"/>
  <c r="HG29" i="2"/>
  <c r="HH28" i="2"/>
  <c r="HG28" i="2"/>
  <c r="HH27" i="2"/>
  <c r="HG27" i="2"/>
  <c r="HH26" i="2"/>
  <c r="HG26" i="2"/>
  <c r="HH25" i="2"/>
  <c r="HG25" i="2"/>
  <c r="HH24" i="2"/>
  <c r="HG24" i="2"/>
  <c r="HH23" i="2"/>
  <c r="HG23" i="2"/>
  <c r="HH22" i="2"/>
  <c r="HG22" i="2"/>
  <c r="HH21" i="2"/>
  <c r="HG21" i="2"/>
  <c r="HH20" i="2"/>
  <c r="HG20" i="2"/>
  <c r="HH19" i="2"/>
  <c r="HG19" i="2"/>
  <c r="HH18" i="2"/>
  <c r="HG18" i="2"/>
  <c r="HH17" i="2"/>
  <c r="HG17" i="2"/>
  <c r="HH16" i="2"/>
  <c r="HG16" i="2"/>
  <c r="HH15" i="2"/>
  <c r="HG15" i="2"/>
  <c r="HH14" i="2"/>
  <c r="HG14" i="2"/>
  <c r="HH13" i="2"/>
  <c r="HG13" i="2"/>
  <c r="HH12" i="2"/>
  <c r="HH30" i="2" s="1"/>
  <c r="HH37" i="2" s="1"/>
  <c r="HG12" i="2"/>
  <c r="HC34" i="2"/>
  <c r="HB34" i="2"/>
  <c r="HL13" i="2"/>
  <c r="HM13" i="2"/>
  <c r="HL14" i="2"/>
  <c r="HM14" i="2"/>
  <c r="HL15" i="2"/>
  <c r="HM15" i="2"/>
  <c r="HL16" i="2"/>
  <c r="HM16" i="2"/>
  <c r="HL17" i="2"/>
  <c r="HM17" i="2"/>
  <c r="HL18" i="2"/>
  <c r="HM18" i="2"/>
  <c r="HL19" i="2"/>
  <c r="HM19" i="2"/>
  <c r="HL20" i="2"/>
  <c r="HM20" i="2"/>
  <c r="HL21" i="2"/>
  <c r="HM21" i="2"/>
  <c r="HL22" i="2"/>
  <c r="HM22" i="2"/>
  <c r="HL23" i="2"/>
  <c r="HM23" i="2"/>
  <c r="HL24" i="2"/>
  <c r="HM24" i="2"/>
  <c r="HL25" i="2"/>
  <c r="HM25" i="2"/>
  <c r="HL26" i="2"/>
  <c r="HM26" i="2"/>
  <c r="HL27" i="2"/>
  <c r="HM27" i="2"/>
  <c r="HL28" i="2"/>
  <c r="HM28" i="2"/>
  <c r="HL29" i="2"/>
  <c r="HM29" i="2"/>
  <c r="HM12" i="2"/>
  <c r="HL12" i="2"/>
  <c r="HP34" i="2"/>
  <c r="HP29" i="2"/>
  <c r="HP28" i="2"/>
  <c r="HP27" i="2"/>
  <c r="HP26" i="2"/>
  <c r="HP25" i="2"/>
  <c r="HP24" i="2"/>
  <c r="HP23" i="2"/>
  <c r="HP22" i="2"/>
  <c r="HP21" i="2"/>
  <c r="HP20" i="2"/>
  <c r="HP19" i="2"/>
  <c r="HP18" i="2"/>
  <c r="HP17" i="2"/>
  <c r="HP16" i="2"/>
  <c r="HP15" i="2"/>
  <c r="HP14" i="2"/>
  <c r="HP13" i="2"/>
  <c r="HP12" i="2"/>
  <c r="HK34" i="2"/>
  <c r="HF34" i="2"/>
  <c r="GI34" i="2"/>
  <c r="GH34" i="2"/>
  <c r="GI30" i="2"/>
  <c r="GH30" i="2"/>
  <c r="GN34" i="2"/>
  <c r="GM34" i="2"/>
  <c r="GN30" i="2"/>
  <c r="GM30" i="2"/>
  <c r="GS34" i="2"/>
  <c r="GR34" i="2"/>
  <c r="GX34" i="2"/>
  <c r="GW34" i="2"/>
  <c r="GX30" i="2"/>
  <c r="GX37" i="2" s="1"/>
  <c r="GW30" i="2"/>
  <c r="HM34" i="2"/>
  <c r="HL34" i="2"/>
  <c r="HR34" i="2"/>
  <c r="HQ34" i="2"/>
  <c r="HR30" i="2"/>
  <c r="HQ30" i="2"/>
  <c r="HQ37" i="2" s="1"/>
  <c r="D8" i="8"/>
  <c r="D22" i="8"/>
  <c r="D23" i="8" s="1"/>
  <c r="D19" i="8"/>
  <c r="D20" i="8" s="1"/>
  <c r="HR37" i="2" l="1"/>
  <c r="HP30" i="2"/>
  <c r="HP37" i="2" s="1"/>
  <c r="GM37" i="2"/>
  <c r="DQ32" i="17"/>
  <c r="DQ35" i="17" s="1"/>
  <c r="DL32" i="17"/>
  <c r="DM31" i="17"/>
  <c r="DM32" i="17" s="1"/>
  <c r="DM35" i="17" s="1"/>
  <c r="DL28" i="17"/>
  <c r="DP32" i="17"/>
  <c r="DP35" i="17" s="1"/>
  <c r="DP36" i="17" s="1"/>
  <c r="GH37" i="2"/>
  <c r="GW37" i="2"/>
  <c r="HG30" i="2"/>
  <c r="HG37" i="2" s="1"/>
  <c r="GN37" i="2"/>
  <c r="GN38" i="2" s="1"/>
  <c r="GI37" i="2"/>
  <c r="HB28" i="2"/>
  <c r="HB22" i="2"/>
  <c r="HB20" i="2"/>
  <c r="HB14" i="2"/>
  <c r="HM30" i="2"/>
  <c r="HM37" i="2" s="1"/>
  <c r="HC24" i="2"/>
  <c r="HC22" i="2"/>
  <c r="HC20" i="2"/>
  <c r="HC16" i="2"/>
  <c r="HC14" i="2"/>
  <c r="HC29" i="2"/>
  <c r="HC27" i="2"/>
  <c r="HC25" i="2"/>
  <c r="HC23" i="2"/>
  <c r="HC21" i="2"/>
  <c r="HC19" i="2"/>
  <c r="HC17" i="2"/>
  <c r="HC15" i="2"/>
  <c r="HC13" i="2"/>
  <c r="HB26" i="2"/>
  <c r="HB24" i="2"/>
  <c r="HB18" i="2"/>
  <c r="HB16" i="2"/>
  <c r="HC12" i="2"/>
  <c r="GS30" i="2"/>
  <c r="GS37" i="2" s="1"/>
  <c r="GI38" i="2" s="1"/>
  <c r="E21" i="8" s="1"/>
  <c r="E22" i="8" s="1"/>
  <c r="HB29" i="2"/>
  <c r="HB27" i="2"/>
  <c r="HB25" i="2"/>
  <c r="HB23" i="2"/>
  <c r="HB21" i="2"/>
  <c r="HB19" i="2"/>
  <c r="HB17" i="2"/>
  <c r="HB15" i="2"/>
  <c r="HB13" i="2"/>
  <c r="HC18" i="2"/>
  <c r="HC26" i="2"/>
  <c r="HC28" i="2"/>
  <c r="GR30" i="2"/>
  <c r="GR37" i="2" s="1"/>
  <c r="GH38" i="2" s="1"/>
  <c r="E18" i="8" s="1"/>
  <c r="HL30" i="2"/>
  <c r="HL37" i="2" s="1"/>
  <c r="HB12" i="2"/>
  <c r="AI33" i="6"/>
  <c r="AH29" i="6"/>
  <c r="AH33" i="6"/>
  <c r="J18" i="8"/>
  <c r="GM38" i="2" l="1"/>
  <c r="F18" i="8" s="1"/>
  <c r="F19" i="8" s="1"/>
  <c r="DL35" i="17"/>
  <c r="DL36" i="17" s="1"/>
  <c r="C29" i="7"/>
  <c r="F21" i="8"/>
  <c r="H21" i="8" s="1"/>
  <c r="B29" i="7"/>
  <c r="G22" i="8"/>
  <c r="I22" i="8" s="1"/>
  <c r="E23" i="8"/>
  <c r="HC30" i="2"/>
  <c r="HC37" i="2" s="1"/>
  <c r="G21" i="8"/>
  <c r="I21" i="8" s="1"/>
  <c r="H18" i="8"/>
  <c r="G18" i="8"/>
  <c r="I18" i="8" s="1"/>
  <c r="E19" i="8"/>
  <c r="G19" i="8" s="1"/>
  <c r="I19" i="8" s="1"/>
  <c r="HB30" i="2"/>
  <c r="HB37" i="2" s="1"/>
  <c r="AH36" i="6"/>
  <c r="G23" i="8"/>
  <c r="I23" i="8" s="1"/>
  <c r="F20" i="8"/>
  <c r="F22" i="8" l="1"/>
  <c r="H22" i="8" s="1"/>
  <c r="H19" i="8"/>
  <c r="E20" i="8"/>
  <c r="G20" i="8" s="1"/>
  <c r="I20" i="8" s="1"/>
  <c r="F23" i="8" l="1"/>
  <c r="H23" i="8" s="1"/>
  <c r="H20" i="8"/>
  <c r="T9" i="4"/>
  <c r="W9" i="4"/>
  <c r="X9" i="4"/>
  <c r="T10" i="4"/>
  <c r="W10" i="4"/>
  <c r="X10" i="4"/>
  <c r="T11" i="4"/>
  <c r="W11" i="4"/>
  <c r="X11" i="4"/>
  <c r="T12" i="4"/>
  <c r="W12" i="4"/>
  <c r="X12" i="4"/>
  <c r="T13" i="4"/>
  <c r="W13" i="4"/>
  <c r="X13" i="4"/>
  <c r="T14" i="4"/>
  <c r="W14" i="4"/>
  <c r="X14" i="4"/>
  <c r="T15" i="4"/>
  <c r="W15" i="4"/>
  <c r="X15" i="4"/>
  <c r="T16" i="4"/>
  <c r="W16" i="4"/>
  <c r="X16" i="4"/>
  <c r="T17" i="4"/>
  <c r="W17" i="4"/>
  <c r="X17" i="4"/>
  <c r="T18" i="4"/>
  <c r="W18" i="4"/>
  <c r="X18" i="4"/>
  <c r="T19" i="4"/>
  <c r="W19" i="4"/>
  <c r="X19" i="4"/>
  <c r="T20" i="4"/>
  <c r="W20" i="4"/>
  <c r="X20" i="4"/>
  <c r="T21" i="4"/>
  <c r="W21" i="4"/>
  <c r="X21" i="4"/>
  <c r="T22" i="4"/>
  <c r="W22" i="4"/>
  <c r="X22" i="4"/>
  <c r="T23" i="4"/>
  <c r="W23" i="4"/>
  <c r="X23" i="4"/>
  <c r="T24" i="4"/>
  <c r="W24" i="4"/>
  <c r="X24" i="4"/>
  <c r="T25" i="4"/>
  <c r="W25" i="4"/>
  <c r="X25" i="4"/>
  <c r="T8" i="4"/>
  <c r="X8" i="4"/>
  <c r="T29" i="3"/>
  <c r="T28" i="3"/>
  <c r="T9" i="3"/>
  <c r="T10" i="3"/>
  <c r="T11" i="3"/>
  <c r="T12" i="3"/>
  <c r="T13" i="3"/>
  <c r="T14" i="3"/>
  <c r="T15" i="3"/>
  <c r="T16" i="3"/>
  <c r="T17" i="3"/>
  <c r="T18" i="3"/>
  <c r="T19" i="3"/>
  <c r="T20" i="3"/>
  <c r="T21" i="3"/>
  <c r="T22" i="3"/>
  <c r="T23" i="3"/>
  <c r="T24" i="3"/>
  <c r="T25" i="3"/>
  <c r="T8" i="3"/>
  <c r="U30" i="3"/>
  <c r="U26" i="3"/>
  <c r="V20" i="4" l="1"/>
  <c r="V16" i="4"/>
  <c r="V12" i="4"/>
  <c r="V25" i="4"/>
  <c r="V21" i="4"/>
  <c r="V17" i="4"/>
  <c r="V13" i="4"/>
  <c r="V9" i="4"/>
  <c r="V24" i="4"/>
  <c r="T26" i="3"/>
  <c r="V23" i="4"/>
  <c r="V19" i="4"/>
  <c r="V15" i="4"/>
  <c r="V11" i="4"/>
  <c r="X26" i="4"/>
  <c r="V22" i="4"/>
  <c r="V18" i="4"/>
  <c r="V14" i="4"/>
  <c r="V10" i="4"/>
  <c r="W8" i="4"/>
  <c r="U26" i="4"/>
  <c r="U36" i="3" s="1"/>
  <c r="Y26" i="4"/>
  <c r="T26" i="4"/>
  <c r="T36" i="3" s="1"/>
  <c r="V8" i="4"/>
  <c r="U33" i="3"/>
  <c r="T30" i="3"/>
  <c r="T33" i="3" l="1"/>
  <c r="T38" i="3" s="1"/>
  <c r="E88" i="8" s="1"/>
  <c r="U38" i="3"/>
  <c r="F88" i="8" s="1"/>
  <c r="V26" i="4"/>
  <c r="W26" i="4"/>
  <c r="U40" i="3" l="1"/>
  <c r="D81" i="8"/>
  <c r="F89" i="8"/>
  <c r="F90" i="8" s="1"/>
  <c r="E89" i="8"/>
  <c r="E90" i="8" s="1"/>
  <c r="D89" i="8"/>
  <c r="H88" i="8"/>
  <c r="G88" i="8"/>
  <c r="I88" i="8" s="1"/>
  <c r="H90" i="8" l="1"/>
  <c r="G89" i="8"/>
  <c r="I89" i="8" s="1"/>
  <c r="H89" i="8"/>
  <c r="D90" i="8"/>
  <c r="G90" i="8" s="1"/>
  <c r="I90" i="8" l="1"/>
  <c r="TP13" i="2" l="1"/>
  <c r="TO13" i="2" s="1"/>
  <c r="TP14" i="2"/>
  <c r="TP15" i="2"/>
  <c r="TO15" i="2" s="1"/>
  <c r="TU15" i="2" s="1"/>
  <c r="TP16" i="2"/>
  <c r="TO16" i="2" s="1"/>
  <c r="TP17" i="2"/>
  <c r="TO17" i="2" s="1"/>
  <c r="TP18" i="2"/>
  <c r="TP19" i="2"/>
  <c r="TP20" i="2"/>
  <c r="TO20" i="2" s="1"/>
  <c r="TP21" i="2"/>
  <c r="TO21" i="2" s="1"/>
  <c r="TU21" i="2" s="1"/>
  <c r="TP22" i="2"/>
  <c r="TO22" i="2" s="1"/>
  <c r="TP23" i="2"/>
  <c r="TP24" i="2"/>
  <c r="TO24" i="2" s="1"/>
  <c r="TU24" i="2" s="1"/>
  <c r="TS24" i="2" s="1"/>
  <c r="TP25" i="2"/>
  <c r="TO25" i="2" s="1"/>
  <c r="TP26" i="2"/>
  <c r="TO26" i="2" s="1"/>
  <c r="TU26" i="2" s="1"/>
  <c r="TS26" i="2" s="1"/>
  <c r="TP27" i="2"/>
  <c r="TO27" i="2" s="1"/>
  <c r="TP28" i="2"/>
  <c r="TO28" i="2" s="1"/>
  <c r="TU28" i="2" s="1"/>
  <c r="TS28" i="2" s="1"/>
  <c r="TP29" i="2"/>
  <c r="TO29" i="2" s="1"/>
  <c r="TP12" i="2"/>
  <c r="TO12" i="2" s="1"/>
  <c r="TL33" i="2"/>
  <c r="TL32" i="2"/>
  <c r="TL13" i="2"/>
  <c r="TL14" i="2"/>
  <c r="TL15" i="2"/>
  <c r="TL16" i="2"/>
  <c r="TL17" i="2"/>
  <c r="TL18" i="2"/>
  <c r="TL19" i="2"/>
  <c r="TL20" i="2"/>
  <c r="TL21" i="2"/>
  <c r="TL22" i="2"/>
  <c r="TL23" i="2"/>
  <c r="TL24" i="2"/>
  <c r="TL25" i="2"/>
  <c r="TL26" i="2"/>
  <c r="TL27" i="2"/>
  <c r="TL28" i="2"/>
  <c r="TL29" i="2"/>
  <c r="TL12" i="2"/>
  <c r="CQ32" i="6"/>
  <c r="CQ31" i="6"/>
  <c r="CQ12" i="6"/>
  <c r="CQ13" i="6"/>
  <c r="CQ14" i="6"/>
  <c r="CQ15" i="6"/>
  <c r="CQ16" i="6"/>
  <c r="CQ17" i="6"/>
  <c r="CQ18" i="6"/>
  <c r="CQ19" i="6"/>
  <c r="CQ20" i="6"/>
  <c r="CQ21" i="6"/>
  <c r="CQ22" i="6"/>
  <c r="CQ23" i="6"/>
  <c r="CQ24" i="6"/>
  <c r="CQ25" i="6"/>
  <c r="CQ26" i="6"/>
  <c r="CQ27" i="6"/>
  <c r="CQ28" i="6"/>
  <c r="CQ11" i="6"/>
  <c r="TV34" i="2"/>
  <c r="TU34" i="2"/>
  <c r="TT34" i="2"/>
  <c r="TS34" i="2"/>
  <c r="TR34" i="2"/>
  <c r="TP34" i="2"/>
  <c r="TN34" i="2"/>
  <c r="TQ33" i="2"/>
  <c r="TO33" i="2"/>
  <c r="TM33" i="2"/>
  <c r="TQ32" i="2"/>
  <c r="TQ34" i="2" s="1"/>
  <c r="TO32" i="2"/>
  <c r="TO34" i="2" s="1"/>
  <c r="TM32" i="2"/>
  <c r="TM34" i="2" s="1"/>
  <c r="TR30" i="2"/>
  <c r="TR37" i="2" s="1"/>
  <c r="TN30" i="2"/>
  <c r="TN37" i="2" s="1"/>
  <c r="TQ29" i="2"/>
  <c r="TV29" i="2" s="1"/>
  <c r="TM29" i="2"/>
  <c r="TQ28" i="2"/>
  <c r="TV28" i="2" s="1"/>
  <c r="TM28" i="2"/>
  <c r="TQ27" i="2"/>
  <c r="TM27" i="2"/>
  <c r="TQ26" i="2"/>
  <c r="TV26" i="2" s="1"/>
  <c r="TM26" i="2"/>
  <c r="TQ25" i="2"/>
  <c r="TM25" i="2"/>
  <c r="TQ24" i="2"/>
  <c r="TV24" i="2" s="1"/>
  <c r="TM24" i="2"/>
  <c r="TQ23" i="2"/>
  <c r="TM23" i="2"/>
  <c r="TQ22" i="2"/>
  <c r="TV22" i="2" s="1"/>
  <c r="TM22" i="2"/>
  <c r="TQ21" i="2"/>
  <c r="TV21" i="2" s="1"/>
  <c r="TM21" i="2"/>
  <c r="TQ20" i="2"/>
  <c r="TV20" i="2" s="1"/>
  <c r="TM20" i="2"/>
  <c r="TQ19" i="2"/>
  <c r="TM19" i="2"/>
  <c r="TQ18" i="2"/>
  <c r="TV18" i="2" s="1"/>
  <c r="TM18" i="2"/>
  <c r="TQ17" i="2"/>
  <c r="TM17" i="2"/>
  <c r="TQ16" i="2"/>
  <c r="TV16" i="2" s="1"/>
  <c r="TM16" i="2"/>
  <c r="TQ15" i="2"/>
  <c r="TM15" i="2"/>
  <c r="TQ14" i="2"/>
  <c r="TV14" i="2" s="1"/>
  <c r="TM14" i="2"/>
  <c r="TQ13" i="2"/>
  <c r="TM13" i="2"/>
  <c r="TQ12" i="2"/>
  <c r="TV12" i="2" s="1"/>
  <c r="TM12" i="2"/>
  <c r="D12" i="11"/>
  <c r="J18" i="11"/>
  <c r="H18" i="11"/>
  <c r="G18" i="11"/>
  <c r="I18" i="11" s="1"/>
  <c r="J14" i="11"/>
  <c r="TT21" i="2" l="1"/>
  <c r="TT29" i="2"/>
  <c r="TT26" i="2"/>
  <c r="TT28" i="2"/>
  <c r="TN38" i="2"/>
  <c r="C59" i="7" s="1"/>
  <c r="CP25" i="6"/>
  <c r="TK14" i="2"/>
  <c r="CP28" i="6"/>
  <c r="TK25" i="2"/>
  <c r="CP20" i="6"/>
  <c r="CP16" i="6"/>
  <c r="TK13" i="2"/>
  <c r="CP11" i="6"/>
  <c r="CP17" i="6"/>
  <c r="TK27" i="2"/>
  <c r="TK23" i="2"/>
  <c r="TK19" i="2"/>
  <c r="TK15" i="2"/>
  <c r="CP32" i="6"/>
  <c r="TK22" i="2"/>
  <c r="TK28" i="2"/>
  <c r="TK24" i="2"/>
  <c r="TK20" i="2"/>
  <c r="TK16" i="2"/>
  <c r="CP31" i="6"/>
  <c r="TK29" i="2"/>
  <c r="TK33" i="2"/>
  <c r="CP19" i="6"/>
  <c r="TK21" i="2"/>
  <c r="CP12" i="6"/>
  <c r="F19" i="11"/>
  <c r="CP22" i="6"/>
  <c r="TK26" i="2"/>
  <c r="TK18" i="2"/>
  <c r="CP27" i="6"/>
  <c r="CP18" i="6"/>
  <c r="CP14" i="6"/>
  <c r="CP15" i="6"/>
  <c r="TO19" i="2"/>
  <c r="TU19" i="2" s="1"/>
  <c r="CP26" i="6"/>
  <c r="CP23" i="6"/>
  <c r="CP24" i="6"/>
  <c r="TK17" i="2"/>
  <c r="TO23" i="2"/>
  <c r="TU23" i="2" s="1"/>
  <c r="CP13" i="6"/>
  <c r="CP21" i="6"/>
  <c r="TO14" i="2"/>
  <c r="TO18" i="2"/>
  <c r="TU18" i="2" s="1"/>
  <c r="TL34" i="2"/>
  <c r="TL30" i="2"/>
  <c r="TM30" i="2"/>
  <c r="TM37" i="2" s="1"/>
  <c r="TP30" i="2"/>
  <c r="TP37" i="2" s="1"/>
  <c r="TU13" i="2"/>
  <c r="TU17" i="2"/>
  <c r="TU27" i="2"/>
  <c r="TU25" i="2"/>
  <c r="TU29" i="2"/>
  <c r="TK12" i="2"/>
  <c r="TU12" i="2"/>
  <c r="TS15" i="2"/>
  <c r="TU16" i="2"/>
  <c r="TU20" i="2"/>
  <c r="TS21" i="2"/>
  <c r="TU22" i="2"/>
  <c r="TK32" i="2"/>
  <c r="TT12" i="2"/>
  <c r="TV13" i="2"/>
  <c r="TT14" i="2"/>
  <c r="TV15" i="2"/>
  <c r="TT16" i="2"/>
  <c r="TV17" i="2"/>
  <c r="TT18" i="2"/>
  <c r="TV19" i="2"/>
  <c r="TT20" i="2"/>
  <c r="TT22" i="2"/>
  <c r="TV23" i="2"/>
  <c r="TT24" i="2"/>
  <c r="TV25" i="2"/>
  <c r="TV27" i="2"/>
  <c r="TQ30" i="2"/>
  <c r="TQ37" i="2" s="1"/>
  <c r="AR58" i="1" s="1"/>
  <c r="TT23" i="2" l="1"/>
  <c r="TT19" i="2"/>
  <c r="TT15" i="2"/>
  <c r="TT25" i="2"/>
  <c r="TT27" i="2"/>
  <c r="TT17" i="2"/>
  <c r="TS19" i="2"/>
  <c r="TL37" i="2"/>
  <c r="TL38" i="2" s="1"/>
  <c r="TS17" i="2"/>
  <c r="TS27" i="2"/>
  <c r="TS16" i="2"/>
  <c r="TO30" i="2"/>
  <c r="TO37" i="2" s="1"/>
  <c r="TU14" i="2"/>
  <c r="TU30" i="2" s="1"/>
  <c r="TU37" i="2" s="1"/>
  <c r="TS22" i="2"/>
  <c r="TS29" i="2"/>
  <c r="TS18" i="2"/>
  <c r="TS23" i="2"/>
  <c r="TS20" i="2"/>
  <c r="TS25" i="2"/>
  <c r="TS13" i="2"/>
  <c r="TK34" i="2"/>
  <c r="TK30" i="2"/>
  <c r="TV30" i="2"/>
  <c r="TV37" i="2" s="1"/>
  <c r="TT13" i="2"/>
  <c r="TM38" i="2"/>
  <c r="TS12" i="2"/>
  <c r="TT30" i="2" l="1"/>
  <c r="TT37" i="2" s="1"/>
  <c r="E19" i="11"/>
  <c r="H19" i="11" s="1"/>
  <c r="B59" i="7"/>
  <c r="N58" i="1"/>
  <c r="TS14" i="2"/>
  <c r="TS30" i="2" s="1"/>
  <c r="TS37" i="2" s="1"/>
  <c r="TK37" i="2"/>
  <c r="G19" i="11" l="1"/>
  <c r="I19" i="11" s="1"/>
  <c r="BB9" i="4"/>
  <c r="BB10" i="4"/>
  <c r="BB11" i="4"/>
  <c r="BB12" i="4"/>
  <c r="BB13" i="4"/>
  <c r="BB14" i="4"/>
  <c r="BB15" i="4"/>
  <c r="BB16" i="4"/>
  <c r="BB17" i="4"/>
  <c r="BB18" i="4"/>
  <c r="BB19" i="4"/>
  <c r="BB20" i="4"/>
  <c r="BB21" i="4"/>
  <c r="BB22" i="4"/>
  <c r="BB23" i="4"/>
  <c r="BB24" i="4"/>
  <c r="BB25" i="4"/>
  <c r="BB8" i="4"/>
  <c r="AX9" i="4"/>
  <c r="AX10" i="4"/>
  <c r="AX11" i="4"/>
  <c r="AX12" i="4"/>
  <c r="AX13" i="4"/>
  <c r="AX14" i="4"/>
  <c r="AX15" i="4"/>
  <c r="AX16" i="4"/>
  <c r="AX17" i="4"/>
  <c r="AX18" i="4"/>
  <c r="AX19" i="4"/>
  <c r="AX20" i="4"/>
  <c r="AX21" i="4"/>
  <c r="AX22" i="4"/>
  <c r="AX23" i="4"/>
  <c r="AX24" i="4"/>
  <c r="AX25" i="4"/>
  <c r="AX8" i="4"/>
  <c r="BA26" i="4"/>
  <c r="BA29" i="4" s="1"/>
  <c r="BC25" i="4"/>
  <c r="BC24" i="4"/>
  <c r="BC23" i="4"/>
  <c r="BC22" i="4"/>
  <c r="BC21" i="4"/>
  <c r="BC20" i="4"/>
  <c r="BC19" i="4"/>
  <c r="BC17" i="4"/>
  <c r="BC16" i="4"/>
  <c r="BC15" i="4"/>
  <c r="BC14" i="4"/>
  <c r="BC13" i="4"/>
  <c r="BC12" i="4"/>
  <c r="BC11" i="4"/>
  <c r="BC10" i="4"/>
  <c r="BC9" i="4"/>
  <c r="BC8" i="4"/>
  <c r="AL9" i="3"/>
  <c r="AL10" i="3"/>
  <c r="AL11" i="3"/>
  <c r="AL12" i="3"/>
  <c r="AL13" i="3"/>
  <c r="AL14" i="3"/>
  <c r="AL15" i="3"/>
  <c r="AL16" i="3"/>
  <c r="AL17" i="3"/>
  <c r="AL18" i="3"/>
  <c r="AL19" i="3"/>
  <c r="AL20" i="3"/>
  <c r="AL21" i="3"/>
  <c r="AL22" i="3"/>
  <c r="AL23" i="3"/>
  <c r="AL24" i="3"/>
  <c r="AL25" i="3"/>
  <c r="AL28" i="3"/>
  <c r="AL29" i="3"/>
  <c r="AL8" i="3"/>
  <c r="CM12" i="6"/>
  <c r="CM13" i="6"/>
  <c r="CM14" i="6"/>
  <c r="CM15" i="6"/>
  <c r="CM16" i="6"/>
  <c r="CM17" i="6"/>
  <c r="CM18" i="6"/>
  <c r="CM19" i="6"/>
  <c r="CM20" i="6"/>
  <c r="CM21" i="6"/>
  <c r="CM22" i="6"/>
  <c r="CM23" i="6"/>
  <c r="CM24" i="6"/>
  <c r="CM25" i="6"/>
  <c r="CM26" i="6"/>
  <c r="CM27" i="6"/>
  <c r="CM28" i="6"/>
  <c r="CM31" i="6"/>
  <c r="CM32" i="6"/>
  <c r="CM11" i="6"/>
  <c r="SN13" i="2"/>
  <c r="SN14" i="2"/>
  <c r="SN15" i="2"/>
  <c r="SN16" i="2"/>
  <c r="SN17" i="2"/>
  <c r="SN18" i="2"/>
  <c r="SN19" i="2"/>
  <c r="SN20" i="2"/>
  <c r="SN21" i="2"/>
  <c r="SN22" i="2"/>
  <c r="SN23" i="2"/>
  <c r="SN24" i="2"/>
  <c r="SN25" i="2"/>
  <c r="SN26" i="2"/>
  <c r="SN27" i="2"/>
  <c r="SN28" i="2"/>
  <c r="SN29" i="2"/>
  <c r="SN32" i="2"/>
  <c r="SN33" i="2"/>
  <c r="SN12" i="2"/>
  <c r="SU34" i="2"/>
  <c r="SV34" i="2"/>
  <c r="SW34" i="2"/>
  <c r="SX34" i="2"/>
  <c r="SR13" i="2"/>
  <c r="SQ13" i="2" s="1"/>
  <c r="SW13" i="2" s="1"/>
  <c r="SU13" i="2" s="1"/>
  <c r="SR14" i="2"/>
  <c r="CL13" i="6" s="1"/>
  <c r="SR15" i="2"/>
  <c r="SQ15" i="2" s="1"/>
  <c r="SW15" i="2" s="1"/>
  <c r="SU15" i="2" s="1"/>
  <c r="SR16" i="2"/>
  <c r="SR17" i="2"/>
  <c r="SQ17" i="2" s="1"/>
  <c r="SW17" i="2" s="1"/>
  <c r="SU17" i="2" s="1"/>
  <c r="SR18" i="2"/>
  <c r="CL17" i="6" s="1"/>
  <c r="SR19" i="2"/>
  <c r="SQ19" i="2" s="1"/>
  <c r="SW19" i="2" s="1"/>
  <c r="SU19" i="2" s="1"/>
  <c r="SR20" i="2"/>
  <c r="SR21" i="2"/>
  <c r="SQ21" i="2" s="1"/>
  <c r="SW21" i="2" s="1"/>
  <c r="SU21" i="2" s="1"/>
  <c r="SR22" i="2"/>
  <c r="CL21" i="6" s="1"/>
  <c r="SR23" i="2"/>
  <c r="SQ23" i="2" s="1"/>
  <c r="SW23" i="2" s="1"/>
  <c r="SU23" i="2" s="1"/>
  <c r="SR24" i="2"/>
  <c r="SR25" i="2"/>
  <c r="SQ25" i="2" s="1"/>
  <c r="SW25" i="2" s="1"/>
  <c r="SU25" i="2" s="1"/>
  <c r="SR26" i="2"/>
  <c r="CL25" i="6" s="1"/>
  <c r="SR27" i="2"/>
  <c r="SQ27" i="2" s="1"/>
  <c r="SW27" i="2" s="1"/>
  <c r="SU27" i="2" s="1"/>
  <c r="SR28" i="2"/>
  <c r="SR29" i="2"/>
  <c r="SQ29" i="2" s="1"/>
  <c r="SW29" i="2" s="1"/>
  <c r="SU29" i="2" s="1"/>
  <c r="SR12" i="2"/>
  <c r="SQ12" i="2" s="1"/>
  <c r="SD34" i="2"/>
  <c r="SE34" i="2"/>
  <c r="SF34" i="2"/>
  <c r="SP34" i="2"/>
  <c r="SR34" i="2"/>
  <c r="ST34" i="2"/>
  <c r="SD30" i="2"/>
  <c r="SD37" i="2" s="1"/>
  <c r="SE30" i="2"/>
  <c r="SF30" i="2"/>
  <c r="SP30" i="2"/>
  <c r="ST30" i="2"/>
  <c r="ST37" i="2" s="1"/>
  <c r="SS13" i="2"/>
  <c r="SX13" i="2" s="1"/>
  <c r="SV13" i="2" s="1"/>
  <c r="SS14" i="2"/>
  <c r="SX14" i="2" s="1"/>
  <c r="SV14" i="2" s="1"/>
  <c r="SS15" i="2"/>
  <c r="SX15" i="2" s="1"/>
  <c r="SV15" i="2" s="1"/>
  <c r="SS16" i="2"/>
  <c r="SX16" i="2" s="1"/>
  <c r="SV16" i="2" s="1"/>
  <c r="SS17" i="2"/>
  <c r="SX17" i="2" s="1"/>
  <c r="SV17" i="2" s="1"/>
  <c r="SS18" i="2"/>
  <c r="SX18" i="2" s="1"/>
  <c r="SV18" i="2" s="1"/>
  <c r="SS19" i="2"/>
  <c r="SX19" i="2" s="1"/>
  <c r="SV19" i="2" s="1"/>
  <c r="SS20" i="2"/>
  <c r="SX20" i="2" s="1"/>
  <c r="SV20" i="2" s="1"/>
  <c r="SS21" i="2"/>
  <c r="SX21" i="2" s="1"/>
  <c r="SV21" i="2" s="1"/>
  <c r="SS22" i="2"/>
  <c r="SX22" i="2" s="1"/>
  <c r="SV22" i="2" s="1"/>
  <c r="SS23" i="2"/>
  <c r="SX23" i="2" s="1"/>
  <c r="SV23" i="2" s="1"/>
  <c r="SS24" i="2"/>
  <c r="SX24" i="2" s="1"/>
  <c r="SV24" i="2" s="1"/>
  <c r="SS25" i="2"/>
  <c r="SX25" i="2" s="1"/>
  <c r="SV25" i="2" s="1"/>
  <c r="SS26" i="2"/>
  <c r="SX26" i="2" s="1"/>
  <c r="SV26" i="2" s="1"/>
  <c r="SS27" i="2"/>
  <c r="SX27" i="2" s="1"/>
  <c r="SV27" i="2" s="1"/>
  <c r="SS28" i="2"/>
  <c r="SX28" i="2" s="1"/>
  <c r="SV28" i="2" s="1"/>
  <c r="SS29" i="2"/>
  <c r="SX29" i="2" s="1"/>
  <c r="SV29" i="2" s="1"/>
  <c r="SS32" i="2"/>
  <c r="SS34" i="2" s="1"/>
  <c r="SS33" i="2"/>
  <c r="SS12" i="2"/>
  <c r="SX12" i="2" s="1"/>
  <c r="SV12" i="2" s="1"/>
  <c r="SO13" i="2"/>
  <c r="SO14" i="2"/>
  <c r="SO15" i="2"/>
  <c r="SO16" i="2"/>
  <c r="SO17" i="2"/>
  <c r="SO18" i="2"/>
  <c r="SO19" i="2"/>
  <c r="SO20" i="2"/>
  <c r="SO21" i="2"/>
  <c r="SO22" i="2"/>
  <c r="SO23" i="2"/>
  <c r="SO24" i="2"/>
  <c r="SO25" i="2"/>
  <c r="SO26" i="2"/>
  <c r="SO27" i="2"/>
  <c r="SO28" i="2"/>
  <c r="SO29" i="2"/>
  <c r="SO32" i="2"/>
  <c r="SO34" i="2" s="1"/>
  <c r="SO33" i="2"/>
  <c r="SO12" i="2"/>
  <c r="H14" i="11"/>
  <c r="G14" i="11"/>
  <c r="I14" i="11" s="1"/>
  <c r="SF37" i="2" l="1"/>
  <c r="SM21" i="2"/>
  <c r="SM13" i="2"/>
  <c r="AZ16" i="4"/>
  <c r="AZ12" i="4"/>
  <c r="AZ14" i="4"/>
  <c r="CL31" i="6"/>
  <c r="CL32" i="6"/>
  <c r="SM27" i="2"/>
  <c r="SM23" i="2"/>
  <c r="SM22" i="2"/>
  <c r="SM28" i="2"/>
  <c r="SM24" i="2"/>
  <c r="SM20" i="2"/>
  <c r="SM16" i="2"/>
  <c r="SM26" i="2"/>
  <c r="SM18" i="2"/>
  <c r="SM14" i="2"/>
  <c r="SM29" i="2"/>
  <c r="SM25" i="2"/>
  <c r="SM17" i="2"/>
  <c r="CM33" i="6"/>
  <c r="AZ25" i="4"/>
  <c r="AZ21" i="4"/>
  <c r="AZ10" i="4"/>
  <c r="AZ17" i="4"/>
  <c r="SM32" i="2"/>
  <c r="AZ13" i="4"/>
  <c r="SE37" i="2"/>
  <c r="SV30" i="2"/>
  <c r="SV37" i="2" s="1"/>
  <c r="CL27" i="6"/>
  <c r="CL15" i="6"/>
  <c r="CL23" i="6"/>
  <c r="CL19" i="6"/>
  <c r="SQ20" i="2"/>
  <c r="SW20" i="2" s="1"/>
  <c r="SU20" i="2" s="1"/>
  <c r="AZ23" i="4"/>
  <c r="AZ15" i="4"/>
  <c r="AX26" i="4"/>
  <c r="AL36" i="3" s="1"/>
  <c r="BB26" i="4"/>
  <c r="BB29" i="4" s="1"/>
  <c r="AZ9" i="4"/>
  <c r="AZ11" i="4"/>
  <c r="AL26" i="3"/>
  <c r="SQ16" i="2"/>
  <c r="SW16" i="2" s="1"/>
  <c r="SU16" i="2" s="1"/>
  <c r="SN30" i="2"/>
  <c r="CM29" i="6"/>
  <c r="SM33" i="2"/>
  <c r="SQ28" i="2"/>
  <c r="SW28" i="2" s="1"/>
  <c r="SU28" i="2" s="1"/>
  <c r="SS30" i="2"/>
  <c r="SS37" i="2" s="1"/>
  <c r="AR56" i="1" s="1"/>
  <c r="SN34" i="2"/>
  <c r="SO30" i="2"/>
  <c r="SQ24" i="2"/>
  <c r="SW24" i="2" s="1"/>
  <c r="SU24" i="2" s="1"/>
  <c r="SX30" i="2"/>
  <c r="SX37" i="2" s="1"/>
  <c r="CL20" i="6"/>
  <c r="CL12" i="6"/>
  <c r="CL26" i="6"/>
  <c r="CL18" i="6"/>
  <c r="CL14" i="6"/>
  <c r="CL24" i="6"/>
  <c r="CL28" i="6"/>
  <c r="CL16" i="6"/>
  <c r="SM19" i="2"/>
  <c r="SQ22" i="2"/>
  <c r="SW22" i="2" s="1"/>
  <c r="SU22" i="2" s="1"/>
  <c r="SQ18" i="2"/>
  <c r="SW18" i="2" s="1"/>
  <c r="SU18" i="2" s="1"/>
  <c r="SM15" i="2"/>
  <c r="AZ19" i="4"/>
  <c r="CL22" i="6"/>
  <c r="CL11" i="6"/>
  <c r="SM12" i="2"/>
  <c r="CK29" i="6" s="1"/>
  <c r="SQ26" i="2"/>
  <c r="SW26" i="2" s="1"/>
  <c r="SU26" i="2" s="1"/>
  <c r="SQ14" i="2"/>
  <c r="SW14" i="2" s="1"/>
  <c r="SU14" i="2" s="1"/>
  <c r="AZ24" i="4"/>
  <c r="AZ20" i="4"/>
  <c r="AZ22" i="4"/>
  <c r="BC18" i="4"/>
  <c r="BC26" i="4" s="1"/>
  <c r="BC29" i="4" s="1"/>
  <c r="AY26" i="4"/>
  <c r="AZ18" i="4"/>
  <c r="AZ8" i="4"/>
  <c r="SQ34" i="2"/>
  <c r="SW12" i="2"/>
  <c r="SR30" i="2"/>
  <c r="SR37" i="2" s="1"/>
  <c r="SP37" i="2"/>
  <c r="SP38" i="2" s="1"/>
  <c r="SO37" i="2"/>
  <c r="AY29" i="4" l="1"/>
  <c r="AM36" i="3"/>
  <c r="CK33" i="6"/>
  <c r="CK36" i="6" s="1"/>
  <c r="CL33" i="6"/>
  <c r="SM34" i="2"/>
  <c r="CM36" i="6"/>
  <c r="AX29" i="4"/>
  <c r="SN37" i="2"/>
  <c r="SN38" i="2" s="1"/>
  <c r="SO38" i="2"/>
  <c r="C57" i="7"/>
  <c r="F15" i="11"/>
  <c r="SQ30" i="2"/>
  <c r="SQ37" i="2" s="1"/>
  <c r="N56" i="1" s="1"/>
  <c r="SM30" i="2"/>
  <c r="SU12" i="2"/>
  <c r="SU30" i="2" s="1"/>
  <c r="SU37" i="2" s="1"/>
  <c r="SW30" i="2"/>
  <c r="SW37" i="2" s="1"/>
  <c r="CL29" i="6"/>
  <c r="AZ26" i="4"/>
  <c r="AZ29" i="4" s="1"/>
  <c r="SM37" i="2" l="1"/>
  <c r="CL36" i="6"/>
  <c r="E15" i="11"/>
  <c r="G15" i="11" s="1"/>
  <c r="B57" i="7"/>
  <c r="SM38" i="2"/>
  <c r="AY32" i="6"/>
  <c r="GB31" i="17" s="1"/>
  <c r="GC31" i="17" s="1"/>
  <c r="AY31" i="6"/>
  <c r="GB30" i="17" s="1"/>
  <c r="GC30" i="17" s="1"/>
  <c r="AY12" i="6"/>
  <c r="GB11" i="17" s="1"/>
  <c r="AY13" i="6"/>
  <c r="GB12" i="17" s="1"/>
  <c r="AY14" i="6"/>
  <c r="GB13" i="17" s="1"/>
  <c r="AY15" i="6"/>
  <c r="GB14" i="17" s="1"/>
  <c r="AY16" i="6"/>
  <c r="GB15" i="17" s="1"/>
  <c r="AY17" i="6"/>
  <c r="GB16" i="17" s="1"/>
  <c r="AY18" i="6"/>
  <c r="GB17" i="17" s="1"/>
  <c r="AY19" i="6"/>
  <c r="GB18" i="17" s="1"/>
  <c r="AY20" i="6"/>
  <c r="GB19" i="17" s="1"/>
  <c r="AY21" i="6"/>
  <c r="GB20" i="17" s="1"/>
  <c r="AY22" i="6"/>
  <c r="GB21" i="17" s="1"/>
  <c r="AY23" i="6"/>
  <c r="GB22" i="17" s="1"/>
  <c r="AY24" i="6"/>
  <c r="GB23" i="17" s="1"/>
  <c r="AY25" i="6"/>
  <c r="GB24" i="17" s="1"/>
  <c r="AY26" i="6"/>
  <c r="GB25" i="17" s="1"/>
  <c r="AY27" i="6"/>
  <c r="GB26" i="17" s="1"/>
  <c r="AY28" i="6"/>
  <c r="GB27" i="17" s="1"/>
  <c r="AY11" i="6"/>
  <c r="GB10" i="17" s="1"/>
  <c r="LC33" i="2"/>
  <c r="AX32" i="6" s="1"/>
  <c r="FX31" i="17" s="1"/>
  <c r="FY31" i="17" s="1"/>
  <c r="LB33" i="2"/>
  <c r="LC32" i="2"/>
  <c r="LB32" i="2"/>
  <c r="LB13" i="2"/>
  <c r="LC13" i="2"/>
  <c r="AX12" i="6" s="1"/>
  <c r="FX11" i="17" s="1"/>
  <c r="LB14" i="2"/>
  <c r="LC14" i="2"/>
  <c r="AX13" i="6" s="1"/>
  <c r="FX12" i="17" s="1"/>
  <c r="LB15" i="2"/>
  <c r="LC15" i="2"/>
  <c r="AX14" i="6" s="1"/>
  <c r="FX13" i="17" s="1"/>
  <c r="LB16" i="2"/>
  <c r="LC16" i="2"/>
  <c r="AX15" i="6" s="1"/>
  <c r="FX14" i="17" s="1"/>
  <c r="LB17" i="2"/>
  <c r="LC17" i="2"/>
  <c r="AX16" i="6" s="1"/>
  <c r="FX15" i="17" s="1"/>
  <c r="LB18" i="2"/>
  <c r="LC18" i="2"/>
  <c r="AX17" i="6" s="1"/>
  <c r="FX16" i="17" s="1"/>
  <c r="LB19" i="2"/>
  <c r="LC19" i="2"/>
  <c r="AX18" i="6" s="1"/>
  <c r="FX17" i="17" s="1"/>
  <c r="LB20" i="2"/>
  <c r="LC20" i="2"/>
  <c r="AX19" i="6" s="1"/>
  <c r="FX18" i="17" s="1"/>
  <c r="LB21" i="2"/>
  <c r="LC21" i="2"/>
  <c r="AX20" i="6" s="1"/>
  <c r="FX19" i="17" s="1"/>
  <c r="LB22" i="2"/>
  <c r="LC22" i="2"/>
  <c r="AX21" i="6" s="1"/>
  <c r="FX20" i="17" s="1"/>
  <c r="LB23" i="2"/>
  <c r="LC23" i="2"/>
  <c r="AX22" i="6" s="1"/>
  <c r="FX21" i="17" s="1"/>
  <c r="LB24" i="2"/>
  <c r="LC24" i="2"/>
  <c r="AX23" i="6" s="1"/>
  <c r="FX22" i="17" s="1"/>
  <c r="LB25" i="2"/>
  <c r="LC25" i="2"/>
  <c r="AX24" i="6" s="1"/>
  <c r="FX23" i="17" s="1"/>
  <c r="LB26" i="2"/>
  <c r="LC26" i="2"/>
  <c r="AX25" i="6" s="1"/>
  <c r="FX24" i="17" s="1"/>
  <c r="LB27" i="2"/>
  <c r="LC27" i="2"/>
  <c r="AX26" i="6" s="1"/>
  <c r="FX25" i="17" s="1"/>
  <c r="LB28" i="2"/>
  <c r="LC28" i="2"/>
  <c r="AX27" i="6" s="1"/>
  <c r="FX26" i="17" s="1"/>
  <c r="LB29" i="2"/>
  <c r="LC29" i="2"/>
  <c r="AX28" i="6" s="1"/>
  <c r="FX27" i="17" s="1"/>
  <c r="LC12" i="2"/>
  <c r="LB12" i="2"/>
  <c r="LH40" i="2"/>
  <c r="LI34" i="2"/>
  <c r="LH34" i="2"/>
  <c r="LI30" i="2"/>
  <c r="LH30" i="2"/>
  <c r="LI37" i="2" l="1"/>
  <c r="F265" i="8" s="1"/>
  <c r="GC32" i="17"/>
  <c r="GC35" i="17" s="1"/>
  <c r="GB28" i="17"/>
  <c r="GB35" i="17" s="1"/>
  <c r="GB36" i="17" s="1"/>
  <c r="GB32" i="17"/>
  <c r="H15" i="11"/>
  <c r="LH37" i="2"/>
  <c r="F261" i="8" s="1"/>
  <c r="F264" i="8" s="1"/>
  <c r="I15" i="11"/>
  <c r="LC30" i="2"/>
  <c r="C19" i="7"/>
  <c r="LI42" i="2"/>
  <c r="LC34" i="2"/>
  <c r="LB34" i="2"/>
  <c r="LB30" i="2"/>
  <c r="AX11" i="6"/>
  <c r="FX10" i="17" s="1"/>
  <c r="FX28" i="17" s="1"/>
  <c r="AX31" i="6"/>
  <c r="FX30" i="17" s="1"/>
  <c r="D268" i="8"/>
  <c r="H267" i="8"/>
  <c r="G267" i="8"/>
  <c r="I267" i="8" s="1"/>
  <c r="H266" i="8"/>
  <c r="G266" i="8"/>
  <c r="I266" i="8" s="1"/>
  <c r="F268" i="8"/>
  <c r="D264" i="8"/>
  <c r="H263" i="8"/>
  <c r="G263" i="8"/>
  <c r="I263" i="8" s="1"/>
  <c r="H262" i="8"/>
  <c r="G262" i="8"/>
  <c r="I262" i="8" s="1"/>
  <c r="J261" i="8"/>
  <c r="FX32" i="17" l="1"/>
  <c r="FX35" i="17" s="1"/>
  <c r="FY30" i="17"/>
  <c r="FY32" i="17" s="1"/>
  <c r="FY35" i="17" s="1"/>
  <c r="LC37" i="2"/>
  <c r="E265" i="8" s="1"/>
  <c r="LH42" i="2"/>
  <c r="LB37" i="2"/>
  <c r="E261" i="8" s="1"/>
  <c r="E264" i="8" s="1"/>
  <c r="H264" i="8" s="1"/>
  <c r="FX36" i="17" l="1"/>
  <c r="B19" i="7"/>
  <c r="G261" i="8"/>
  <c r="I261" i="8" s="1"/>
  <c r="H261" i="8"/>
  <c r="G264" i="8"/>
  <c r="I264" i="8" s="1"/>
  <c r="G265" i="8"/>
  <c r="I265" i="8" s="1"/>
  <c r="H265" i="8"/>
  <c r="E268" i="8"/>
  <c r="G268" i="8" l="1"/>
  <c r="I268" i="8" s="1"/>
  <c r="H268" i="8"/>
  <c r="D141" i="8" l="1"/>
  <c r="NH13" i="2" l="1"/>
  <c r="NL13" i="2" s="1"/>
  <c r="NH14" i="2"/>
  <c r="NL14" i="2" s="1"/>
  <c r="NH15" i="2"/>
  <c r="NL15" i="2" s="1"/>
  <c r="NH16" i="2"/>
  <c r="NL16" i="2" s="1"/>
  <c r="NH17" i="2"/>
  <c r="NL17" i="2" s="1"/>
  <c r="NH18" i="2"/>
  <c r="NL18" i="2" s="1"/>
  <c r="NH19" i="2"/>
  <c r="NL19" i="2" s="1"/>
  <c r="NH20" i="2"/>
  <c r="NL20" i="2" s="1"/>
  <c r="NH21" i="2"/>
  <c r="NL21" i="2" s="1"/>
  <c r="NH22" i="2"/>
  <c r="NL22" i="2" s="1"/>
  <c r="NH23" i="2"/>
  <c r="NL23" i="2" s="1"/>
  <c r="NH24" i="2"/>
  <c r="NL24" i="2" s="1"/>
  <c r="NH25" i="2"/>
  <c r="NL25" i="2" s="1"/>
  <c r="NH26" i="2"/>
  <c r="NL26" i="2" s="1"/>
  <c r="NH27" i="2"/>
  <c r="NL27" i="2" s="1"/>
  <c r="NH28" i="2"/>
  <c r="NL28" i="2" s="1"/>
  <c r="NH29" i="2"/>
  <c r="NL29" i="2" s="1"/>
  <c r="NH12" i="2"/>
  <c r="NL12" i="2" s="1"/>
  <c r="CL9" i="4"/>
  <c r="CM9" i="4" s="1"/>
  <c r="CL10" i="4"/>
  <c r="CM10" i="4" s="1"/>
  <c r="CL11" i="4"/>
  <c r="CM11" i="4" s="1"/>
  <c r="CL12" i="4"/>
  <c r="CM12" i="4" s="1"/>
  <c r="CL13" i="4"/>
  <c r="CM13" i="4" s="1"/>
  <c r="CL14" i="4"/>
  <c r="CM14" i="4" s="1"/>
  <c r="CL15" i="4"/>
  <c r="CM15" i="4" s="1"/>
  <c r="CL16" i="4"/>
  <c r="CM16" i="4" s="1"/>
  <c r="CL17" i="4"/>
  <c r="CM17" i="4" s="1"/>
  <c r="CL18" i="4"/>
  <c r="CM18" i="4" s="1"/>
  <c r="CL19" i="4"/>
  <c r="CM19" i="4" s="1"/>
  <c r="CL20" i="4"/>
  <c r="CM20" i="4" s="1"/>
  <c r="CL21" i="4"/>
  <c r="CM21" i="4" s="1"/>
  <c r="CL22" i="4"/>
  <c r="CM22" i="4" s="1"/>
  <c r="CL23" i="4"/>
  <c r="CM23" i="4" s="1"/>
  <c r="CL24" i="4"/>
  <c r="CM24" i="4" s="1"/>
  <c r="CL25" i="4"/>
  <c r="CM25" i="4" s="1"/>
  <c r="CL8" i="4"/>
  <c r="CM8" i="4" s="1"/>
  <c r="OB22" i="2" l="1"/>
  <c r="X29" i="3"/>
  <c r="X28" i="3"/>
  <c r="X9" i="3"/>
  <c r="X10" i="3"/>
  <c r="X11" i="3"/>
  <c r="X12" i="3"/>
  <c r="X13" i="3"/>
  <c r="X14" i="3"/>
  <c r="X15" i="3"/>
  <c r="X16" i="3"/>
  <c r="X17" i="3"/>
  <c r="X18" i="3"/>
  <c r="X19" i="3"/>
  <c r="X20" i="3"/>
  <c r="X21" i="3"/>
  <c r="X22" i="3"/>
  <c r="X23" i="3"/>
  <c r="X24" i="3"/>
  <c r="X25" i="3"/>
  <c r="X8" i="3"/>
  <c r="Y17" i="3" l="1"/>
  <c r="FZ34" i="2"/>
  <c r="AC32" i="6"/>
  <c r="CR31" i="17" s="1"/>
  <c r="AC31" i="6"/>
  <c r="CR30" i="17" s="1"/>
  <c r="CS30" i="17" s="1"/>
  <c r="AC12" i="6"/>
  <c r="CR11" i="17" s="1"/>
  <c r="AC13" i="6"/>
  <c r="CR12" i="17" s="1"/>
  <c r="AC14" i="6"/>
  <c r="CR13" i="17" s="1"/>
  <c r="AC15" i="6"/>
  <c r="CR14" i="17" s="1"/>
  <c r="AC16" i="6"/>
  <c r="CR15" i="17" s="1"/>
  <c r="AC17" i="6"/>
  <c r="CR16" i="17" s="1"/>
  <c r="AC18" i="6"/>
  <c r="CR17" i="17" s="1"/>
  <c r="AC19" i="6"/>
  <c r="CR18" i="17" s="1"/>
  <c r="AC20" i="6"/>
  <c r="CR19" i="17" s="1"/>
  <c r="AC21" i="6"/>
  <c r="CR20" i="17" s="1"/>
  <c r="AC22" i="6"/>
  <c r="CR21" i="17" s="1"/>
  <c r="AC23" i="6"/>
  <c r="CR22" i="17" s="1"/>
  <c r="AC24" i="6"/>
  <c r="CR23" i="17" s="1"/>
  <c r="AC25" i="6"/>
  <c r="CR24" i="17" s="1"/>
  <c r="AC26" i="6"/>
  <c r="CR25" i="17" s="1"/>
  <c r="AC27" i="6"/>
  <c r="CR26" i="17" s="1"/>
  <c r="AC28" i="6"/>
  <c r="CR27" i="17" s="1"/>
  <c r="AC11" i="6"/>
  <c r="CR10" i="17" s="1"/>
  <c r="FR13" i="2"/>
  <c r="FS13" i="2"/>
  <c r="FR14" i="2"/>
  <c r="FS14" i="2"/>
  <c r="FR15" i="2"/>
  <c r="FS15" i="2"/>
  <c r="FR16" i="2"/>
  <c r="FS16" i="2"/>
  <c r="FR17" i="2"/>
  <c r="FS17" i="2"/>
  <c r="FR18" i="2"/>
  <c r="FS18" i="2"/>
  <c r="FR19" i="2"/>
  <c r="FS19" i="2"/>
  <c r="FR20" i="2"/>
  <c r="FS20" i="2"/>
  <c r="FR21" i="2"/>
  <c r="FS21" i="2"/>
  <c r="FR22" i="2"/>
  <c r="FS22" i="2"/>
  <c r="FR23" i="2"/>
  <c r="FS23" i="2"/>
  <c r="FR24" i="2"/>
  <c r="FS24" i="2"/>
  <c r="FR25" i="2"/>
  <c r="FS25" i="2"/>
  <c r="FR26" i="2"/>
  <c r="FS26" i="2"/>
  <c r="FR27" i="2"/>
  <c r="FS27" i="2"/>
  <c r="FR28" i="2"/>
  <c r="FS28" i="2"/>
  <c r="FR29" i="2"/>
  <c r="FS29" i="2"/>
  <c r="FS12" i="2"/>
  <c r="FR12" i="2"/>
  <c r="FV34" i="2"/>
  <c r="FU34" i="2"/>
  <c r="FT33" i="2"/>
  <c r="FQ33" i="2"/>
  <c r="FT32" i="2"/>
  <c r="FQ32" i="2"/>
  <c r="FQ34" i="2" s="1"/>
  <c r="FR34" i="2"/>
  <c r="FV30" i="2"/>
  <c r="FU30" i="2"/>
  <c r="FT29" i="2"/>
  <c r="FZ29" i="2" s="1"/>
  <c r="FT28" i="2"/>
  <c r="FT27" i="2"/>
  <c r="FZ27" i="2" s="1"/>
  <c r="FT26" i="2"/>
  <c r="FT25" i="2"/>
  <c r="FZ25" i="2" s="1"/>
  <c r="FT24" i="2"/>
  <c r="FT23" i="2"/>
  <c r="FZ23" i="2" s="1"/>
  <c r="FT22" i="2"/>
  <c r="FT21" i="2"/>
  <c r="FZ21" i="2" s="1"/>
  <c r="FT20" i="2"/>
  <c r="FT19" i="2"/>
  <c r="FZ19" i="2" s="1"/>
  <c r="FT18" i="2"/>
  <c r="FT17" i="2"/>
  <c r="FZ17" i="2" s="1"/>
  <c r="FT16" i="2"/>
  <c r="FT15" i="2"/>
  <c r="FZ15" i="2" s="1"/>
  <c r="FT14" i="2"/>
  <c r="FT13" i="2"/>
  <c r="FZ13" i="2" s="1"/>
  <c r="FT12" i="2"/>
  <c r="FZ12" i="2" s="1"/>
  <c r="FX12" i="2" s="1"/>
  <c r="E78" i="8"/>
  <c r="CR32" i="17" l="1"/>
  <c r="CS31" i="17"/>
  <c r="CS32" i="17" s="1"/>
  <c r="CS35" i="17" s="1"/>
  <c r="CR28" i="17"/>
  <c r="FV37" i="2"/>
  <c r="FQ12" i="2"/>
  <c r="FY12" i="2" s="1"/>
  <c r="FW12" i="2" s="1"/>
  <c r="FQ28" i="2"/>
  <c r="FY28" i="2" s="1"/>
  <c r="FW28" i="2" s="1"/>
  <c r="FQ26" i="2"/>
  <c r="FY26" i="2" s="1"/>
  <c r="FW26" i="2" s="1"/>
  <c r="FQ24" i="2"/>
  <c r="FY24" i="2" s="1"/>
  <c r="FW24" i="2" s="1"/>
  <c r="FQ22" i="2"/>
  <c r="FY22" i="2" s="1"/>
  <c r="FW22" i="2" s="1"/>
  <c r="FQ20" i="2"/>
  <c r="FY20" i="2" s="1"/>
  <c r="FW20" i="2" s="1"/>
  <c r="FQ18" i="2"/>
  <c r="FY18" i="2" s="1"/>
  <c r="FW18" i="2" s="1"/>
  <c r="FQ16" i="2"/>
  <c r="FY16" i="2" s="1"/>
  <c r="FW16" i="2" s="1"/>
  <c r="FQ14" i="2"/>
  <c r="FY14" i="2" s="1"/>
  <c r="FW14" i="2" s="1"/>
  <c r="FZ28" i="2"/>
  <c r="FX28" i="2" s="1"/>
  <c r="FZ26" i="2"/>
  <c r="FX26" i="2" s="1"/>
  <c r="FZ24" i="2"/>
  <c r="FX24" i="2" s="1"/>
  <c r="FZ22" i="2"/>
  <c r="FX22" i="2" s="1"/>
  <c r="FZ20" i="2"/>
  <c r="FX20" i="2" s="1"/>
  <c r="FZ18" i="2"/>
  <c r="FX18" i="2" s="1"/>
  <c r="FZ16" i="2"/>
  <c r="FX16" i="2" s="1"/>
  <c r="FZ14" i="2"/>
  <c r="FX14" i="2" s="1"/>
  <c r="FX29" i="2"/>
  <c r="FX27" i="2"/>
  <c r="FX25" i="2"/>
  <c r="FX23" i="2"/>
  <c r="FX21" i="2"/>
  <c r="FX19" i="2"/>
  <c r="FX17" i="2"/>
  <c r="FX15" i="2"/>
  <c r="FX13" i="2"/>
  <c r="FQ29" i="2"/>
  <c r="FY29" i="2" s="1"/>
  <c r="FW29" i="2" s="1"/>
  <c r="FQ27" i="2"/>
  <c r="FY27" i="2" s="1"/>
  <c r="FW27" i="2" s="1"/>
  <c r="FQ23" i="2"/>
  <c r="FY23" i="2" s="1"/>
  <c r="FW23" i="2" s="1"/>
  <c r="FQ21" i="2"/>
  <c r="FY21" i="2" s="1"/>
  <c r="FW21" i="2" s="1"/>
  <c r="FQ19" i="2"/>
  <c r="FY19" i="2" s="1"/>
  <c r="FW19" i="2" s="1"/>
  <c r="FQ17" i="2"/>
  <c r="FY17" i="2" s="1"/>
  <c r="FW17" i="2" s="1"/>
  <c r="FQ15" i="2"/>
  <c r="FY15" i="2" s="1"/>
  <c r="FW15" i="2" s="1"/>
  <c r="FQ13" i="2"/>
  <c r="FY13" i="2" s="1"/>
  <c r="FW13" i="2" s="1"/>
  <c r="FS30" i="2"/>
  <c r="FR30" i="2"/>
  <c r="FR37" i="2" s="1"/>
  <c r="FQ25" i="2"/>
  <c r="FY25" i="2" s="1"/>
  <c r="FW25" i="2" s="1"/>
  <c r="FY34" i="2"/>
  <c r="FX34" i="2"/>
  <c r="FW34" i="2"/>
  <c r="FT30" i="2"/>
  <c r="FU37" i="2"/>
  <c r="FT34" i="2"/>
  <c r="FS34" i="2"/>
  <c r="BJ9" i="4"/>
  <c r="BN9" i="4"/>
  <c r="BJ10" i="4"/>
  <c r="BN10" i="4"/>
  <c r="BJ11" i="4"/>
  <c r="BN11" i="4"/>
  <c r="BJ12" i="4"/>
  <c r="BN12" i="4"/>
  <c r="BJ13" i="4"/>
  <c r="BN13" i="4"/>
  <c r="BJ14" i="4"/>
  <c r="BN14" i="4"/>
  <c r="BJ15" i="4"/>
  <c r="BN15" i="4"/>
  <c r="BJ16" i="4"/>
  <c r="BN16" i="4"/>
  <c r="BJ17" i="4"/>
  <c r="BN17" i="4"/>
  <c r="BJ18" i="4"/>
  <c r="BN18" i="4"/>
  <c r="BJ19" i="4"/>
  <c r="BN19" i="4"/>
  <c r="BJ20" i="4"/>
  <c r="BN20" i="4"/>
  <c r="BJ21" i="4"/>
  <c r="BN21" i="4"/>
  <c r="BJ22" i="4"/>
  <c r="BN22" i="4"/>
  <c r="BJ23" i="4"/>
  <c r="BN23" i="4"/>
  <c r="BJ24" i="4"/>
  <c r="BN24" i="4"/>
  <c r="BJ25" i="4"/>
  <c r="BN25" i="4"/>
  <c r="BJ8" i="4"/>
  <c r="BN8" i="4"/>
  <c r="BO26" i="4"/>
  <c r="BO29" i="4" s="1"/>
  <c r="BM26" i="4"/>
  <c r="BM29" i="4" s="1"/>
  <c r="BK26" i="4"/>
  <c r="BK29" i="4" s="1"/>
  <c r="AL9" i="4"/>
  <c r="AO9" i="4"/>
  <c r="AP9" i="4"/>
  <c r="AL10" i="4"/>
  <c r="AO10" i="4"/>
  <c r="AP10" i="4"/>
  <c r="AL11" i="4"/>
  <c r="AO11" i="4"/>
  <c r="AP11" i="4"/>
  <c r="AL12" i="4"/>
  <c r="AO12" i="4"/>
  <c r="AP12" i="4"/>
  <c r="AL13" i="4"/>
  <c r="AO13" i="4"/>
  <c r="AP13" i="4"/>
  <c r="AL14" i="4"/>
  <c r="AO14" i="4"/>
  <c r="AP14" i="4"/>
  <c r="AL15" i="4"/>
  <c r="AO15" i="4"/>
  <c r="AP15" i="4"/>
  <c r="AL16" i="4"/>
  <c r="AO16" i="4"/>
  <c r="AP16" i="4"/>
  <c r="AL17" i="4"/>
  <c r="AO17" i="4"/>
  <c r="AP17" i="4"/>
  <c r="AL18" i="4"/>
  <c r="AO18" i="4"/>
  <c r="AP18" i="4"/>
  <c r="AL19" i="4"/>
  <c r="AO19" i="4"/>
  <c r="AP19" i="4"/>
  <c r="AL20" i="4"/>
  <c r="AO20" i="4"/>
  <c r="AP20" i="4"/>
  <c r="AL21" i="4"/>
  <c r="AO21" i="4"/>
  <c r="AP21" i="4"/>
  <c r="AL22" i="4"/>
  <c r="AO22" i="4"/>
  <c r="AP22" i="4"/>
  <c r="AL23" i="4"/>
  <c r="AO23" i="4"/>
  <c r="AP23" i="4"/>
  <c r="AL24" i="4"/>
  <c r="AO24" i="4"/>
  <c r="AP24" i="4"/>
  <c r="AL25" i="4"/>
  <c r="AO25" i="4"/>
  <c r="AP25" i="4"/>
  <c r="AL8" i="4"/>
  <c r="AP8" i="4"/>
  <c r="AQ26" i="4"/>
  <c r="AM26" i="4"/>
  <c r="AC36" i="3" s="1"/>
  <c r="AO8" i="4"/>
  <c r="FT37" i="2" l="1"/>
  <c r="AR51" i="1" s="1"/>
  <c r="CR35" i="17"/>
  <c r="CR36" i="17" s="1"/>
  <c r="FZ30" i="2"/>
  <c r="FZ37" i="2" s="1"/>
  <c r="FS37" i="2"/>
  <c r="FQ30" i="2"/>
  <c r="FQ37" i="2" s="1"/>
  <c r="N51" i="1" s="1"/>
  <c r="FY30" i="2"/>
  <c r="FY37" i="2" s="1"/>
  <c r="AN17" i="4"/>
  <c r="AN13" i="4"/>
  <c r="AQ36" i="3"/>
  <c r="AN25" i="4"/>
  <c r="AN21" i="4"/>
  <c r="AN24" i="4"/>
  <c r="BL17" i="4"/>
  <c r="BL13" i="4"/>
  <c r="BL9" i="4"/>
  <c r="BL10" i="4"/>
  <c r="FX30" i="2"/>
  <c r="FX37" i="2" s="1"/>
  <c r="FW30" i="2"/>
  <c r="FW37" i="2" s="1"/>
  <c r="AN22" i="4"/>
  <c r="AN14" i="4"/>
  <c r="AN9" i="4"/>
  <c r="BL25" i="4"/>
  <c r="BL21" i="4"/>
  <c r="BL19" i="4"/>
  <c r="BL8" i="4"/>
  <c r="AN18" i="4"/>
  <c r="AN10" i="4"/>
  <c r="AN23" i="4"/>
  <c r="AN19" i="4"/>
  <c r="AN15" i="4"/>
  <c r="AN11" i="4"/>
  <c r="BL20" i="4"/>
  <c r="BL18" i="4"/>
  <c r="BL11" i="4"/>
  <c r="AL26" i="4"/>
  <c r="AB36" i="3" s="1"/>
  <c r="BL24" i="4"/>
  <c r="BL22" i="4"/>
  <c r="BL15" i="4"/>
  <c r="BJ26" i="4"/>
  <c r="AN20" i="4"/>
  <c r="AN16" i="4"/>
  <c r="AN12" i="4"/>
  <c r="BL23" i="4"/>
  <c r="BL16" i="4"/>
  <c r="BL14" i="4"/>
  <c r="BL12" i="4"/>
  <c r="BN26" i="4"/>
  <c r="BN29" i="4" s="1"/>
  <c r="AP26" i="4"/>
  <c r="AO26" i="4"/>
  <c r="AN8" i="4"/>
  <c r="BL26" i="4" l="1"/>
  <c r="BL29" i="4" s="1"/>
  <c r="AN26" i="4"/>
  <c r="BJ29" i="4"/>
  <c r="AP36" i="3"/>
  <c r="D436" i="8" l="1"/>
  <c r="D432" i="8" s="1"/>
  <c r="F380" i="8"/>
  <c r="D380" i="8"/>
  <c r="E317" i="8"/>
  <c r="H317" i="8" s="1"/>
  <c r="D318" i="8"/>
  <c r="D319" i="8" s="1"/>
  <c r="F318" i="8"/>
  <c r="D307" i="8"/>
  <c r="E297" i="8"/>
  <c r="E14" i="8"/>
  <c r="D413" i="8"/>
  <c r="D410" i="8"/>
  <c r="D395" i="8"/>
  <c r="D392" i="8"/>
  <c r="C6" i="16" s="1"/>
  <c r="D196" i="8"/>
  <c r="G194" i="8"/>
  <c r="C7" i="16" l="1"/>
  <c r="E318" i="8"/>
  <c r="G318" i="8" s="1"/>
  <c r="I318" i="8" s="1"/>
  <c r="G317" i="8"/>
  <c r="I317" i="8" s="1"/>
  <c r="F319" i="8"/>
  <c r="D321" i="8"/>
  <c r="H318" i="8" l="1"/>
  <c r="E319" i="8"/>
  <c r="G319" i="8" s="1"/>
  <c r="I319" i="8" s="1"/>
  <c r="D64" i="8"/>
  <c r="H319" i="8" l="1"/>
  <c r="F375" i="8"/>
  <c r="F376" i="8"/>
  <c r="D376" i="8"/>
  <c r="D375" i="8"/>
  <c r="OX13" i="2" l="1"/>
  <c r="OY13" i="2"/>
  <c r="OX14" i="2"/>
  <c r="OY14" i="2"/>
  <c r="OX15" i="2"/>
  <c r="OY15" i="2"/>
  <c r="OX16" i="2"/>
  <c r="OY16" i="2"/>
  <c r="OX17" i="2"/>
  <c r="OY17" i="2"/>
  <c r="OX18" i="2"/>
  <c r="OY18" i="2"/>
  <c r="OX19" i="2"/>
  <c r="OY19" i="2"/>
  <c r="OX20" i="2"/>
  <c r="OY20" i="2"/>
  <c r="OX21" i="2"/>
  <c r="OY21" i="2"/>
  <c r="OX22" i="2"/>
  <c r="OY22" i="2"/>
  <c r="OX23" i="2"/>
  <c r="OY23" i="2"/>
  <c r="OX24" i="2"/>
  <c r="OY24" i="2"/>
  <c r="OX25" i="2"/>
  <c r="OY25" i="2"/>
  <c r="OX26" i="2"/>
  <c r="OY26" i="2"/>
  <c r="OX27" i="2"/>
  <c r="OY27" i="2"/>
  <c r="OX28" i="2"/>
  <c r="OY28" i="2"/>
  <c r="OX29" i="2"/>
  <c r="OY29" i="2"/>
  <c r="OY12" i="2"/>
  <c r="OX12" i="2"/>
  <c r="PT34" i="2"/>
  <c r="PS34" i="2"/>
  <c r="PT29" i="2"/>
  <c r="IH27" i="17" s="1"/>
  <c r="PS29" i="2"/>
  <c r="PT28" i="2"/>
  <c r="IH26" i="17" s="1"/>
  <c r="PS28" i="2"/>
  <c r="PT27" i="2"/>
  <c r="IH25" i="17" s="1"/>
  <c r="PS27" i="2"/>
  <c r="PT26" i="2"/>
  <c r="IH24" i="17" s="1"/>
  <c r="PS26" i="2"/>
  <c r="PT25" i="2"/>
  <c r="IH23" i="17" s="1"/>
  <c r="PS25" i="2"/>
  <c r="PT24" i="2"/>
  <c r="IH22" i="17" s="1"/>
  <c r="PS24" i="2"/>
  <c r="PT23" i="2"/>
  <c r="IH21" i="17" s="1"/>
  <c r="PS23" i="2"/>
  <c r="PT22" i="2"/>
  <c r="IH20" i="17" s="1"/>
  <c r="PS22" i="2"/>
  <c r="PT21" i="2"/>
  <c r="IH19" i="17" s="1"/>
  <c r="PS21" i="2"/>
  <c r="PT20" i="2"/>
  <c r="IH18" i="17" s="1"/>
  <c r="PS20" i="2"/>
  <c r="PT19" i="2"/>
  <c r="IH17" i="17" s="1"/>
  <c r="PS19" i="2"/>
  <c r="PT18" i="2"/>
  <c r="IH16" i="17" s="1"/>
  <c r="PS18" i="2"/>
  <c r="PT17" i="2"/>
  <c r="IH15" i="17" s="1"/>
  <c r="PS17" i="2"/>
  <c r="PT16" i="2"/>
  <c r="IH14" i="17" s="1"/>
  <c r="PS16" i="2"/>
  <c r="PT15" i="2"/>
  <c r="IH13" i="17" s="1"/>
  <c r="PS15" i="2"/>
  <c r="PT14" i="2"/>
  <c r="IH12" i="17" s="1"/>
  <c r="PS14" i="2"/>
  <c r="PT13" i="2"/>
  <c r="IH11" i="17" s="1"/>
  <c r="PS13" i="2"/>
  <c r="PT12" i="2"/>
  <c r="IH10" i="17" s="1"/>
  <c r="IH28" i="17" s="1"/>
  <c r="IH35" i="17" s="1"/>
  <c r="PS12" i="2"/>
  <c r="PM34" i="2"/>
  <c r="PL34" i="2"/>
  <c r="PZ13" i="2"/>
  <c r="PL13" i="2" s="1"/>
  <c r="QA13" i="2"/>
  <c r="IE11" i="17" s="1"/>
  <c r="PZ14" i="2"/>
  <c r="QA14" i="2"/>
  <c r="IE12" i="17" s="1"/>
  <c r="PZ15" i="2"/>
  <c r="PL15" i="2" s="1"/>
  <c r="QA15" i="2"/>
  <c r="IE13" i="17" s="1"/>
  <c r="PZ16" i="2"/>
  <c r="QA16" i="2"/>
  <c r="IE14" i="17" s="1"/>
  <c r="PZ17" i="2"/>
  <c r="PL17" i="2" s="1"/>
  <c r="QA17" i="2"/>
  <c r="IE15" i="17" s="1"/>
  <c r="PZ18" i="2"/>
  <c r="QA18" i="2"/>
  <c r="IE16" i="17" s="1"/>
  <c r="PZ19" i="2"/>
  <c r="PL19" i="2" s="1"/>
  <c r="QA19" i="2"/>
  <c r="IE17" i="17" s="1"/>
  <c r="PZ20" i="2"/>
  <c r="QA20" i="2"/>
  <c r="IE18" i="17" s="1"/>
  <c r="PZ21" i="2"/>
  <c r="PL21" i="2" s="1"/>
  <c r="QA21" i="2"/>
  <c r="IE19" i="17" s="1"/>
  <c r="PZ22" i="2"/>
  <c r="QA22" i="2"/>
  <c r="IE20" i="17" s="1"/>
  <c r="PZ23" i="2"/>
  <c r="PL23" i="2" s="1"/>
  <c r="QA23" i="2"/>
  <c r="IE21" i="17" s="1"/>
  <c r="PZ24" i="2"/>
  <c r="QA24" i="2"/>
  <c r="IE22" i="17" s="1"/>
  <c r="PZ25" i="2"/>
  <c r="PL25" i="2" s="1"/>
  <c r="QA25" i="2"/>
  <c r="IE23" i="17" s="1"/>
  <c r="PZ26" i="2"/>
  <c r="QA26" i="2"/>
  <c r="IE24" i="17" s="1"/>
  <c r="PZ27" i="2"/>
  <c r="PL27" i="2" s="1"/>
  <c r="QA27" i="2"/>
  <c r="IE25" i="17" s="1"/>
  <c r="PZ28" i="2"/>
  <c r="QA28" i="2"/>
  <c r="IE26" i="17" s="1"/>
  <c r="PZ29" i="2"/>
  <c r="PL29" i="2" s="1"/>
  <c r="QA29" i="2"/>
  <c r="IE27" i="17" s="1"/>
  <c r="QA12" i="2"/>
  <c r="PZ12" i="2"/>
  <c r="PM12" i="2" l="1"/>
  <c r="ID10" i="17" s="1"/>
  <c r="IE10" i="17"/>
  <c r="IE28" i="17" s="1"/>
  <c r="IE35" i="17" s="1"/>
  <c r="OP34" i="2"/>
  <c r="OP30" i="2"/>
  <c r="PS30" i="2"/>
  <c r="PS37" i="2" s="1"/>
  <c r="PM28" i="2"/>
  <c r="ID26" i="17" s="1"/>
  <c r="PM14" i="2"/>
  <c r="ID12" i="17" s="1"/>
  <c r="PL12" i="2"/>
  <c r="PM26" i="2"/>
  <c r="ID24" i="17" s="1"/>
  <c r="PM24" i="2"/>
  <c r="ID22" i="17" s="1"/>
  <c r="PM22" i="2"/>
  <c r="ID20" i="17" s="1"/>
  <c r="PM20" i="2"/>
  <c r="ID18" i="17" s="1"/>
  <c r="PM18" i="2"/>
  <c r="ID16" i="17" s="1"/>
  <c r="PM16" i="2"/>
  <c r="ID14" i="17" s="1"/>
  <c r="PT30" i="2"/>
  <c r="PT37" i="2" s="1"/>
  <c r="PM29" i="2"/>
  <c r="ID27" i="17" s="1"/>
  <c r="PM27" i="2"/>
  <c r="ID25" i="17" s="1"/>
  <c r="PM25" i="2"/>
  <c r="ID23" i="17" s="1"/>
  <c r="PM23" i="2"/>
  <c r="ID21" i="17" s="1"/>
  <c r="PM21" i="2"/>
  <c r="ID19" i="17" s="1"/>
  <c r="PM19" i="2"/>
  <c r="ID17" i="17" s="1"/>
  <c r="PM17" i="2"/>
  <c r="ID15" i="17" s="1"/>
  <c r="PM15" i="2"/>
  <c r="ID13" i="17" s="1"/>
  <c r="PM13" i="2"/>
  <c r="ID11" i="17" s="1"/>
  <c r="PL28" i="2"/>
  <c r="PL26" i="2"/>
  <c r="PL24" i="2"/>
  <c r="PL22" i="2"/>
  <c r="PL20" i="2"/>
  <c r="PL18" i="2"/>
  <c r="PL16" i="2"/>
  <c r="PL14" i="2"/>
  <c r="ID28" i="17" l="1"/>
  <c r="ID35" i="17" s="1"/>
  <c r="OP37" i="2"/>
  <c r="PL30" i="2"/>
  <c r="PL37" i="2" s="1"/>
  <c r="PM30" i="2"/>
  <c r="PM37" i="2" s="1"/>
  <c r="QX33" i="2" l="1"/>
  <c r="QX32" i="2"/>
  <c r="QX13" i="2"/>
  <c r="QX14" i="2"/>
  <c r="QX15" i="2"/>
  <c r="QX16" i="2"/>
  <c r="QX17" i="2"/>
  <c r="QX18" i="2"/>
  <c r="QX19" i="2"/>
  <c r="QX20" i="2"/>
  <c r="QX21" i="2"/>
  <c r="QX22" i="2"/>
  <c r="QX23" i="2"/>
  <c r="QX24" i="2"/>
  <c r="QX25" i="2"/>
  <c r="QX26" i="2"/>
  <c r="QX27" i="2"/>
  <c r="QX28" i="2"/>
  <c r="QX29" i="2"/>
  <c r="QX12" i="2"/>
  <c r="D385" i="8"/>
  <c r="D383" i="8"/>
  <c r="E426" i="8"/>
  <c r="F426" i="8"/>
  <c r="G426" i="8"/>
  <c r="D426" i="8"/>
  <c r="D424" i="8"/>
  <c r="BK32" i="6" l="1"/>
  <c r="HX31" i="17" s="1"/>
  <c r="HY31" i="17" s="1"/>
  <c r="BJ32" i="6"/>
  <c r="HT31" i="17" s="1"/>
  <c r="HU31" i="17" s="1"/>
  <c r="BK31" i="6"/>
  <c r="HX30" i="17" s="1"/>
  <c r="BJ31" i="6"/>
  <c r="HT30" i="17" s="1"/>
  <c r="BK12" i="6"/>
  <c r="HX11" i="17" s="1"/>
  <c r="BK13" i="6"/>
  <c r="HX12" i="17" s="1"/>
  <c r="BK14" i="6"/>
  <c r="HX13" i="17" s="1"/>
  <c r="BK15" i="6"/>
  <c r="HX14" i="17" s="1"/>
  <c r="BK16" i="6"/>
  <c r="HX15" i="17" s="1"/>
  <c r="BK17" i="6"/>
  <c r="HX16" i="17" s="1"/>
  <c r="BK18" i="6"/>
  <c r="HX17" i="17" s="1"/>
  <c r="BK19" i="6"/>
  <c r="HX18" i="17" s="1"/>
  <c r="BK20" i="6"/>
  <c r="HX19" i="17" s="1"/>
  <c r="BK21" i="6"/>
  <c r="HX20" i="17" s="1"/>
  <c r="BK22" i="6"/>
  <c r="HX21" i="17" s="1"/>
  <c r="BK23" i="6"/>
  <c r="HX22" i="17" s="1"/>
  <c r="BK24" i="6"/>
  <c r="HX23" i="17" s="1"/>
  <c r="BK25" i="6"/>
  <c r="HX24" i="17" s="1"/>
  <c r="BK26" i="6"/>
  <c r="HX25" i="17" s="1"/>
  <c r="BK27" i="6"/>
  <c r="HX26" i="17" s="1"/>
  <c r="BK28" i="6"/>
  <c r="HX27" i="17" s="1"/>
  <c r="BK11" i="6"/>
  <c r="HX10" i="17" s="1"/>
  <c r="HX28" i="17" s="1"/>
  <c r="OV13" i="2"/>
  <c r="OW13" i="2"/>
  <c r="BJ12" i="6" s="1"/>
  <c r="HT11" i="17" s="1"/>
  <c r="OZ13" i="2"/>
  <c r="PA13" i="2"/>
  <c r="BN12" i="6" s="1"/>
  <c r="IJ11" i="17" s="1"/>
  <c r="OV14" i="2"/>
  <c r="OW14" i="2"/>
  <c r="BJ13" i="6" s="1"/>
  <c r="HT12" i="17" s="1"/>
  <c r="OZ14" i="2"/>
  <c r="PA14" i="2"/>
  <c r="BN13" i="6" s="1"/>
  <c r="IJ12" i="17" s="1"/>
  <c r="OV15" i="2"/>
  <c r="OW15" i="2"/>
  <c r="BJ14" i="6" s="1"/>
  <c r="HT13" i="17" s="1"/>
  <c r="OZ15" i="2"/>
  <c r="PA15" i="2"/>
  <c r="BN14" i="6" s="1"/>
  <c r="IJ13" i="17" s="1"/>
  <c r="OV16" i="2"/>
  <c r="OW16" i="2"/>
  <c r="BJ15" i="6" s="1"/>
  <c r="HT14" i="17" s="1"/>
  <c r="OV17" i="2"/>
  <c r="OW17" i="2"/>
  <c r="BJ16" i="6" s="1"/>
  <c r="HT15" i="17" s="1"/>
  <c r="OZ17" i="2"/>
  <c r="PA17" i="2"/>
  <c r="BN16" i="6" s="1"/>
  <c r="IJ15" i="17" s="1"/>
  <c r="OV18" i="2"/>
  <c r="OW18" i="2"/>
  <c r="BJ17" i="6" s="1"/>
  <c r="HT16" i="17" s="1"/>
  <c r="OZ18" i="2"/>
  <c r="PA18" i="2"/>
  <c r="BN17" i="6" s="1"/>
  <c r="IJ16" i="17" s="1"/>
  <c r="OV19" i="2"/>
  <c r="OW19" i="2"/>
  <c r="BJ18" i="6" s="1"/>
  <c r="HT17" i="17" s="1"/>
  <c r="OZ19" i="2"/>
  <c r="PA19" i="2"/>
  <c r="BN18" i="6" s="1"/>
  <c r="IJ17" i="17" s="1"/>
  <c r="OV20" i="2"/>
  <c r="OW20" i="2"/>
  <c r="BJ19" i="6" s="1"/>
  <c r="HT18" i="17" s="1"/>
  <c r="OZ20" i="2"/>
  <c r="PA20" i="2"/>
  <c r="BN19" i="6" s="1"/>
  <c r="IJ18" i="17" s="1"/>
  <c r="OV21" i="2"/>
  <c r="OW21" i="2"/>
  <c r="BJ20" i="6" s="1"/>
  <c r="HT19" i="17" s="1"/>
  <c r="OZ21" i="2"/>
  <c r="PA21" i="2"/>
  <c r="BN20" i="6" s="1"/>
  <c r="IJ19" i="17" s="1"/>
  <c r="OV22" i="2"/>
  <c r="OW22" i="2"/>
  <c r="BJ21" i="6" s="1"/>
  <c r="HT20" i="17" s="1"/>
  <c r="OZ22" i="2"/>
  <c r="PA22" i="2"/>
  <c r="BN21" i="6" s="1"/>
  <c r="IJ20" i="17" s="1"/>
  <c r="OV23" i="2"/>
  <c r="OW23" i="2"/>
  <c r="BJ22" i="6" s="1"/>
  <c r="HT21" i="17" s="1"/>
  <c r="OZ23" i="2"/>
  <c r="PA23" i="2"/>
  <c r="BN22" i="6" s="1"/>
  <c r="IJ21" i="17" s="1"/>
  <c r="OV24" i="2"/>
  <c r="OW24" i="2"/>
  <c r="BJ23" i="6" s="1"/>
  <c r="HT22" i="17" s="1"/>
  <c r="OZ24" i="2"/>
  <c r="PA24" i="2"/>
  <c r="BN23" i="6" s="1"/>
  <c r="IJ22" i="17" s="1"/>
  <c r="OV25" i="2"/>
  <c r="OW25" i="2"/>
  <c r="BJ24" i="6" s="1"/>
  <c r="HT23" i="17" s="1"/>
  <c r="OZ25" i="2"/>
  <c r="PA25" i="2"/>
  <c r="BN24" i="6" s="1"/>
  <c r="IJ23" i="17" s="1"/>
  <c r="OV26" i="2"/>
  <c r="OW26" i="2"/>
  <c r="BJ25" i="6" s="1"/>
  <c r="HT24" i="17" s="1"/>
  <c r="OV27" i="2"/>
  <c r="OW27" i="2"/>
  <c r="BJ26" i="6" s="1"/>
  <c r="HT25" i="17" s="1"/>
  <c r="OZ27" i="2"/>
  <c r="PA27" i="2"/>
  <c r="BN26" i="6" s="1"/>
  <c r="IJ25" i="17" s="1"/>
  <c r="OV28" i="2"/>
  <c r="OW28" i="2"/>
  <c r="BJ27" i="6" s="1"/>
  <c r="HT26" i="17" s="1"/>
  <c r="OV29" i="2"/>
  <c r="OW29" i="2"/>
  <c r="BJ28" i="6" s="1"/>
  <c r="HT27" i="17" s="1"/>
  <c r="OZ29" i="2"/>
  <c r="PA29" i="2"/>
  <c r="BN28" i="6" s="1"/>
  <c r="IJ27" i="17" s="1"/>
  <c r="PA12" i="2"/>
  <c r="BN11" i="6" s="1"/>
  <c r="IJ10" i="17" s="1"/>
  <c r="OZ12" i="2"/>
  <c r="OW12" i="2"/>
  <c r="BJ11" i="6" s="1"/>
  <c r="HT10" i="17" s="1"/>
  <c r="OV12" i="2"/>
  <c r="HY30" i="17" l="1"/>
  <c r="HY32" i="17" s="1"/>
  <c r="HY35" i="17" s="1"/>
  <c r="HX32" i="17"/>
  <c r="HX35" i="17" s="1"/>
  <c r="HU30" i="17"/>
  <c r="HU32" i="17" s="1"/>
  <c r="HU35" i="17" s="1"/>
  <c r="HT32" i="17"/>
  <c r="HT28" i="17"/>
  <c r="HT35" i="17" s="1"/>
  <c r="PV34" i="2"/>
  <c r="PU34" i="2"/>
  <c r="PR34" i="2"/>
  <c r="PQ34" i="2"/>
  <c r="PV29" i="2"/>
  <c r="IP27" i="17" s="1"/>
  <c r="PU29" i="2"/>
  <c r="PR29" i="2"/>
  <c r="HZ27" i="17" s="1"/>
  <c r="PQ29" i="2"/>
  <c r="PV28" i="2"/>
  <c r="IP26" i="17" s="1"/>
  <c r="PU28" i="2"/>
  <c r="PR28" i="2"/>
  <c r="HZ26" i="17" s="1"/>
  <c r="PQ28" i="2"/>
  <c r="PV27" i="2"/>
  <c r="IP25" i="17" s="1"/>
  <c r="PU27" i="2"/>
  <c r="PR27" i="2"/>
  <c r="HZ25" i="17" s="1"/>
  <c r="PQ27" i="2"/>
  <c r="PV26" i="2"/>
  <c r="IP24" i="17" s="1"/>
  <c r="PU26" i="2"/>
  <c r="PR26" i="2"/>
  <c r="HZ24" i="17" s="1"/>
  <c r="PQ26" i="2"/>
  <c r="PV25" i="2"/>
  <c r="IP23" i="17" s="1"/>
  <c r="PU25" i="2"/>
  <c r="PR25" i="2"/>
  <c r="HZ23" i="17" s="1"/>
  <c r="PQ25" i="2"/>
  <c r="PV24" i="2"/>
  <c r="IP22" i="17" s="1"/>
  <c r="PU24" i="2"/>
  <c r="PR24" i="2"/>
  <c r="HZ22" i="17" s="1"/>
  <c r="PQ24" i="2"/>
  <c r="PV23" i="2"/>
  <c r="IP21" i="17" s="1"/>
  <c r="PU23" i="2"/>
  <c r="PR23" i="2"/>
  <c r="HZ21" i="17" s="1"/>
  <c r="PQ23" i="2"/>
  <c r="PV22" i="2"/>
  <c r="IP20" i="17" s="1"/>
  <c r="PU22" i="2"/>
  <c r="PR22" i="2"/>
  <c r="HZ20" i="17" s="1"/>
  <c r="PQ22" i="2"/>
  <c r="PV21" i="2"/>
  <c r="IP19" i="17" s="1"/>
  <c r="PU21" i="2"/>
  <c r="PR21" i="2"/>
  <c r="HZ19" i="17" s="1"/>
  <c r="PQ21" i="2"/>
  <c r="PV20" i="2"/>
  <c r="IP18" i="17" s="1"/>
  <c r="PU20" i="2"/>
  <c r="PR20" i="2"/>
  <c r="HZ18" i="17" s="1"/>
  <c r="PQ20" i="2"/>
  <c r="PV19" i="2"/>
  <c r="IP17" i="17" s="1"/>
  <c r="PU19" i="2"/>
  <c r="PR19" i="2"/>
  <c r="HZ17" i="17" s="1"/>
  <c r="PQ19" i="2"/>
  <c r="PV18" i="2"/>
  <c r="IP16" i="17" s="1"/>
  <c r="PU18" i="2"/>
  <c r="PR18" i="2"/>
  <c r="HZ16" i="17" s="1"/>
  <c r="PQ18" i="2"/>
  <c r="PV17" i="2"/>
  <c r="IP15" i="17" s="1"/>
  <c r="PU17" i="2"/>
  <c r="PR17" i="2"/>
  <c r="HZ15" i="17" s="1"/>
  <c r="PQ17" i="2"/>
  <c r="PV16" i="2"/>
  <c r="IP14" i="17" s="1"/>
  <c r="PU16" i="2"/>
  <c r="PR16" i="2"/>
  <c r="HZ14" i="17" s="1"/>
  <c r="PQ16" i="2"/>
  <c r="PV15" i="2"/>
  <c r="IP13" i="17" s="1"/>
  <c r="PU15" i="2"/>
  <c r="PR15" i="2"/>
  <c r="HZ13" i="17" s="1"/>
  <c r="PQ15" i="2"/>
  <c r="PV14" i="2"/>
  <c r="IP12" i="17" s="1"/>
  <c r="PU14" i="2"/>
  <c r="PR14" i="2"/>
  <c r="HZ12" i="17" s="1"/>
  <c r="PQ14" i="2"/>
  <c r="PV13" i="2"/>
  <c r="IP11" i="17" s="1"/>
  <c r="PU13" i="2"/>
  <c r="PR13" i="2"/>
  <c r="HZ11" i="17" s="1"/>
  <c r="PQ13" i="2"/>
  <c r="PV12" i="2"/>
  <c r="IP10" i="17" s="1"/>
  <c r="IP28" i="17" s="1"/>
  <c r="IP35" i="17" s="1"/>
  <c r="IN36" i="17" s="1"/>
  <c r="PU12" i="2"/>
  <c r="PR12" i="2"/>
  <c r="PQ12" i="2"/>
  <c r="PQ30" i="2" s="1"/>
  <c r="PQ37" i="2" s="1"/>
  <c r="PH34" i="2"/>
  <c r="PG34" i="2"/>
  <c r="PD34" i="2"/>
  <c r="PC34" i="2"/>
  <c r="PB34" i="2"/>
  <c r="PA34" i="2"/>
  <c r="OZ34" i="2"/>
  <c r="OW34" i="2"/>
  <c r="OV34" i="2"/>
  <c r="OU34" i="2"/>
  <c r="PH30" i="2"/>
  <c r="PG30" i="2"/>
  <c r="PD30" i="2"/>
  <c r="PC30" i="2"/>
  <c r="OW30" i="2"/>
  <c r="OV30" i="2"/>
  <c r="PB29" i="2"/>
  <c r="OU29" i="2"/>
  <c r="PB28" i="2"/>
  <c r="PB27" i="2"/>
  <c r="OU27" i="2"/>
  <c r="PB26" i="2"/>
  <c r="PB25" i="2"/>
  <c r="OU25" i="2"/>
  <c r="PB24" i="2"/>
  <c r="OU24" i="2"/>
  <c r="PB23" i="2"/>
  <c r="OU23" i="2"/>
  <c r="PB22" i="2"/>
  <c r="OU22" i="2"/>
  <c r="PB21" i="2"/>
  <c r="OU21" i="2"/>
  <c r="PB20" i="2"/>
  <c r="OU20" i="2"/>
  <c r="PB19" i="2"/>
  <c r="OU19" i="2"/>
  <c r="PB18" i="2"/>
  <c r="OU18" i="2"/>
  <c r="PB17" i="2"/>
  <c r="OU17" i="2"/>
  <c r="PB16" i="2"/>
  <c r="PB15" i="2"/>
  <c r="OU15" i="2"/>
  <c r="PB14" i="2"/>
  <c r="OU14" i="2"/>
  <c r="PB13" i="2"/>
  <c r="OU13" i="2"/>
  <c r="PB12" i="2"/>
  <c r="OU12" i="2"/>
  <c r="PX13" i="2"/>
  <c r="PY13" i="2"/>
  <c r="QB13" i="2"/>
  <c r="PN13" i="2" s="1"/>
  <c r="QC13" i="2"/>
  <c r="PX14" i="2"/>
  <c r="PJ14" i="2" s="1"/>
  <c r="PY14" i="2"/>
  <c r="QB14" i="2"/>
  <c r="PN14" i="2" s="1"/>
  <c r="QC14" i="2"/>
  <c r="PX15" i="2"/>
  <c r="PJ15" i="2" s="1"/>
  <c r="PY15" i="2"/>
  <c r="QB15" i="2"/>
  <c r="PN15" i="2" s="1"/>
  <c r="QC15" i="2"/>
  <c r="PX16" i="2"/>
  <c r="PY16" i="2"/>
  <c r="QB16" i="2"/>
  <c r="QC16" i="2"/>
  <c r="IM14" i="17" s="1"/>
  <c r="PX17" i="2"/>
  <c r="PJ17" i="2" s="1"/>
  <c r="PY17" i="2"/>
  <c r="QB17" i="2"/>
  <c r="PN17" i="2" s="1"/>
  <c r="QC17" i="2"/>
  <c r="PX18" i="2"/>
  <c r="PY18" i="2"/>
  <c r="QB18" i="2"/>
  <c r="PN18" i="2" s="1"/>
  <c r="QC18" i="2"/>
  <c r="PX19" i="2"/>
  <c r="PJ19" i="2" s="1"/>
  <c r="PY19" i="2"/>
  <c r="QB19" i="2"/>
  <c r="PN19" i="2" s="1"/>
  <c r="QC19" i="2"/>
  <c r="PX20" i="2"/>
  <c r="PY20" i="2"/>
  <c r="QB20" i="2"/>
  <c r="PN20" i="2" s="1"/>
  <c r="QC20" i="2"/>
  <c r="PX21" i="2"/>
  <c r="PJ21" i="2" s="1"/>
  <c r="PY21" i="2"/>
  <c r="QB21" i="2"/>
  <c r="PN21" i="2" s="1"/>
  <c r="QC21" i="2"/>
  <c r="PX22" i="2"/>
  <c r="PY22" i="2"/>
  <c r="QB22" i="2"/>
  <c r="PN22" i="2" s="1"/>
  <c r="QC22" i="2"/>
  <c r="PX23" i="2"/>
  <c r="PJ23" i="2" s="1"/>
  <c r="PY23" i="2"/>
  <c r="QB23" i="2"/>
  <c r="PN23" i="2" s="1"/>
  <c r="QC23" i="2"/>
  <c r="PX24" i="2"/>
  <c r="PJ24" i="2" s="1"/>
  <c r="PY24" i="2"/>
  <c r="QB24" i="2"/>
  <c r="PN24" i="2" s="1"/>
  <c r="QC24" i="2"/>
  <c r="PX25" i="2"/>
  <c r="PY25" i="2"/>
  <c r="QB25" i="2"/>
  <c r="PN25" i="2" s="1"/>
  <c r="QC25" i="2"/>
  <c r="PX26" i="2"/>
  <c r="PJ26" i="2" s="1"/>
  <c r="PY26" i="2"/>
  <c r="QB26" i="2"/>
  <c r="QC26" i="2"/>
  <c r="IM24" i="17" s="1"/>
  <c r="PX27" i="2"/>
  <c r="PJ27" i="2" s="1"/>
  <c r="PY27" i="2"/>
  <c r="QB27" i="2"/>
  <c r="PN27" i="2" s="1"/>
  <c r="QC27" i="2"/>
  <c r="PX28" i="2"/>
  <c r="PJ28" i="2" s="1"/>
  <c r="PY28" i="2"/>
  <c r="QB28" i="2"/>
  <c r="QC28" i="2"/>
  <c r="IM26" i="17" s="1"/>
  <c r="PX29" i="2"/>
  <c r="PY29" i="2"/>
  <c r="QB29" i="2"/>
  <c r="PN29" i="2" s="1"/>
  <c r="QC29" i="2"/>
  <c r="QC12" i="2"/>
  <c r="QB12" i="2"/>
  <c r="PN12" i="2" s="1"/>
  <c r="PY12" i="2"/>
  <c r="PX12" i="2"/>
  <c r="PJ12" i="2" s="1"/>
  <c r="PP34" i="2"/>
  <c r="PO34" i="2"/>
  <c r="PN34" i="2"/>
  <c r="PK34" i="2"/>
  <c r="PJ34" i="2"/>
  <c r="PI34" i="2"/>
  <c r="PW34" i="2"/>
  <c r="QD34" i="2"/>
  <c r="QD29" i="2"/>
  <c r="QD28" i="2"/>
  <c r="QD27" i="2"/>
  <c r="QD26" i="2"/>
  <c r="QD25" i="2"/>
  <c r="QD24" i="2"/>
  <c r="QD23" i="2"/>
  <c r="QD22" i="2"/>
  <c r="QD21" i="2"/>
  <c r="QD20" i="2"/>
  <c r="QD19" i="2"/>
  <c r="QD18" i="2"/>
  <c r="QD17" i="2"/>
  <c r="QD16" i="2"/>
  <c r="QD15" i="2"/>
  <c r="QD14" i="2"/>
  <c r="QD13" i="2"/>
  <c r="QD12" i="2"/>
  <c r="QJ34" i="2"/>
  <c r="QI34" i="2"/>
  <c r="QJ30" i="2"/>
  <c r="QI30" i="2"/>
  <c r="QC34" i="2"/>
  <c r="QB34" i="2"/>
  <c r="PY34" i="2"/>
  <c r="PX34" i="2"/>
  <c r="QF34" i="2"/>
  <c r="QE34" i="2"/>
  <c r="QF30" i="2"/>
  <c r="QE30" i="2"/>
  <c r="BG32" i="6"/>
  <c r="HH31" i="17" s="1"/>
  <c r="HI31" i="17" s="1"/>
  <c r="BF32" i="6"/>
  <c r="HD31" i="17" s="1"/>
  <c r="HE31" i="17" s="1"/>
  <c r="BG31" i="6"/>
  <c r="HH30" i="17" s="1"/>
  <c r="BF31" i="6"/>
  <c r="HD30" i="17" s="1"/>
  <c r="BG12" i="6"/>
  <c r="HH11" i="17" s="1"/>
  <c r="BG13" i="6"/>
  <c r="HH12" i="17" s="1"/>
  <c r="BG14" i="6"/>
  <c r="HH13" i="17" s="1"/>
  <c r="BG15" i="6"/>
  <c r="HH14" i="17" s="1"/>
  <c r="BG16" i="6"/>
  <c r="HH15" i="17" s="1"/>
  <c r="BG17" i="6"/>
  <c r="HH16" i="17" s="1"/>
  <c r="BG18" i="6"/>
  <c r="HH17" i="17" s="1"/>
  <c r="BG19" i="6"/>
  <c r="HH18" i="17" s="1"/>
  <c r="BG20" i="6"/>
  <c r="HH19" i="17" s="1"/>
  <c r="BG21" i="6"/>
  <c r="HH20" i="17" s="1"/>
  <c r="BG22" i="6"/>
  <c r="HH21" i="17" s="1"/>
  <c r="BG23" i="6"/>
  <c r="HH22" i="17" s="1"/>
  <c r="BG24" i="6"/>
  <c r="HH23" i="17" s="1"/>
  <c r="BG25" i="6"/>
  <c r="HH24" i="17" s="1"/>
  <c r="BG26" i="6"/>
  <c r="HH25" i="17" s="1"/>
  <c r="BG27" i="6"/>
  <c r="HH26" i="17" s="1"/>
  <c r="BG28" i="6"/>
  <c r="HH27" i="17" s="1"/>
  <c r="BG11" i="6"/>
  <c r="HH10" i="17" s="1"/>
  <c r="HH28" i="17" s="1"/>
  <c r="NZ13" i="2"/>
  <c r="OA13" i="2"/>
  <c r="HG11" i="17" s="1"/>
  <c r="NZ14" i="2"/>
  <c r="OA14" i="2"/>
  <c r="HG12" i="17" s="1"/>
  <c r="NZ15" i="2"/>
  <c r="OA15" i="2"/>
  <c r="HG13" i="17" s="1"/>
  <c r="NZ16" i="2"/>
  <c r="OA16" i="2"/>
  <c r="HG14" i="17" s="1"/>
  <c r="NZ17" i="2"/>
  <c r="OA17" i="2"/>
  <c r="HG15" i="17" s="1"/>
  <c r="NZ18" i="2"/>
  <c r="OA18" i="2"/>
  <c r="HG16" i="17" s="1"/>
  <c r="NZ19" i="2"/>
  <c r="OA19" i="2"/>
  <c r="HG17" i="17" s="1"/>
  <c r="NZ20" i="2"/>
  <c r="OA20" i="2"/>
  <c r="HG18" i="17" s="1"/>
  <c r="NZ21" i="2"/>
  <c r="OA21" i="2"/>
  <c r="HG19" i="17" s="1"/>
  <c r="NZ22" i="2"/>
  <c r="OA22" i="2"/>
  <c r="HG20" i="17" s="1"/>
  <c r="NZ23" i="2"/>
  <c r="OA23" i="2"/>
  <c r="HG21" i="17" s="1"/>
  <c r="NZ24" i="2"/>
  <c r="OA24" i="2"/>
  <c r="HG22" i="17" s="1"/>
  <c r="NZ25" i="2"/>
  <c r="OA25" i="2"/>
  <c r="HG23" i="17" s="1"/>
  <c r="NZ26" i="2"/>
  <c r="OA26" i="2"/>
  <c r="HG24" i="17" s="1"/>
  <c r="NZ27" i="2"/>
  <c r="OA27" i="2"/>
  <c r="HG25" i="17" s="1"/>
  <c r="NZ28" i="2"/>
  <c r="OA28" i="2"/>
  <c r="HG26" i="17" s="1"/>
  <c r="NZ29" i="2"/>
  <c r="OA29" i="2"/>
  <c r="HG27" i="17" s="1"/>
  <c r="OA12" i="2"/>
  <c r="HG10" i="17" s="1"/>
  <c r="NZ12" i="2"/>
  <c r="NX29" i="2"/>
  <c r="HJ27" i="17" s="1"/>
  <c r="NX28" i="2"/>
  <c r="HJ26" i="17" s="1"/>
  <c r="NX27" i="2"/>
  <c r="HJ25" i="17" s="1"/>
  <c r="NX26" i="2"/>
  <c r="HJ24" i="17" s="1"/>
  <c r="NX25" i="2"/>
  <c r="HJ23" i="17" s="1"/>
  <c r="NX24" i="2"/>
  <c r="HJ22" i="17" s="1"/>
  <c r="NX23" i="2"/>
  <c r="HJ21" i="17" s="1"/>
  <c r="NX22" i="2"/>
  <c r="HJ20" i="17" s="1"/>
  <c r="NX21" i="2"/>
  <c r="HJ19" i="17" s="1"/>
  <c r="NX20" i="2"/>
  <c r="HJ18" i="17" s="1"/>
  <c r="NX19" i="2"/>
  <c r="HJ17" i="17" s="1"/>
  <c r="NX18" i="2"/>
  <c r="HJ16" i="17" s="1"/>
  <c r="NX17" i="2"/>
  <c r="HJ15" i="17" s="1"/>
  <c r="NX16" i="2"/>
  <c r="HJ14" i="17" s="1"/>
  <c r="NX15" i="2"/>
  <c r="HJ13" i="17" s="1"/>
  <c r="NX14" i="2"/>
  <c r="HJ12" i="17" s="1"/>
  <c r="NX13" i="2"/>
  <c r="HJ11" i="17" s="1"/>
  <c r="NX12" i="2"/>
  <c r="HJ10" i="17" s="1"/>
  <c r="HJ28" i="17" s="1"/>
  <c r="HJ35" i="17" s="1"/>
  <c r="NW29" i="2"/>
  <c r="NV29" i="2" s="1"/>
  <c r="NW28" i="2"/>
  <c r="NW27" i="2"/>
  <c r="NW26" i="2"/>
  <c r="NW25" i="2"/>
  <c r="NV25" i="2" s="1"/>
  <c r="NW24" i="2"/>
  <c r="NW23" i="2"/>
  <c r="NW22" i="2"/>
  <c r="NW21" i="2"/>
  <c r="NW20" i="2"/>
  <c r="NW19" i="2"/>
  <c r="NW18" i="2"/>
  <c r="NW17" i="2"/>
  <c r="NV17" i="2" s="1"/>
  <c r="NW16" i="2"/>
  <c r="NW15" i="2"/>
  <c r="NW14" i="2"/>
  <c r="NW13" i="2"/>
  <c r="NW12" i="2"/>
  <c r="NP17" i="2"/>
  <c r="NR34" i="2"/>
  <c r="NQ34" i="2"/>
  <c r="NP34" i="2"/>
  <c r="NO34" i="2"/>
  <c r="NN34" i="2"/>
  <c r="NM34" i="2"/>
  <c r="NR30" i="2"/>
  <c r="NQ30" i="2"/>
  <c r="NP29" i="2"/>
  <c r="NP28" i="2"/>
  <c r="NP27" i="2"/>
  <c r="NP26" i="2"/>
  <c r="NP25" i="2"/>
  <c r="NP24" i="2"/>
  <c r="NP23" i="2"/>
  <c r="NP22" i="2"/>
  <c r="NP21" i="2"/>
  <c r="NP20" i="2"/>
  <c r="NP19" i="2"/>
  <c r="NP18" i="2"/>
  <c r="NP16" i="2"/>
  <c r="NP15" i="2"/>
  <c r="NP14" i="2"/>
  <c r="NP13" i="2"/>
  <c r="NP12" i="2"/>
  <c r="NX34" i="2"/>
  <c r="NW34" i="2"/>
  <c r="NV34" i="2"/>
  <c r="NU34" i="2"/>
  <c r="NT34" i="2"/>
  <c r="NS34" i="2"/>
  <c r="OA34" i="2"/>
  <c r="NZ34" i="2"/>
  <c r="NY34" i="2"/>
  <c r="OD34" i="2"/>
  <c r="OC34" i="2"/>
  <c r="OB34" i="2"/>
  <c r="OD30" i="2"/>
  <c r="OC30" i="2"/>
  <c r="OB29" i="2"/>
  <c r="OB28" i="2"/>
  <c r="OB27" i="2"/>
  <c r="OB26" i="2"/>
  <c r="OB25" i="2"/>
  <c r="OB24" i="2"/>
  <c r="OB23" i="2"/>
  <c r="OB21" i="2"/>
  <c r="OB20" i="2"/>
  <c r="OB19" i="2"/>
  <c r="OB18" i="2"/>
  <c r="OB17" i="2"/>
  <c r="OB16" i="2"/>
  <c r="OB15" i="2"/>
  <c r="OB14" i="2"/>
  <c r="OB13" i="2"/>
  <c r="OB12" i="2"/>
  <c r="BO33" i="6"/>
  <c r="BO29" i="6"/>
  <c r="E120" i="8"/>
  <c r="F120" i="8"/>
  <c r="PR30" i="2" l="1"/>
  <c r="PR37" i="2" s="1"/>
  <c r="HZ10" i="17"/>
  <c r="HZ28" i="17" s="1"/>
  <c r="HZ35" i="17" s="1"/>
  <c r="PC37" i="2"/>
  <c r="F134" i="8" s="1"/>
  <c r="HE30" i="17"/>
  <c r="HE32" i="17" s="1"/>
  <c r="HE35" i="17" s="1"/>
  <c r="HD32" i="17"/>
  <c r="HX36" i="17"/>
  <c r="HG28" i="17"/>
  <c r="HG35" i="17" s="1"/>
  <c r="HI30" i="17"/>
  <c r="HI32" i="17" s="1"/>
  <c r="HI35" i="17" s="1"/>
  <c r="HH32" i="17"/>
  <c r="HH35" i="17" s="1"/>
  <c r="HH36" i="17" s="1"/>
  <c r="PK29" i="2"/>
  <c r="HV27" i="17" s="1"/>
  <c r="HW27" i="17"/>
  <c r="PK28" i="2"/>
  <c r="HV26" i="17" s="1"/>
  <c r="HW26" i="17"/>
  <c r="PK27" i="2"/>
  <c r="HV25" i="17" s="1"/>
  <c r="HW25" i="17"/>
  <c r="PK26" i="2"/>
  <c r="HV24" i="17" s="1"/>
  <c r="HW24" i="17"/>
  <c r="PK25" i="2"/>
  <c r="HV23" i="17" s="1"/>
  <c r="HW23" i="17"/>
  <c r="PK24" i="2"/>
  <c r="HV22" i="17" s="1"/>
  <c r="HW22" i="17"/>
  <c r="PK23" i="2"/>
  <c r="HV21" i="17" s="1"/>
  <c r="HW21" i="17"/>
  <c r="PK22" i="2"/>
  <c r="HV20" i="17" s="1"/>
  <c r="HW20" i="17"/>
  <c r="PK21" i="2"/>
  <c r="HV19" i="17" s="1"/>
  <c r="HW19" i="17"/>
  <c r="PK20" i="2"/>
  <c r="HV18" i="17" s="1"/>
  <c r="HW18" i="17"/>
  <c r="PK19" i="2"/>
  <c r="HV17" i="17" s="1"/>
  <c r="HW17" i="17"/>
  <c r="PK18" i="2"/>
  <c r="HV16" i="17" s="1"/>
  <c r="HW16" i="17"/>
  <c r="PK17" i="2"/>
  <c r="HV15" i="17" s="1"/>
  <c r="HW15" i="17"/>
  <c r="PK16" i="2"/>
  <c r="HV14" i="17" s="1"/>
  <c r="HW14" i="17"/>
  <c r="PK15" i="2"/>
  <c r="HV13" i="17" s="1"/>
  <c r="HW13" i="17"/>
  <c r="PK14" i="2"/>
  <c r="HV12" i="17" s="1"/>
  <c r="HW12" i="17"/>
  <c r="PK13" i="2"/>
  <c r="HV11" i="17" s="1"/>
  <c r="HW11" i="17"/>
  <c r="PK12" i="2"/>
  <c r="HV10" i="17" s="1"/>
  <c r="HW10" i="17"/>
  <c r="PO29" i="2"/>
  <c r="IL27" i="17" s="1"/>
  <c r="IM27" i="17"/>
  <c r="PO27" i="2"/>
  <c r="IL25" i="17" s="1"/>
  <c r="IM25" i="17"/>
  <c r="PO25" i="2"/>
  <c r="IL23" i="17" s="1"/>
  <c r="IM23" i="17"/>
  <c r="PO24" i="2"/>
  <c r="IL22" i="17" s="1"/>
  <c r="IM22" i="17"/>
  <c r="PO23" i="2"/>
  <c r="IL21" i="17" s="1"/>
  <c r="IM21" i="17"/>
  <c r="PO22" i="2"/>
  <c r="IL20" i="17" s="1"/>
  <c r="IM20" i="17"/>
  <c r="PO21" i="2"/>
  <c r="IL19" i="17" s="1"/>
  <c r="IM19" i="17"/>
  <c r="PO20" i="2"/>
  <c r="IL18" i="17" s="1"/>
  <c r="IM18" i="17"/>
  <c r="PO19" i="2"/>
  <c r="IL17" i="17" s="1"/>
  <c r="IM17" i="17"/>
  <c r="PO18" i="2"/>
  <c r="IL16" i="17" s="1"/>
  <c r="IM16" i="17"/>
  <c r="PO17" i="2"/>
  <c r="IL15" i="17" s="1"/>
  <c r="IM15" i="17"/>
  <c r="PO15" i="2"/>
  <c r="IL13" i="17" s="1"/>
  <c r="IM13" i="17"/>
  <c r="PO14" i="2"/>
  <c r="IL12" i="17" s="1"/>
  <c r="IM12" i="17"/>
  <c r="PO13" i="2"/>
  <c r="IL11" i="17" s="1"/>
  <c r="IM11" i="17"/>
  <c r="PO12" i="2"/>
  <c r="IL10" i="17" s="1"/>
  <c r="IM10" i="17"/>
  <c r="PV30" i="2"/>
  <c r="PV37" i="2" s="1"/>
  <c r="OV37" i="2"/>
  <c r="E134" i="8" s="1"/>
  <c r="E136" i="8" s="1"/>
  <c r="PP18" i="2"/>
  <c r="NV23" i="2"/>
  <c r="PP14" i="2"/>
  <c r="PP16" i="2"/>
  <c r="PP20" i="2"/>
  <c r="PP22" i="2"/>
  <c r="PP24" i="2"/>
  <c r="PP26" i="2"/>
  <c r="PP28" i="2"/>
  <c r="PH37" i="2"/>
  <c r="OT38" i="2" s="1"/>
  <c r="NV21" i="2"/>
  <c r="OC37" i="2"/>
  <c r="PU30" i="2"/>
  <c r="PU37" i="2" s="1"/>
  <c r="NV13" i="2"/>
  <c r="NY15" i="2"/>
  <c r="NV12" i="2"/>
  <c r="NY29" i="2"/>
  <c r="NY23" i="2"/>
  <c r="NY21" i="2"/>
  <c r="NY13" i="2"/>
  <c r="PW14" i="2"/>
  <c r="NX30" i="2"/>
  <c r="NX37" i="2" s="1"/>
  <c r="NY27" i="2"/>
  <c r="NY25" i="2"/>
  <c r="NY19" i="2"/>
  <c r="PP12" i="2"/>
  <c r="NV24" i="2"/>
  <c r="PP13" i="2"/>
  <c r="PP15" i="2"/>
  <c r="PP17" i="2"/>
  <c r="PP19" i="2"/>
  <c r="PP21" i="2"/>
  <c r="PP23" i="2"/>
  <c r="PP25" i="2"/>
  <c r="PP27" i="2"/>
  <c r="PP29" i="2"/>
  <c r="NY26" i="2"/>
  <c r="PY30" i="2"/>
  <c r="PY37" i="2" s="1"/>
  <c r="OA30" i="2"/>
  <c r="OA37" i="2" s="1"/>
  <c r="NY28" i="2"/>
  <c r="NY24" i="2"/>
  <c r="NY22" i="2"/>
  <c r="NY20" i="2"/>
  <c r="NY18" i="2"/>
  <c r="NY16" i="2"/>
  <c r="NY14" i="2"/>
  <c r="PW21" i="2"/>
  <c r="PW29" i="2"/>
  <c r="NY17" i="2"/>
  <c r="NZ30" i="2"/>
  <c r="NZ37" i="2" s="1"/>
  <c r="PW25" i="2"/>
  <c r="PW22" i="2"/>
  <c r="PW20" i="2"/>
  <c r="PW18" i="2"/>
  <c r="PW16" i="2"/>
  <c r="PW13" i="2"/>
  <c r="BO36" i="6"/>
  <c r="BN33" i="6"/>
  <c r="QC30" i="2"/>
  <c r="QC37" i="2" s="1"/>
  <c r="PW26" i="2"/>
  <c r="PW17" i="2"/>
  <c r="PJ29" i="2"/>
  <c r="PJ25" i="2"/>
  <c r="PJ22" i="2"/>
  <c r="PJ20" i="2"/>
  <c r="PJ18" i="2"/>
  <c r="PJ16" i="2"/>
  <c r="PJ13" i="2"/>
  <c r="PX30" i="2"/>
  <c r="PX37" i="2" s="1"/>
  <c r="QB30" i="2"/>
  <c r="QB37" i="2" s="1"/>
  <c r="NY12" i="2"/>
  <c r="OD37" i="2"/>
  <c r="NV14" i="2"/>
  <c r="NV26" i="2"/>
  <c r="NV16" i="2"/>
  <c r="NV20" i="2"/>
  <c r="NV28" i="2"/>
  <c r="PB30" i="2"/>
  <c r="PB37" i="2" s="1"/>
  <c r="OW37" i="2"/>
  <c r="PD37" i="2"/>
  <c r="NV15" i="2"/>
  <c r="NV19" i="2"/>
  <c r="NV27" i="2"/>
  <c r="PW27" i="2"/>
  <c r="PW23" i="2"/>
  <c r="PW19" i="2"/>
  <c r="PG37" i="2"/>
  <c r="PW15" i="2"/>
  <c r="PW28" i="2"/>
  <c r="PW24" i="2"/>
  <c r="PW12" i="2"/>
  <c r="NR37" i="2"/>
  <c r="NV18" i="2"/>
  <c r="NV22" i="2"/>
  <c r="QE37" i="2"/>
  <c r="OB30" i="2"/>
  <c r="OB37" i="2" s="1"/>
  <c r="QD30" i="2"/>
  <c r="QD37" i="2" s="1"/>
  <c r="QF37" i="2"/>
  <c r="QI37" i="2"/>
  <c r="QJ37" i="2"/>
  <c r="NP30" i="2"/>
  <c r="NP37" i="2" s="1"/>
  <c r="AR50" i="1" s="1"/>
  <c r="NW30" i="2"/>
  <c r="NW37" i="2" s="1"/>
  <c r="NQ37" i="2"/>
  <c r="F44" i="8" s="1"/>
  <c r="BG33" i="6"/>
  <c r="BG29" i="6"/>
  <c r="D447" i="8"/>
  <c r="D139" i="8"/>
  <c r="H446" i="8"/>
  <c r="G446" i="8"/>
  <c r="I446" i="8" s="1"/>
  <c r="D444" i="8"/>
  <c r="C23" i="16" s="1"/>
  <c r="H443" i="8"/>
  <c r="G443" i="8"/>
  <c r="I443" i="8" s="1"/>
  <c r="J442" i="8"/>
  <c r="D48" i="8"/>
  <c r="D45" i="8"/>
  <c r="J44" i="8"/>
  <c r="D164" i="8"/>
  <c r="H138" i="8"/>
  <c r="G138" i="8"/>
  <c r="I138" i="8" s="1"/>
  <c r="D136" i="8"/>
  <c r="C20" i="16" s="1"/>
  <c r="H135" i="8"/>
  <c r="G135" i="8"/>
  <c r="I135" i="8" s="1"/>
  <c r="J134" i="8"/>
  <c r="F136" i="8"/>
  <c r="PK30" i="2" l="1"/>
  <c r="PK37" i="2" s="1"/>
  <c r="IM28" i="17"/>
  <c r="IM35" i="17" s="1"/>
  <c r="HV28" i="17"/>
  <c r="HV35" i="17" s="1"/>
  <c r="HW28" i="17"/>
  <c r="HW35" i="17" s="1"/>
  <c r="D41" i="8"/>
  <c r="F445" i="8"/>
  <c r="F447" i="8" s="1"/>
  <c r="C38" i="7"/>
  <c r="OS38" i="2"/>
  <c r="F442" i="8" s="1"/>
  <c r="F444" i="8" s="1"/>
  <c r="AR53" i="1"/>
  <c r="F45" i="8"/>
  <c r="PP30" i="2"/>
  <c r="PP37" i="2" s="1"/>
  <c r="F137" i="8"/>
  <c r="F139" i="8" s="1"/>
  <c r="E20" i="16" s="1"/>
  <c r="C35" i="7"/>
  <c r="C36" i="7"/>
  <c r="F47" i="8"/>
  <c r="F48" i="8" s="1"/>
  <c r="NY30" i="2"/>
  <c r="NY37" i="2" s="1"/>
  <c r="E137" i="8"/>
  <c r="G137" i="8" s="1"/>
  <c r="I137" i="8" s="1"/>
  <c r="B35" i="7"/>
  <c r="PJ30" i="2"/>
  <c r="PJ37" i="2" s="1"/>
  <c r="NV30" i="2"/>
  <c r="NV37" i="2" s="1"/>
  <c r="PW30" i="2"/>
  <c r="PW37" i="2" s="1"/>
  <c r="BK33" i="6"/>
  <c r="BG36" i="6"/>
  <c r="BK29" i="6"/>
  <c r="BF33" i="6"/>
  <c r="BJ29" i="6"/>
  <c r="BJ33" i="6"/>
  <c r="H46" i="8"/>
  <c r="H136" i="8"/>
  <c r="G136" i="8"/>
  <c r="H134" i="8"/>
  <c r="G134" i="8"/>
  <c r="I134" i="8" s="1"/>
  <c r="HT36" i="17" l="1"/>
  <c r="E23" i="16"/>
  <c r="I136" i="8"/>
  <c r="F41" i="8"/>
  <c r="F40" i="8"/>
  <c r="E139" i="8"/>
  <c r="G139" i="8"/>
  <c r="I139" i="8" s="1"/>
  <c r="H137" i="8"/>
  <c r="BK36" i="6"/>
  <c r="BJ36" i="6"/>
  <c r="H49" i="8"/>
  <c r="H139" i="8" l="1"/>
  <c r="D20" i="16"/>
  <c r="F20" i="16"/>
  <c r="I46" i="8"/>
  <c r="I49" i="8"/>
  <c r="D62" i="8" l="1"/>
  <c r="H63" i="8"/>
  <c r="I63" i="8"/>
  <c r="D161" i="8"/>
  <c r="C22" i="16" s="1"/>
  <c r="G419" i="8" l="1"/>
  <c r="D418" i="8"/>
  <c r="G416" i="8"/>
  <c r="D415" i="8"/>
  <c r="D332" i="8"/>
  <c r="G225" i="8"/>
  <c r="G226" i="8"/>
  <c r="G222" i="8"/>
  <c r="G221" i="8"/>
  <c r="D227" i="8"/>
  <c r="D204" i="8"/>
  <c r="D200" i="8"/>
  <c r="D174" i="8"/>
  <c r="D186" i="8"/>
  <c r="D182" i="8"/>
  <c r="D178" i="8"/>
  <c r="D155" i="8"/>
  <c r="L9" i="4" l="1"/>
  <c r="L10" i="4"/>
  <c r="L11" i="4"/>
  <c r="L12" i="4"/>
  <c r="L13" i="4"/>
  <c r="L14" i="4"/>
  <c r="L15" i="4"/>
  <c r="L16" i="4"/>
  <c r="L17" i="4"/>
  <c r="L18" i="4"/>
  <c r="L19" i="4"/>
  <c r="L20" i="4"/>
  <c r="L21" i="4"/>
  <c r="L22" i="4"/>
  <c r="L23" i="4"/>
  <c r="L24" i="4"/>
  <c r="L25" i="4"/>
  <c r="L8" i="4"/>
  <c r="H9" i="4"/>
  <c r="H10" i="4"/>
  <c r="H11" i="4"/>
  <c r="H12" i="4"/>
  <c r="H13" i="4"/>
  <c r="H14" i="4"/>
  <c r="H15" i="4"/>
  <c r="H16" i="4"/>
  <c r="H17" i="4"/>
  <c r="H18" i="4"/>
  <c r="H19" i="4"/>
  <c r="H20" i="4"/>
  <c r="H21" i="4"/>
  <c r="H22" i="4"/>
  <c r="H23" i="4"/>
  <c r="H24" i="4"/>
  <c r="H25" i="4"/>
  <c r="H8" i="4"/>
  <c r="M26" i="4"/>
  <c r="M29" i="4" s="1"/>
  <c r="G29" i="4" s="1"/>
  <c r="I26" i="4"/>
  <c r="I29" i="4" s="1"/>
  <c r="C29" i="4" s="1"/>
  <c r="K25" i="4"/>
  <c r="K24" i="4"/>
  <c r="K23" i="4"/>
  <c r="K22" i="4"/>
  <c r="K21" i="4"/>
  <c r="K20" i="4"/>
  <c r="K19" i="4"/>
  <c r="K18" i="4"/>
  <c r="K17" i="4"/>
  <c r="K16" i="4"/>
  <c r="K15" i="4"/>
  <c r="K14" i="4"/>
  <c r="K13" i="4"/>
  <c r="K12" i="4"/>
  <c r="K11" i="4"/>
  <c r="K10" i="4"/>
  <c r="K9" i="4"/>
  <c r="K8" i="4"/>
  <c r="N44" i="3"/>
  <c r="O44" i="3"/>
  <c r="N29" i="3"/>
  <c r="N28" i="3"/>
  <c r="N9" i="3"/>
  <c r="N10" i="3"/>
  <c r="N11" i="3"/>
  <c r="N12" i="3"/>
  <c r="N13" i="3"/>
  <c r="N14" i="3"/>
  <c r="N15" i="3"/>
  <c r="N16" i="3"/>
  <c r="N17" i="3"/>
  <c r="N18" i="3"/>
  <c r="N19" i="3"/>
  <c r="N20" i="3"/>
  <c r="N21" i="3"/>
  <c r="N22" i="3"/>
  <c r="N23" i="3"/>
  <c r="N24" i="3"/>
  <c r="N25" i="3"/>
  <c r="N8" i="3"/>
  <c r="O30" i="3"/>
  <c r="O17" i="3" l="1"/>
  <c r="O9" i="3"/>
  <c r="O19" i="3"/>
  <c r="O14" i="3"/>
  <c r="O24" i="3"/>
  <c r="O16" i="3"/>
  <c r="K26" i="4"/>
  <c r="K29" i="4" s="1"/>
  <c r="E29" i="4" s="1"/>
  <c r="J19" i="4"/>
  <c r="J11" i="4"/>
  <c r="J23" i="4"/>
  <c r="J25" i="4"/>
  <c r="J18" i="4"/>
  <c r="J10" i="4"/>
  <c r="J21" i="4"/>
  <c r="J17" i="4"/>
  <c r="J13" i="4"/>
  <c r="J9" i="4"/>
  <c r="J15" i="4"/>
  <c r="O36" i="3"/>
  <c r="H26" i="4"/>
  <c r="N36" i="3" s="1"/>
  <c r="N30" i="3"/>
  <c r="L26" i="4"/>
  <c r="L29" i="4" s="1"/>
  <c r="F29" i="4" s="1"/>
  <c r="J14" i="4"/>
  <c r="J22" i="4"/>
  <c r="J24" i="4"/>
  <c r="J20" i="4"/>
  <c r="J16" i="4"/>
  <c r="J12" i="4"/>
  <c r="J8" i="4"/>
  <c r="N26" i="3"/>
  <c r="O26" i="3" l="1"/>
  <c r="H29" i="4"/>
  <c r="B29" i="4" s="1"/>
  <c r="N33" i="3"/>
  <c r="N38" i="3" s="1"/>
  <c r="E331" i="8" s="1"/>
  <c r="E332" i="8" s="1"/>
  <c r="G332" i="8" s="1"/>
  <c r="I332" i="8" s="1"/>
  <c r="N43" i="3"/>
  <c r="J26" i="4"/>
  <c r="J29" i="4" s="1"/>
  <c r="D29" i="4" s="1"/>
  <c r="O43" i="3" l="1"/>
  <c r="O33" i="3"/>
  <c r="O38" i="3" s="1"/>
  <c r="G331" i="8"/>
  <c r="I331" i="8" s="1"/>
  <c r="G333" i="8"/>
  <c r="I333" i="8" s="1"/>
  <c r="F331" i="8" l="1"/>
  <c r="O40" i="3"/>
  <c r="H333" i="8"/>
  <c r="D166" i="8"/>
  <c r="F332" i="8" l="1"/>
  <c r="H332" i="8" s="1"/>
  <c r="H331" i="8"/>
  <c r="F208" i="8"/>
  <c r="D208" i="8"/>
  <c r="D206" i="8"/>
  <c r="D38" i="11" l="1"/>
  <c r="J42" i="11"/>
  <c r="J40" i="11"/>
  <c r="I39" i="11"/>
  <c r="H39" i="11"/>
  <c r="CW32" i="6"/>
  <c r="CW31" i="6"/>
  <c r="CW12" i="6"/>
  <c r="CW13" i="6"/>
  <c r="CW14" i="6"/>
  <c r="CW15" i="6"/>
  <c r="CW16" i="6"/>
  <c r="CW17" i="6"/>
  <c r="CW18" i="6"/>
  <c r="CW19" i="6"/>
  <c r="CW20" i="6"/>
  <c r="CW21" i="6"/>
  <c r="CW22" i="6"/>
  <c r="CW23" i="6"/>
  <c r="CW24" i="6"/>
  <c r="CW25" i="6"/>
  <c r="CW26" i="6"/>
  <c r="CW27" i="6"/>
  <c r="CW28" i="6"/>
  <c r="CW11" i="6"/>
  <c r="CU32" i="6"/>
  <c r="CU31" i="6"/>
  <c r="CU12" i="6"/>
  <c r="CU13" i="6"/>
  <c r="CU14" i="6"/>
  <c r="CU15" i="6"/>
  <c r="CU16" i="6"/>
  <c r="CU17" i="6"/>
  <c r="CU18" i="6"/>
  <c r="CU19" i="6"/>
  <c r="CU20" i="6"/>
  <c r="CU21" i="6"/>
  <c r="CU22" i="6"/>
  <c r="CU23" i="6"/>
  <c r="CU24" i="6"/>
  <c r="CU25" i="6"/>
  <c r="CU26" i="6"/>
  <c r="CU27" i="6"/>
  <c r="CU28" i="6"/>
  <c r="CU11" i="6"/>
  <c r="UO33" i="2"/>
  <c r="CV32" i="6" s="1"/>
  <c r="UN33" i="2"/>
  <c r="UO32" i="2"/>
  <c r="CV31" i="6" s="1"/>
  <c r="UN32" i="2"/>
  <c r="UN13" i="2"/>
  <c r="UO13" i="2"/>
  <c r="UN14" i="2"/>
  <c r="UO14" i="2"/>
  <c r="CV13" i="6" s="1"/>
  <c r="UN15" i="2"/>
  <c r="UO15" i="2"/>
  <c r="UN16" i="2"/>
  <c r="UO16" i="2"/>
  <c r="CV15" i="6" s="1"/>
  <c r="UN17" i="2"/>
  <c r="UO17" i="2"/>
  <c r="UN18" i="2"/>
  <c r="UO18" i="2"/>
  <c r="CV17" i="6" s="1"/>
  <c r="UN19" i="2"/>
  <c r="UO19" i="2"/>
  <c r="UN20" i="2"/>
  <c r="UO20" i="2"/>
  <c r="CV19" i="6" s="1"/>
  <c r="UN21" i="2"/>
  <c r="UO21" i="2"/>
  <c r="UN22" i="2"/>
  <c r="UO22" i="2"/>
  <c r="CV21" i="6" s="1"/>
  <c r="UN23" i="2"/>
  <c r="UO23" i="2"/>
  <c r="UN24" i="2"/>
  <c r="UO24" i="2"/>
  <c r="CV23" i="6" s="1"/>
  <c r="UN25" i="2"/>
  <c r="UO25" i="2"/>
  <c r="UN26" i="2"/>
  <c r="UO26" i="2"/>
  <c r="CV25" i="6" s="1"/>
  <c r="UN27" i="2"/>
  <c r="UO27" i="2"/>
  <c r="UN28" i="2"/>
  <c r="UO28" i="2"/>
  <c r="CV27" i="6" s="1"/>
  <c r="UN29" i="2"/>
  <c r="UO29" i="2"/>
  <c r="UO12" i="2"/>
  <c r="CV11" i="6" s="1"/>
  <c r="UN12" i="2"/>
  <c r="UI33" i="2"/>
  <c r="CT32" i="6" s="1"/>
  <c r="UH33" i="2"/>
  <c r="UI32" i="2"/>
  <c r="CT31" i="6" s="1"/>
  <c r="UH32" i="2"/>
  <c r="UH13" i="2"/>
  <c r="UI13" i="2"/>
  <c r="CT12" i="6" s="1"/>
  <c r="UH14" i="2"/>
  <c r="UI14" i="2"/>
  <c r="CT13" i="6" s="1"/>
  <c r="UH15" i="2"/>
  <c r="UI15" i="2"/>
  <c r="CT14" i="6" s="1"/>
  <c r="UH16" i="2"/>
  <c r="UI16" i="2"/>
  <c r="CT15" i="6" s="1"/>
  <c r="UH17" i="2"/>
  <c r="UI17" i="2"/>
  <c r="CT16" i="6" s="1"/>
  <c r="UH18" i="2"/>
  <c r="UI18" i="2"/>
  <c r="CT17" i="6" s="1"/>
  <c r="UH19" i="2"/>
  <c r="UI19" i="2"/>
  <c r="CT18" i="6" s="1"/>
  <c r="UH20" i="2"/>
  <c r="UI20" i="2"/>
  <c r="CT19" i="6" s="1"/>
  <c r="UH21" i="2"/>
  <c r="UI21" i="2"/>
  <c r="CT20" i="6" s="1"/>
  <c r="UH22" i="2"/>
  <c r="UI22" i="2"/>
  <c r="CT21" i="6" s="1"/>
  <c r="UH23" i="2"/>
  <c r="UI23" i="2"/>
  <c r="CT22" i="6" s="1"/>
  <c r="UH24" i="2"/>
  <c r="UI24" i="2"/>
  <c r="CT23" i="6" s="1"/>
  <c r="UH25" i="2"/>
  <c r="UI25" i="2"/>
  <c r="CT24" i="6" s="1"/>
  <c r="UH26" i="2"/>
  <c r="UI26" i="2"/>
  <c r="CT25" i="6" s="1"/>
  <c r="UH27" i="2"/>
  <c r="UI27" i="2"/>
  <c r="CT26" i="6" s="1"/>
  <c r="UH28" i="2"/>
  <c r="UI28" i="2"/>
  <c r="CT27" i="6" s="1"/>
  <c r="UH29" i="2"/>
  <c r="UI29" i="2"/>
  <c r="CT28" i="6" s="1"/>
  <c r="UI12" i="2"/>
  <c r="CT11" i="6" s="1"/>
  <c r="UH12" i="2"/>
  <c r="UR34" i="2"/>
  <c r="UQ34" i="2"/>
  <c r="UP33" i="2"/>
  <c r="UP32" i="2"/>
  <c r="UR30" i="2"/>
  <c r="UQ30" i="2"/>
  <c r="UQ37" i="2" s="1"/>
  <c r="F40" i="11" s="1"/>
  <c r="UP29" i="2"/>
  <c r="UP28" i="2"/>
  <c r="UP27" i="2"/>
  <c r="UP26" i="2"/>
  <c r="UP25" i="2"/>
  <c r="UP24" i="2"/>
  <c r="UP23" i="2"/>
  <c r="UP22" i="2"/>
  <c r="UP21" i="2"/>
  <c r="UP20" i="2"/>
  <c r="UP19" i="2"/>
  <c r="UP18" i="2"/>
  <c r="UP17" i="2"/>
  <c r="UP16" i="2"/>
  <c r="UP15" i="2"/>
  <c r="UP14" i="2"/>
  <c r="UP13" i="2"/>
  <c r="UP12" i="2"/>
  <c r="UL34" i="2"/>
  <c r="UK34" i="2"/>
  <c r="UJ33" i="2"/>
  <c r="UJ32" i="2"/>
  <c r="UL30" i="2"/>
  <c r="UL37" i="2" s="1"/>
  <c r="C56" i="7" s="1"/>
  <c r="UK30" i="2"/>
  <c r="UK37" i="2" s="1"/>
  <c r="F42" i="11" s="1"/>
  <c r="UJ29" i="2"/>
  <c r="UJ28" i="2"/>
  <c r="UJ27" i="2"/>
  <c r="UJ26" i="2"/>
  <c r="UJ25" i="2"/>
  <c r="UJ24" i="2"/>
  <c r="UJ23" i="2"/>
  <c r="UJ22" i="2"/>
  <c r="UJ21" i="2"/>
  <c r="UJ20" i="2"/>
  <c r="UJ19" i="2"/>
  <c r="UJ18" i="2"/>
  <c r="UJ17" i="2"/>
  <c r="UJ16" i="2"/>
  <c r="UJ15" i="2"/>
  <c r="UJ14" i="2"/>
  <c r="UJ13" i="2"/>
  <c r="UJ12" i="2"/>
  <c r="UJ34" i="2" l="1"/>
  <c r="UM22" i="2"/>
  <c r="UG14" i="2"/>
  <c r="UG28" i="2"/>
  <c r="UM14" i="2"/>
  <c r="UM28" i="2"/>
  <c r="UI30" i="2"/>
  <c r="UM20" i="2"/>
  <c r="UG22" i="2"/>
  <c r="UG20" i="2"/>
  <c r="UM26" i="2"/>
  <c r="UM24" i="2"/>
  <c r="UM18" i="2"/>
  <c r="UM16" i="2"/>
  <c r="UM29" i="2"/>
  <c r="UM27" i="2"/>
  <c r="UM25" i="2"/>
  <c r="UM23" i="2"/>
  <c r="UM21" i="2"/>
  <c r="UM19" i="2"/>
  <c r="UM17" i="2"/>
  <c r="UM15" i="2"/>
  <c r="UM13" i="2"/>
  <c r="CV33" i="6"/>
  <c r="UM12" i="2"/>
  <c r="UO34" i="2"/>
  <c r="UG26" i="2"/>
  <c r="UP30" i="2"/>
  <c r="UG29" i="2"/>
  <c r="UG27" i="2"/>
  <c r="UG25" i="2"/>
  <c r="UG23" i="2"/>
  <c r="UG21" i="2"/>
  <c r="UG19" i="2"/>
  <c r="UG17" i="2"/>
  <c r="UG15" i="2"/>
  <c r="UG13" i="2"/>
  <c r="UG16" i="2"/>
  <c r="UG32" i="2"/>
  <c r="CW29" i="6"/>
  <c r="CU33" i="6"/>
  <c r="CW33" i="6"/>
  <c r="CT29" i="6"/>
  <c r="CT33" i="6"/>
  <c r="UP34" i="2"/>
  <c r="CU29" i="6"/>
  <c r="UR37" i="2"/>
  <c r="F43" i="11"/>
  <c r="UG24" i="2"/>
  <c r="UG18" i="2"/>
  <c r="CV28" i="6"/>
  <c r="CV26" i="6"/>
  <c r="CV24" i="6"/>
  <c r="CV22" i="6"/>
  <c r="CV20" i="6"/>
  <c r="CV18" i="6"/>
  <c r="CV16" i="6"/>
  <c r="CV14" i="6"/>
  <c r="CV12" i="6"/>
  <c r="UO30" i="2"/>
  <c r="UM32" i="2"/>
  <c r="UJ30" i="2"/>
  <c r="UM33" i="2"/>
  <c r="UH30" i="2"/>
  <c r="UN30" i="2"/>
  <c r="UN34" i="2"/>
  <c r="UG33" i="2"/>
  <c r="UG12" i="2"/>
  <c r="UI34" i="2"/>
  <c r="UH34" i="2"/>
  <c r="UJ37" i="2" l="1"/>
  <c r="UI37" i="2"/>
  <c r="B56" i="7" s="1"/>
  <c r="UP37" i="2"/>
  <c r="UM30" i="2"/>
  <c r="UO37" i="2"/>
  <c r="E41" i="11" s="1"/>
  <c r="G41" i="11" s="1"/>
  <c r="I41" i="11" s="1"/>
  <c r="CT36" i="6"/>
  <c r="CW36" i="6"/>
  <c r="CU36" i="6"/>
  <c r="CV29" i="6"/>
  <c r="CV36" i="6" s="1"/>
  <c r="C55" i="7"/>
  <c r="F41" i="11"/>
  <c r="UM34" i="2"/>
  <c r="UG34" i="2"/>
  <c r="UH37" i="2"/>
  <c r="E42" i="11" s="1"/>
  <c r="UG30" i="2"/>
  <c r="UN37" i="2"/>
  <c r="E40" i="11" s="1"/>
  <c r="E43" i="11" l="1"/>
  <c r="G43" i="11" s="1"/>
  <c r="I43" i="11" s="1"/>
  <c r="B55" i="7"/>
  <c r="UM37" i="2"/>
  <c r="G42" i="11"/>
  <c r="I42" i="11" s="1"/>
  <c r="H42" i="11"/>
  <c r="H40" i="11"/>
  <c r="G40" i="11"/>
  <c r="H41" i="11"/>
  <c r="F38" i="11"/>
  <c r="UG37" i="2"/>
  <c r="H43" i="11" l="1"/>
  <c r="E38" i="11"/>
  <c r="H33" i="11" s="1"/>
  <c r="I40" i="11"/>
  <c r="G38" i="11"/>
  <c r="I33" i="11" s="1"/>
  <c r="H38" i="11" l="1"/>
  <c r="I38" i="11"/>
  <c r="K32" i="6"/>
  <c r="X31" i="17" s="1"/>
  <c r="Y31" i="17" s="1"/>
  <c r="K31" i="6"/>
  <c r="X30" i="17" s="1"/>
  <c r="Y30" i="17" s="1"/>
  <c r="K12" i="6"/>
  <c r="X11" i="17" s="1"/>
  <c r="K13" i="6"/>
  <c r="X12" i="17" s="1"/>
  <c r="K14" i="6"/>
  <c r="X13" i="17" s="1"/>
  <c r="K15" i="6"/>
  <c r="X14" i="17" s="1"/>
  <c r="K16" i="6"/>
  <c r="X15" i="17" s="1"/>
  <c r="K17" i="6"/>
  <c r="X16" i="17" s="1"/>
  <c r="K18" i="6"/>
  <c r="X17" i="17" s="1"/>
  <c r="K19" i="6"/>
  <c r="X18" i="17" s="1"/>
  <c r="K20" i="6"/>
  <c r="X19" i="17" s="1"/>
  <c r="K21" i="6"/>
  <c r="X20" i="17" s="1"/>
  <c r="K22" i="6"/>
  <c r="X21" i="17" s="1"/>
  <c r="K23" i="6"/>
  <c r="X22" i="17" s="1"/>
  <c r="K24" i="6"/>
  <c r="X23" i="17" s="1"/>
  <c r="K25" i="6"/>
  <c r="X24" i="17" s="1"/>
  <c r="K26" i="6"/>
  <c r="X25" i="17" s="1"/>
  <c r="K27" i="6"/>
  <c r="X26" i="17" s="1"/>
  <c r="K28" i="6"/>
  <c r="X27" i="17" s="1"/>
  <c r="K11" i="6"/>
  <c r="X10" i="17" s="1"/>
  <c r="DI33" i="2"/>
  <c r="J32" i="6" s="1"/>
  <c r="T31" i="17" s="1"/>
  <c r="U31" i="17" s="1"/>
  <c r="DH33" i="2"/>
  <c r="DI32" i="2"/>
  <c r="J31" i="6" s="1"/>
  <c r="T30" i="17" s="1"/>
  <c r="U30" i="17" s="1"/>
  <c r="U32" i="17" s="1"/>
  <c r="U35" i="17" s="1"/>
  <c r="DH32" i="2"/>
  <c r="DH13" i="2"/>
  <c r="DI13" i="2"/>
  <c r="J12" i="6" s="1"/>
  <c r="T11" i="17" s="1"/>
  <c r="DH14" i="2"/>
  <c r="DI14" i="2"/>
  <c r="J13" i="6" s="1"/>
  <c r="T12" i="17" s="1"/>
  <c r="DH15" i="2"/>
  <c r="DI15" i="2"/>
  <c r="J14" i="6" s="1"/>
  <c r="T13" i="17" s="1"/>
  <c r="DH16" i="2"/>
  <c r="DI16" i="2"/>
  <c r="J15" i="6" s="1"/>
  <c r="T14" i="17" s="1"/>
  <c r="DH17" i="2"/>
  <c r="DI17" i="2"/>
  <c r="J16" i="6" s="1"/>
  <c r="T15" i="17" s="1"/>
  <c r="DH18" i="2"/>
  <c r="DI18" i="2"/>
  <c r="J17" i="6" s="1"/>
  <c r="T16" i="17" s="1"/>
  <c r="DH19" i="2"/>
  <c r="DI19" i="2"/>
  <c r="J18" i="6" s="1"/>
  <c r="T17" i="17" s="1"/>
  <c r="DH20" i="2"/>
  <c r="DI20" i="2"/>
  <c r="J19" i="6" s="1"/>
  <c r="T18" i="17" s="1"/>
  <c r="DH21" i="2"/>
  <c r="DI21" i="2"/>
  <c r="J20" i="6" s="1"/>
  <c r="T19" i="17" s="1"/>
  <c r="DH22" i="2"/>
  <c r="DI22" i="2"/>
  <c r="J21" i="6" s="1"/>
  <c r="T20" i="17" s="1"/>
  <c r="DH23" i="2"/>
  <c r="DI23" i="2"/>
  <c r="J22" i="6" s="1"/>
  <c r="T21" i="17" s="1"/>
  <c r="DH24" i="2"/>
  <c r="DI24" i="2"/>
  <c r="J23" i="6" s="1"/>
  <c r="T22" i="17" s="1"/>
  <c r="DH25" i="2"/>
  <c r="DI25" i="2"/>
  <c r="J24" i="6" s="1"/>
  <c r="T23" i="17" s="1"/>
  <c r="DH26" i="2"/>
  <c r="DI26" i="2"/>
  <c r="J25" i="6" s="1"/>
  <c r="T24" i="17" s="1"/>
  <c r="DH27" i="2"/>
  <c r="DI27" i="2"/>
  <c r="J26" i="6" s="1"/>
  <c r="T25" i="17" s="1"/>
  <c r="DH28" i="2"/>
  <c r="DI28" i="2"/>
  <c r="J27" i="6" s="1"/>
  <c r="T26" i="17" s="1"/>
  <c r="DH29" i="2"/>
  <c r="DI29" i="2"/>
  <c r="J28" i="6" s="1"/>
  <c r="T27" i="17" s="1"/>
  <c r="DI12" i="2"/>
  <c r="J11" i="6" s="1"/>
  <c r="T10" i="17" s="1"/>
  <c r="DH12" i="2"/>
  <c r="DL34" i="2"/>
  <c r="DK34" i="2"/>
  <c r="DJ33" i="2"/>
  <c r="DJ32" i="2"/>
  <c r="DL30" i="2"/>
  <c r="DL37" i="2" s="1"/>
  <c r="DL42" i="2" s="1"/>
  <c r="DK30" i="2"/>
  <c r="DJ29" i="2"/>
  <c r="DJ28" i="2"/>
  <c r="DJ27" i="2"/>
  <c r="DJ26" i="2"/>
  <c r="DJ25" i="2"/>
  <c r="DJ24" i="2"/>
  <c r="DJ23" i="2"/>
  <c r="DJ22" i="2"/>
  <c r="DJ21" i="2"/>
  <c r="DJ20" i="2"/>
  <c r="DJ19" i="2"/>
  <c r="DJ18" i="2"/>
  <c r="DJ17" i="2"/>
  <c r="DJ16" i="2"/>
  <c r="DJ15" i="2"/>
  <c r="DJ14" i="2"/>
  <c r="DJ13" i="2"/>
  <c r="DJ12" i="2"/>
  <c r="D294" i="8"/>
  <c r="H293" i="8"/>
  <c r="G293" i="8"/>
  <c r="I293" i="8" s="1"/>
  <c r="D291" i="8"/>
  <c r="H290" i="8"/>
  <c r="G290" i="8"/>
  <c r="I290" i="8" s="1"/>
  <c r="J289" i="8"/>
  <c r="Y32" i="17" l="1"/>
  <c r="Y35" i="17" s="1"/>
  <c r="C10" i="16"/>
  <c r="T32" i="17"/>
  <c r="X28" i="17"/>
  <c r="X32" i="17"/>
  <c r="T28" i="17"/>
  <c r="DK37" i="2"/>
  <c r="DK42" i="2" s="1"/>
  <c r="DJ34" i="2"/>
  <c r="DJ55" i="2" s="1"/>
  <c r="DG12" i="2"/>
  <c r="F292" i="8"/>
  <c r="F294" i="8" s="1"/>
  <c r="C26" i="7"/>
  <c r="DG26" i="2"/>
  <c r="DG24" i="2"/>
  <c r="DG20" i="2"/>
  <c r="DG28" i="2"/>
  <c r="DG29" i="2"/>
  <c r="DG27" i="2"/>
  <c r="DG25" i="2"/>
  <c r="DG23" i="2"/>
  <c r="DG21" i="2"/>
  <c r="DG17" i="2"/>
  <c r="DG15" i="2"/>
  <c r="DG13" i="2"/>
  <c r="DG22" i="2"/>
  <c r="DG16" i="2"/>
  <c r="DG14" i="2"/>
  <c r="DG32" i="2"/>
  <c r="DG19" i="2"/>
  <c r="DJ30" i="2"/>
  <c r="DI30" i="2"/>
  <c r="DG18" i="2"/>
  <c r="DG33" i="2"/>
  <c r="DI34" i="2"/>
  <c r="DH34" i="2"/>
  <c r="DH30" i="2"/>
  <c r="K33" i="6"/>
  <c r="J33" i="6"/>
  <c r="CQ29" i="6" l="1"/>
  <c r="CS29" i="6"/>
  <c r="CQ33" i="6"/>
  <c r="CS33" i="6"/>
  <c r="X35" i="17"/>
  <c r="X36" i="17" s="1"/>
  <c r="T35" i="17"/>
  <c r="T36" i="17" s="1"/>
  <c r="F289" i="8"/>
  <c r="F291" i="8" s="1"/>
  <c r="DJ37" i="2"/>
  <c r="DJ53" i="2" s="1"/>
  <c r="DJ54" i="2"/>
  <c r="DG34" i="2"/>
  <c r="DG30" i="2"/>
  <c r="DG54" i="2" s="1"/>
  <c r="DH37" i="2"/>
  <c r="E289" i="8" s="1"/>
  <c r="DI37" i="2"/>
  <c r="E10" i="16" l="1"/>
  <c r="CQ36" i="6"/>
  <c r="CS36" i="6"/>
  <c r="CP29" i="6"/>
  <c r="CP33" i="6"/>
  <c r="E292" i="8"/>
  <c r="B26" i="7"/>
  <c r="DG37" i="2"/>
  <c r="DG53" i="2" s="1"/>
  <c r="DG55" i="2"/>
  <c r="CR33" i="6" l="1"/>
  <c r="CR29" i="6"/>
  <c r="UF34" i="2"/>
  <c r="UF30" i="2"/>
  <c r="CP36" i="6"/>
  <c r="CR36" i="6" l="1"/>
  <c r="UE34" i="2"/>
  <c r="UE30" i="2"/>
  <c r="UF37" i="2"/>
  <c r="UD34" i="2" l="1"/>
  <c r="UC34" i="2"/>
  <c r="UD30" i="2"/>
  <c r="UC30" i="2"/>
  <c r="UE37" i="2"/>
  <c r="GJ33" i="2"/>
  <c r="GK33" i="2"/>
  <c r="AF32" i="6" s="1"/>
  <c r="DD31" i="17" s="1"/>
  <c r="DE31" i="17" s="1"/>
  <c r="GK32" i="2"/>
  <c r="AF31" i="6" s="1"/>
  <c r="DD30" i="17" s="1"/>
  <c r="DE30" i="17" s="1"/>
  <c r="GJ32" i="2"/>
  <c r="AG32" i="6"/>
  <c r="DH31" i="17" s="1"/>
  <c r="DI31" i="17" s="1"/>
  <c r="AG31" i="6"/>
  <c r="DH30" i="17" s="1"/>
  <c r="DI30" i="17" s="1"/>
  <c r="AG12" i="6"/>
  <c r="DH11" i="17" s="1"/>
  <c r="AG13" i="6"/>
  <c r="DH12" i="17" s="1"/>
  <c r="AG14" i="6"/>
  <c r="DH13" i="17" s="1"/>
  <c r="AG15" i="6"/>
  <c r="DH14" i="17" s="1"/>
  <c r="AG16" i="6"/>
  <c r="DH15" i="17" s="1"/>
  <c r="AG17" i="6"/>
  <c r="DH16" i="17" s="1"/>
  <c r="AG18" i="6"/>
  <c r="DH17" i="17" s="1"/>
  <c r="AG19" i="6"/>
  <c r="DH18" i="17" s="1"/>
  <c r="AG20" i="6"/>
  <c r="DH19" i="17" s="1"/>
  <c r="AG21" i="6"/>
  <c r="DH20" i="17" s="1"/>
  <c r="AG22" i="6"/>
  <c r="DH21" i="17" s="1"/>
  <c r="AG23" i="6"/>
  <c r="DH22" i="17" s="1"/>
  <c r="AG24" i="6"/>
  <c r="DH23" i="17" s="1"/>
  <c r="AG25" i="6"/>
  <c r="DH24" i="17" s="1"/>
  <c r="AG26" i="6"/>
  <c r="DH25" i="17" s="1"/>
  <c r="AG27" i="6"/>
  <c r="DH26" i="17" s="1"/>
  <c r="AG28" i="6"/>
  <c r="DH27" i="17" s="1"/>
  <c r="AG11" i="6"/>
  <c r="DH10" i="17" s="1"/>
  <c r="GT14" i="2"/>
  <c r="GU14" i="2"/>
  <c r="AF13" i="6" s="1"/>
  <c r="DD12" i="17" s="1"/>
  <c r="GT15" i="2"/>
  <c r="GU15" i="2"/>
  <c r="AF14" i="6" s="1"/>
  <c r="DD13" i="17" s="1"/>
  <c r="GT16" i="2"/>
  <c r="GU16" i="2"/>
  <c r="AF15" i="6" s="1"/>
  <c r="DD14" i="17" s="1"/>
  <c r="GT17" i="2"/>
  <c r="GU17" i="2"/>
  <c r="AF16" i="6" s="1"/>
  <c r="DD15" i="17" s="1"/>
  <c r="GT18" i="2"/>
  <c r="GU18" i="2"/>
  <c r="AF17" i="6" s="1"/>
  <c r="DD16" i="17" s="1"/>
  <c r="GT20" i="2"/>
  <c r="GU20" i="2"/>
  <c r="AF19" i="6" s="1"/>
  <c r="DD18" i="17" s="1"/>
  <c r="GT21" i="2"/>
  <c r="GU21" i="2"/>
  <c r="AF20" i="6" s="1"/>
  <c r="DD19" i="17" s="1"/>
  <c r="GT22" i="2"/>
  <c r="GU22" i="2"/>
  <c r="AF21" i="6" s="1"/>
  <c r="DD20" i="17" s="1"/>
  <c r="GT23" i="2"/>
  <c r="GU23" i="2"/>
  <c r="AF22" i="6" s="1"/>
  <c r="DD21" i="17" s="1"/>
  <c r="GT24" i="2"/>
  <c r="GU24" i="2"/>
  <c r="AF23" i="6" s="1"/>
  <c r="DD22" i="17" s="1"/>
  <c r="GT25" i="2"/>
  <c r="GU25" i="2"/>
  <c r="AF24" i="6" s="1"/>
  <c r="DD23" i="17" s="1"/>
  <c r="GT26" i="2"/>
  <c r="GU26" i="2"/>
  <c r="AF25" i="6" s="1"/>
  <c r="DD24" i="17" s="1"/>
  <c r="GT27" i="2"/>
  <c r="GU27" i="2"/>
  <c r="AF26" i="6" s="1"/>
  <c r="DD25" i="17" s="1"/>
  <c r="GT28" i="2"/>
  <c r="GU28" i="2"/>
  <c r="AF27" i="6" s="1"/>
  <c r="DD26" i="17" s="1"/>
  <c r="GU12" i="2"/>
  <c r="AF11" i="6" s="1"/>
  <c r="DD10" i="17" s="1"/>
  <c r="GT12" i="2"/>
  <c r="HN13" i="2"/>
  <c r="HO13" i="2"/>
  <c r="DG11" i="17" s="1"/>
  <c r="HN14" i="2"/>
  <c r="HO14" i="2"/>
  <c r="DG12" i="17" s="1"/>
  <c r="HN15" i="2"/>
  <c r="HO15" i="2"/>
  <c r="DG13" i="17" s="1"/>
  <c r="HN16" i="2"/>
  <c r="HO16" i="2"/>
  <c r="DG14" i="17" s="1"/>
  <c r="HN17" i="2"/>
  <c r="HO17" i="2"/>
  <c r="DG15" i="17" s="1"/>
  <c r="HN18" i="2"/>
  <c r="HO18" i="2"/>
  <c r="DG16" i="17" s="1"/>
  <c r="HN19" i="2"/>
  <c r="HO19" i="2"/>
  <c r="DG17" i="17" s="1"/>
  <c r="HN20" i="2"/>
  <c r="HO20" i="2"/>
  <c r="DG18" i="17" s="1"/>
  <c r="HN21" i="2"/>
  <c r="HO21" i="2"/>
  <c r="DG19" i="17" s="1"/>
  <c r="HN22" i="2"/>
  <c r="HO22" i="2"/>
  <c r="DG20" i="17" s="1"/>
  <c r="HN23" i="2"/>
  <c r="HO23" i="2"/>
  <c r="DG21" i="17" s="1"/>
  <c r="HN24" i="2"/>
  <c r="HO24" i="2"/>
  <c r="DG22" i="17" s="1"/>
  <c r="HN25" i="2"/>
  <c r="HO25" i="2"/>
  <c r="DG23" i="17" s="1"/>
  <c r="HN26" i="2"/>
  <c r="HO26" i="2"/>
  <c r="DG24" i="17" s="1"/>
  <c r="HN27" i="2"/>
  <c r="HO27" i="2"/>
  <c r="DG25" i="17" s="1"/>
  <c r="HN28" i="2"/>
  <c r="HO28" i="2"/>
  <c r="DG26" i="17" s="1"/>
  <c r="HN29" i="2"/>
  <c r="HO29" i="2"/>
  <c r="DG27" i="17" s="1"/>
  <c r="HO12" i="2"/>
  <c r="DG10" i="17" s="1"/>
  <c r="HN12" i="2"/>
  <c r="GO40" i="2"/>
  <c r="HT34" i="2"/>
  <c r="HS34" i="2"/>
  <c r="HO34" i="2"/>
  <c r="HN34" i="2"/>
  <c r="HJ34" i="2"/>
  <c r="HI34" i="2"/>
  <c r="HE34" i="2"/>
  <c r="HD34" i="2"/>
  <c r="GZ34" i="2"/>
  <c r="GY34" i="2"/>
  <c r="GU34" i="2"/>
  <c r="GT34" i="2"/>
  <c r="GP34" i="2"/>
  <c r="GO34" i="2"/>
  <c r="GL33" i="2"/>
  <c r="GL32" i="2"/>
  <c r="HT30" i="2"/>
  <c r="HT37" i="2" s="1"/>
  <c r="HS30" i="2"/>
  <c r="HS37" i="2" s="1"/>
  <c r="GZ30" i="2"/>
  <c r="GY30" i="2"/>
  <c r="GP30" i="2"/>
  <c r="GP37" i="2" s="1"/>
  <c r="GO30" i="2"/>
  <c r="GO37" i="2" s="1"/>
  <c r="GK30" i="2"/>
  <c r="GJ30" i="2"/>
  <c r="HJ29" i="2"/>
  <c r="DJ27" i="17" s="1"/>
  <c r="HI29" i="2"/>
  <c r="GL29" i="2"/>
  <c r="GG29" i="2"/>
  <c r="HJ28" i="2"/>
  <c r="DJ26" i="17" s="1"/>
  <c r="HI28" i="2"/>
  <c r="GL28" i="2"/>
  <c r="GG28" i="2"/>
  <c r="HJ27" i="2"/>
  <c r="DJ25" i="17" s="1"/>
  <c r="HI27" i="2"/>
  <c r="GL27" i="2"/>
  <c r="GG27" i="2"/>
  <c r="HJ26" i="2"/>
  <c r="DJ24" i="17" s="1"/>
  <c r="HI26" i="2"/>
  <c r="GL26" i="2"/>
  <c r="GG26" i="2"/>
  <c r="HJ25" i="2"/>
  <c r="DJ23" i="17" s="1"/>
  <c r="HI25" i="2"/>
  <c r="GL25" i="2"/>
  <c r="GG25" i="2"/>
  <c r="HJ24" i="2"/>
  <c r="DJ22" i="17" s="1"/>
  <c r="HI24" i="2"/>
  <c r="GL24" i="2"/>
  <c r="GG24" i="2"/>
  <c r="HJ23" i="2"/>
  <c r="DJ21" i="17" s="1"/>
  <c r="HI23" i="2"/>
  <c r="GL23" i="2"/>
  <c r="GG23" i="2"/>
  <c r="HJ22" i="2"/>
  <c r="DJ20" i="17" s="1"/>
  <c r="HI22" i="2"/>
  <c r="GL22" i="2"/>
  <c r="GG22" i="2"/>
  <c r="HJ21" i="2"/>
  <c r="DJ19" i="17" s="1"/>
  <c r="HI21" i="2"/>
  <c r="GL21" i="2"/>
  <c r="GG21" i="2"/>
  <c r="HJ20" i="2"/>
  <c r="DJ18" i="17" s="1"/>
  <c r="HI20" i="2"/>
  <c r="GL20" i="2"/>
  <c r="GG20" i="2"/>
  <c r="HJ19" i="2"/>
  <c r="DJ17" i="17" s="1"/>
  <c r="HI19" i="2"/>
  <c r="GL19" i="2"/>
  <c r="GG19" i="2"/>
  <c r="HJ18" i="2"/>
  <c r="DJ16" i="17" s="1"/>
  <c r="HI18" i="2"/>
  <c r="GL18" i="2"/>
  <c r="GG18" i="2"/>
  <c r="HJ17" i="2"/>
  <c r="DJ15" i="17" s="1"/>
  <c r="HI17" i="2"/>
  <c r="GL17" i="2"/>
  <c r="GG17" i="2"/>
  <c r="HJ16" i="2"/>
  <c r="DJ14" i="17" s="1"/>
  <c r="HI16" i="2"/>
  <c r="GL16" i="2"/>
  <c r="GG16" i="2"/>
  <c r="HJ15" i="2"/>
  <c r="DJ13" i="17" s="1"/>
  <c r="HI15" i="2"/>
  <c r="GL15" i="2"/>
  <c r="GG15" i="2"/>
  <c r="HJ14" i="2"/>
  <c r="DJ12" i="17" s="1"/>
  <c r="HI14" i="2"/>
  <c r="GL14" i="2"/>
  <c r="GG14" i="2"/>
  <c r="HJ13" i="2"/>
  <c r="DJ11" i="17" s="1"/>
  <c r="HI13" i="2"/>
  <c r="GL13" i="2"/>
  <c r="GG13" i="2"/>
  <c r="HJ12" i="2"/>
  <c r="DJ10" i="17" s="1"/>
  <c r="DJ28" i="17" s="1"/>
  <c r="DJ35" i="17" s="1"/>
  <c r="HI12" i="2"/>
  <c r="GL12" i="2"/>
  <c r="GG12" i="2"/>
  <c r="D31" i="8"/>
  <c r="D28" i="8"/>
  <c r="J27" i="8"/>
  <c r="F299" i="8"/>
  <c r="F301" i="8"/>
  <c r="D301" i="8"/>
  <c r="D299" i="8"/>
  <c r="HF12" i="2" l="1"/>
  <c r="HF13" i="2"/>
  <c r="HF14" i="2"/>
  <c r="HF15" i="2"/>
  <c r="HF16" i="2"/>
  <c r="HF17" i="2"/>
  <c r="HF18" i="2"/>
  <c r="HF19" i="2"/>
  <c r="HF20" i="2"/>
  <c r="HF21" i="2"/>
  <c r="DG28" i="17"/>
  <c r="DG35" i="17" s="1"/>
  <c r="DH28" i="17"/>
  <c r="DI32" i="17"/>
  <c r="DI35" i="17" s="1"/>
  <c r="DE32" i="17"/>
  <c r="DE35" i="17" s="1"/>
  <c r="DH32" i="17"/>
  <c r="DD32" i="17"/>
  <c r="HF22" i="2"/>
  <c r="HF23" i="2"/>
  <c r="HF24" i="2"/>
  <c r="HF25" i="2"/>
  <c r="HF26" i="2"/>
  <c r="HF27" i="2"/>
  <c r="HF28" i="2"/>
  <c r="HF29" i="2"/>
  <c r="UD37" i="2"/>
  <c r="UC37" i="2"/>
  <c r="HE25" i="2"/>
  <c r="DF23" i="17" s="1"/>
  <c r="HK28" i="2"/>
  <c r="HK24" i="2"/>
  <c r="HK22" i="2"/>
  <c r="HK20" i="2"/>
  <c r="HK18" i="2"/>
  <c r="GQ14" i="2"/>
  <c r="GQ18" i="2"/>
  <c r="HK16" i="2"/>
  <c r="GQ23" i="2"/>
  <c r="GQ21" i="2"/>
  <c r="GQ16" i="2"/>
  <c r="GQ27" i="2"/>
  <c r="HK29" i="2"/>
  <c r="HK27" i="2"/>
  <c r="HK25" i="2"/>
  <c r="HK23" i="2"/>
  <c r="HK21" i="2"/>
  <c r="GQ15" i="2"/>
  <c r="GQ12" i="2"/>
  <c r="HK19" i="2"/>
  <c r="HK17" i="2"/>
  <c r="HK15" i="2"/>
  <c r="GQ28" i="2"/>
  <c r="GQ26" i="2"/>
  <c r="GQ24" i="2"/>
  <c r="GQ22" i="2"/>
  <c r="GQ17" i="2"/>
  <c r="HD26" i="2"/>
  <c r="HK26" i="2"/>
  <c r="HK14" i="2"/>
  <c r="GQ25" i="2"/>
  <c r="HK12" i="2"/>
  <c r="HK13" i="2"/>
  <c r="GQ20" i="2"/>
  <c r="HE20" i="2"/>
  <c r="DF18" i="17" s="1"/>
  <c r="HD23" i="2"/>
  <c r="HD16" i="2"/>
  <c r="HD14" i="2"/>
  <c r="AG33" i="6"/>
  <c r="GV30" i="2"/>
  <c r="HE24" i="2"/>
  <c r="DF22" i="17" s="1"/>
  <c r="GL30" i="2"/>
  <c r="HJ30" i="2"/>
  <c r="HJ37" i="2" s="1"/>
  <c r="HD27" i="2"/>
  <c r="HD25" i="2"/>
  <c r="HE26" i="2"/>
  <c r="DF24" i="17" s="1"/>
  <c r="GY37" i="2"/>
  <c r="GO38" i="2" s="1"/>
  <c r="HA34" i="2"/>
  <c r="HI30" i="2"/>
  <c r="HI37" i="2" s="1"/>
  <c r="GL34" i="2"/>
  <c r="AG29" i="6"/>
  <c r="HD21" i="2"/>
  <c r="HD17" i="2"/>
  <c r="HO30" i="2"/>
  <c r="HO37" i="2" s="1"/>
  <c r="HE28" i="2"/>
  <c r="DF26" i="17" s="1"/>
  <c r="HD22" i="2"/>
  <c r="HE18" i="2"/>
  <c r="DF16" i="17" s="1"/>
  <c r="HE15" i="2"/>
  <c r="DF13" i="17" s="1"/>
  <c r="GK34" i="2"/>
  <c r="GK37" i="2" s="1"/>
  <c r="HE14" i="2"/>
  <c r="DF12" i="17" s="1"/>
  <c r="HE17" i="2"/>
  <c r="DF15" i="17" s="1"/>
  <c r="HD18" i="2"/>
  <c r="HD24" i="2"/>
  <c r="HE27" i="2"/>
  <c r="DF25" i="17" s="1"/>
  <c r="GG30" i="2"/>
  <c r="HN30" i="2"/>
  <c r="HN37" i="2" s="1"/>
  <c r="HD15" i="2"/>
  <c r="HE16" i="2"/>
  <c r="DF14" i="17" s="1"/>
  <c r="HD20" i="2"/>
  <c r="HE21" i="2"/>
  <c r="DF19" i="17" s="1"/>
  <c r="HE22" i="2"/>
  <c r="DF20" i="17" s="1"/>
  <c r="HE23" i="2"/>
  <c r="DF21" i="17" s="1"/>
  <c r="HD28" i="2"/>
  <c r="GZ37" i="2"/>
  <c r="GP38" i="2" s="1"/>
  <c r="GJ34" i="2"/>
  <c r="GJ37" i="2" s="1"/>
  <c r="GV34" i="2"/>
  <c r="GG32" i="2"/>
  <c r="GG33" i="2"/>
  <c r="HE12" i="2"/>
  <c r="DF10" i="17" s="1"/>
  <c r="HD12" i="2"/>
  <c r="AF33" i="6"/>
  <c r="DH35" i="17" l="1"/>
  <c r="DH36" i="17" s="1"/>
  <c r="HF30" i="2"/>
  <c r="HF37" i="2" s="1"/>
  <c r="HA25" i="2"/>
  <c r="HA15" i="2"/>
  <c r="HK30" i="2"/>
  <c r="HK37" i="2" s="1"/>
  <c r="HA24" i="2"/>
  <c r="HA26" i="2"/>
  <c r="HA22" i="2"/>
  <c r="HA21" i="2"/>
  <c r="HA27" i="2"/>
  <c r="HA23" i="2"/>
  <c r="HA28" i="2"/>
  <c r="HA20" i="2"/>
  <c r="HA17" i="2"/>
  <c r="HA16" i="2"/>
  <c r="HA12" i="2"/>
  <c r="HA18" i="2"/>
  <c r="HA14" i="2"/>
  <c r="GV37" i="2"/>
  <c r="AR46" i="1" s="1"/>
  <c r="GL37" i="2"/>
  <c r="AG36" i="6"/>
  <c r="GP42" i="2"/>
  <c r="C30" i="7"/>
  <c r="F30" i="8"/>
  <c r="GO42" i="2"/>
  <c r="F27" i="8"/>
  <c r="GG34" i="2"/>
  <c r="GG37" i="2" s="1"/>
  <c r="F28" i="8" l="1"/>
  <c r="F31" i="8"/>
  <c r="G29" i="8"/>
  <c r="I29" i="8" s="1"/>
  <c r="H29" i="8" l="1"/>
  <c r="G32" i="8" l="1"/>
  <c r="I32" i="8" s="1"/>
  <c r="H32" i="8"/>
  <c r="CC32" i="6" l="1"/>
  <c r="CC31" i="6"/>
  <c r="CC12" i="6"/>
  <c r="CC13" i="6"/>
  <c r="CC14" i="6"/>
  <c r="CC15" i="6"/>
  <c r="CC16" i="6"/>
  <c r="CC17" i="6"/>
  <c r="CC18" i="6"/>
  <c r="CC19" i="6"/>
  <c r="CC20" i="6"/>
  <c r="CC21" i="6"/>
  <c r="CC22" i="6"/>
  <c r="CC23" i="6"/>
  <c r="CC24" i="6"/>
  <c r="CC25" i="6"/>
  <c r="CC26" i="6"/>
  <c r="CC27" i="6"/>
  <c r="CC28" i="6"/>
  <c r="CC11" i="6"/>
  <c r="RO33" i="2"/>
  <c r="RO32" i="2"/>
  <c r="RO13" i="2"/>
  <c r="RO14" i="2"/>
  <c r="RO15" i="2"/>
  <c r="RO16" i="2"/>
  <c r="RO17" i="2"/>
  <c r="RO18" i="2"/>
  <c r="RO19" i="2"/>
  <c r="RO20" i="2"/>
  <c r="RO21" i="2"/>
  <c r="RO22" i="2"/>
  <c r="RO23" i="2"/>
  <c r="RO24" i="2"/>
  <c r="RO25" i="2"/>
  <c r="RO26" i="2"/>
  <c r="RO27" i="2"/>
  <c r="RO28" i="2"/>
  <c r="RO29" i="2"/>
  <c r="RO12" i="2"/>
  <c r="RP34" i="2"/>
  <c r="RP30" i="2"/>
  <c r="VF13" i="2"/>
  <c r="VF14" i="2"/>
  <c r="VF15" i="2"/>
  <c r="VF16" i="2"/>
  <c r="VF17" i="2"/>
  <c r="VF18" i="2"/>
  <c r="VF19" i="2"/>
  <c r="VF20" i="2"/>
  <c r="VF21" i="2"/>
  <c r="VF22" i="2"/>
  <c r="VF23" i="2"/>
  <c r="VF24" i="2"/>
  <c r="VF25" i="2"/>
  <c r="VF26" i="2"/>
  <c r="VF27" i="2"/>
  <c r="VF28" i="2"/>
  <c r="VF29" i="2"/>
  <c r="VF12" i="2"/>
  <c r="UX13" i="2"/>
  <c r="UX14" i="2"/>
  <c r="UX15" i="2"/>
  <c r="UX16" i="2"/>
  <c r="UX17" i="2"/>
  <c r="UX18" i="2"/>
  <c r="UX19" i="2"/>
  <c r="UX20" i="2"/>
  <c r="UX21" i="2"/>
  <c r="UX22" i="2"/>
  <c r="UX23" i="2"/>
  <c r="UX24" i="2"/>
  <c r="UX25" i="2"/>
  <c r="UX26" i="2"/>
  <c r="UX27" i="2"/>
  <c r="UX28" i="2"/>
  <c r="UX29" i="2"/>
  <c r="UX12" i="2"/>
  <c r="UT33" i="2"/>
  <c r="UT32" i="2"/>
  <c r="I22" i="11"/>
  <c r="H22" i="11"/>
  <c r="CB19" i="6" l="1"/>
  <c r="CB26" i="6"/>
  <c r="CB22" i="6"/>
  <c r="CB18" i="6"/>
  <c r="CB14" i="6"/>
  <c r="CB32" i="6"/>
  <c r="CB27" i="6"/>
  <c r="CB15" i="6"/>
  <c r="CB28" i="6"/>
  <c r="CB24" i="6"/>
  <c r="CB20" i="6"/>
  <c r="CB16" i="6"/>
  <c r="CB12" i="6"/>
  <c r="CB23" i="6"/>
  <c r="CB31" i="6"/>
  <c r="CB11" i="6"/>
  <c r="CB25" i="6"/>
  <c r="CB21" i="6"/>
  <c r="CB17" i="6"/>
  <c r="RP37" i="2"/>
  <c r="RP38" i="2" s="1"/>
  <c r="RO30" i="2"/>
  <c r="RO34" i="2"/>
  <c r="CB13" i="6"/>
  <c r="CC29" i="6"/>
  <c r="CC33" i="6"/>
  <c r="CB33" i="6" l="1"/>
  <c r="CB29" i="6"/>
  <c r="CB36" i="6" s="1"/>
  <c r="C49" i="7"/>
  <c r="CC36" i="6"/>
  <c r="RO37" i="2"/>
  <c r="B49" i="7" s="1"/>
  <c r="MK33" i="2"/>
  <c r="MK29" i="2"/>
  <c r="MK28" i="2"/>
  <c r="MK27" i="2"/>
  <c r="MK26" i="2"/>
  <c r="MK25" i="2"/>
  <c r="MK24" i="2"/>
  <c r="MK23" i="2"/>
  <c r="MK22" i="2"/>
  <c r="MK21" i="2"/>
  <c r="MK20" i="2"/>
  <c r="MK19" i="2"/>
  <c r="MK18" i="2"/>
  <c r="MK17" i="2"/>
  <c r="MK16" i="2"/>
  <c r="MK15" i="2"/>
  <c r="MZ34" i="2"/>
  <c r="ND34" i="2"/>
  <c r="MR13" i="2"/>
  <c r="MR14" i="2"/>
  <c r="MR15" i="2"/>
  <c r="MR16" i="2"/>
  <c r="MR17" i="2"/>
  <c r="MR18" i="2"/>
  <c r="MR19" i="2"/>
  <c r="MR20" i="2"/>
  <c r="MR21" i="2"/>
  <c r="MR22" i="2"/>
  <c r="MR23" i="2"/>
  <c r="MR24" i="2"/>
  <c r="MR25" i="2"/>
  <c r="MR26" i="2"/>
  <c r="MR27" i="2"/>
  <c r="MR28" i="2"/>
  <c r="MR29" i="2"/>
  <c r="MR12" i="2"/>
  <c r="MJ33" i="2"/>
  <c r="MJ32" i="2"/>
  <c r="MJ30" i="2"/>
  <c r="NI13" i="2"/>
  <c r="NI14" i="2"/>
  <c r="NI15" i="2"/>
  <c r="NI16" i="2"/>
  <c r="NI17" i="2"/>
  <c r="NI18" i="2"/>
  <c r="NI19" i="2"/>
  <c r="NI20" i="2"/>
  <c r="NI21" i="2"/>
  <c r="NI22" i="2"/>
  <c r="NI23" i="2"/>
  <c r="NI24" i="2"/>
  <c r="NI25" i="2"/>
  <c r="NI26" i="2"/>
  <c r="NI27" i="2"/>
  <c r="NI28" i="2"/>
  <c r="NI29" i="2"/>
  <c r="NI12" i="2"/>
  <c r="MN30" i="2"/>
  <c r="MR34" i="2"/>
  <c r="MV34" i="2"/>
  <c r="NL34" i="2"/>
  <c r="NL30" i="2"/>
  <c r="NH34" i="2"/>
  <c r="MV28" i="2" l="1"/>
  <c r="MV14" i="2"/>
  <c r="MV27" i="2"/>
  <c r="MV23" i="2"/>
  <c r="MV19" i="2"/>
  <c r="MV15" i="2"/>
  <c r="MN32" i="2"/>
  <c r="MV24" i="2"/>
  <c r="MV20" i="2"/>
  <c r="MV16" i="2"/>
  <c r="MV29" i="2"/>
  <c r="MV25" i="2"/>
  <c r="MV21" i="2"/>
  <c r="MV17" i="2"/>
  <c r="MV13" i="2"/>
  <c r="MV12" i="2"/>
  <c r="MV26" i="2"/>
  <c r="MV22" i="2"/>
  <c r="MV18" i="2"/>
  <c r="MS27" i="2"/>
  <c r="MJ34" i="2"/>
  <c r="MJ37" i="2" s="1"/>
  <c r="MZ21" i="2"/>
  <c r="MZ13" i="2"/>
  <c r="NH30" i="2"/>
  <c r="NH37" i="2" s="1"/>
  <c r="MZ27" i="2"/>
  <c r="MZ23" i="2"/>
  <c r="MZ24" i="2"/>
  <c r="MZ20" i="2"/>
  <c r="MZ17" i="2"/>
  <c r="MZ25" i="2"/>
  <c r="MZ29" i="2"/>
  <c r="NL37" i="2"/>
  <c r="MZ16" i="2"/>
  <c r="MZ26" i="2"/>
  <c r="MZ22" i="2"/>
  <c r="MZ18" i="2"/>
  <c r="MZ14" i="2"/>
  <c r="MZ28" i="2"/>
  <c r="MZ12" i="2"/>
  <c r="MZ19" i="2"/>
  <c r="MZ15" i="2"/>
  <c r="MR30" i="2"/>
  <c r="MR37" i="2" s="1"/>
  <c r="MS20" i="2" l="1"/>
  <c r="MS24" i="2"/>
  <c r="MS15" i="2"/>
  <c r="MS16" i="2"/>
  <c r="MN34" i="2"/>
  <c r="MN37" i="2" s="1"/>
  <c r="MS29" i="2"/>
  <c r="MS23" i="2"/>
  <c r="MS28" i="2"/>
  <c r="MV30" i="2"/>
  <c r="MV37" i="2" s="1"/>
  <c r="ND14" i="2"/>
  <c r="MS14" i="2"/>
  <c r="ND22" i="2"/>
  <c r="MS22" i="2"/>
  <c r="ND12" i="2"/>
  <c r="MS12" i="2"/>
  <c r="ND17" i="2"/>
  <c r="MS17" i="2"/>
  <c r="ND25" i="2"/>
  <c r="MS25" i="2"/>
  <c r="ND16" i="2"/>
  <c r="ND24" i="2"/>
  <c r="MK32" i="2"/>
  <c r="MK34" i="2" s="1"/>
  <c r="ND19" i="2"/>
  <c r="MS19" i="2"/>
  <c r="ND27" i="2"/>
  <c r="ND18" i="2"/>
  <c r="MS18" i="2"/>
  <c r="ND26" i="2"/>
  <c r="MS26" i="2"/>
  <c r="ND13" i="2"/>
  <c r="MS13" i="2"/>
  <c r="ND21" i="2"/>
  <c r="MS21" i="2"/>
  <c r="ND29" i="2"/>
  <c r="ND20" i="2"/>
  <c r="ND28" i="2"/>
  <c r="ND15" i="2"/>
  <c r="ND23" i="2"/>
  <c r="MZ30" i="2"/>
  <c r="MZ37" i="2" s="1"/>
  <c r="MJ38" i="2"/>
  <c r="E183" i="8" s="1"/>
  <c r="E186" i="8" s="1"/>
  <c r="G186" i="8" s="1"/>
  <c r="I186" i="8" s="1"/>
  <c r="MN38" i="2" l="1"/>
  <c r="MN42" i="2" s="1"/>
  <c r="MS30" i="2"/>
  <c r="ND30" i="2"/>
  <c r="ND37" i="2" s="1"/>
  <c r="F91" i="8"/>
  <c r="D92" i="8"/>
  <c r="LR42" i="2"/>
  <c r="LM33" i="2"/>
  <c r="LM32" i="2"/>
  <c r="LM29" i="2"/>
  <c r="LM13" i="2"/>
  <c r="LM14" i="2"/>
  <c r="LM15" i="2"/>
  <c r="LM16" i="2"/>
  <c r="LM17" i="2"/>
  <c r="LM18" i="2"/>
  <c r="LM19" i="2"/>
  <c r="LM20" i="2"/>
  <c r="LM21" i="2"/>
  <c r="LM22" i="2"/>
  <c r="LM23" i="2"/>
  <c r="LM24" i="2"/>
  <c r="LM25" i="2"/>
  <c r="LM26" i="2"/>
  <c r="LM27" i="2"/>
  <c r="LM28" i="2"/>
  <c r="LM12" i="2"/>
  <c r="H286" i="8"/>
  <c r="H287" i="8"/>
  <c r="D288" i="8"/>
  <c r="LD33" i="2"/>
  <c r="LD32" i="2"/>
  <c r="LD13" i="2"/>
  <c r="LD14" i="2"/>
  <c r="LD15" i="2"/>
  <c r="LD16" i="2"/>
  <c r="LD17" i="2"/>
  <c r="LD18" i="2"/>
  <c r="LD19" i="2"/>
  <c r="LD20" i="2"/>
  <c r="LD21" i="2"/>
  <c r="LD22" i="2"/>
  <c r="LD23" i="2"/>
  <c r="LD24" i="2"/>
  <c r="LD25" i="2"/>
  <c r="LD26" i="2"/>
  <c r="LD27" i="2"/>
  <c r="LD28" i="2"/>
  <c r="LD29" i="2"/>
  <c r="LD12" i="2"/>
  <c r="LE33" i="2"/>
  <c r="LE32" i="2"/>
  <c r="LE29" i="2"/>
  <c r="LE28" i="2"/>
  <c r="LE27" i="2"/>
  <c r="LE26" i="2"/>
  <c r="LE25" i="2"/>
  <c r="LE24" i="2"/>
  <c r="LE23" i="2"/>
  <c r="LE22" i="2"/>
  <c r="LE21" i="2"/>
  <c r="LE20" i="2"/>
  <c r="LE19" i="2"/>
  <c r="LE18" i="2"/>
  <c r="LE17" i="2"/>
  <c r="LE16" i="2"/>
  <c r="LE15" i="2"/>
  <c r="LE14" i="2"/>
  <c r="LE13" i="2"/>
  <c r="LE12" i="2"/>
  <c r="AX29" i="6" s="1"/>
  <c r="LJ34" i="2"/>
  <c r="LJ30" i="2"/>
  <c r="F183" i="8" l="1"/>
  <c r="F186" i="8" s="1"/>
  <c r="H186" i="8" s="1"/>
  <c r="AX33" i="6"/>
  <c r="AX36" i="6" s="1"/>
  <c r="LJ37" i="2"/>
  <c r="LJ42" i="2" s="1"/>
  <c r="LE34" i="2"/>
  <c r="LE30" i="2"/>
  <c r="LM34" i="2"/>
  <c r="LM30" i="2"/>
  <c r="F92" i="8"/>
  <c r="LD34" i="2"/>
  <c r="LD30" i="2"/>
  <c r="F285" i="8" l="1"/>
  <c r="F288" i="8" s="1"/>
  <c r="LE37" i="2"/>
  <c r="LM37" i="2"/>
  <c r="E91" i="8" s="1"/>
  <c r="H91" i="8" s="1"/>
  <c r="LD37" i="2"/>
  <c r="E285" i="8" s="1"/>
  <c r="E288" i="8" s="1"/>
  <c r="H288" i="8" l="1"/>
  <c r="E92" i="8"/>
  <c r="G92" i="8" s="1"/>
  <c r="I92" i="8" s="1"/>
  <c r="G91" i="8"/>
  <c r="I91" i="8" s="1"/>
  <c r="H285" i="8"/>
  <c r="G285" i="8"/>
  <c r="G288" i="8" s="1"/>
  <c r="DP33" i="2"/>
  <c r="DO33" i="2"/>
  <c r="DP32" i="2"/>
  <c r="DO32" i="2"/>
  <c r="DO13" i="2"/>
  <c r="DP13" i="2"/>
  <c r="DO14" i="2"/>
  <c r="DP14" i="2"/>
  <c r="DO15" i="2"/>
  <c r="DP15" i="2"/>
  <c r="DO16" i="2"/>
  <c r="DP16" i="2"/>
  <c r="DO17" i="2"/>
  <c r="DP17" i="2"/>
  <c r="DO18" i="2"/>
  <c r="DP18" i="2"/>
  <c r="DO19" i="2"/>
  <c r="DP19" i="2"/>
  <c r="DO20" i="2"/>
  <c r="DP20" i="2"/>
  <c r="DO21" i="2"/>
  <c r="DP21" i="2"/>
  <c r="DO22" i="2"/>
  <c r="DP22" i="2"/>
  <c r="DO23" i="2"/>
  <c r="DP23" i="2"/>
  <c r="DO24" i="2"/>
  <c r="DP24" i="2"/>
  <c r="DO25" i="2"/>
  <c r="DP25" i="2"/>
  <c r="DO26" i="2"/>
  <c r="DP26" i="2"/>
  <c r="DO27" i="2"/>
  <c r="DP27" i="2"/>
  <c r="DO28" i="2"/>
  <c r="DP28" i="2"/>
  <c r="DO29" i="2"/>
  <c r="DP29" i="2"/>
  <c r="DP12" i="2"/>
  <c r="DO12" i="2"/>
  <c r="J408" i="8"/>
  <c r="AQ32" i="6"/>
  <c r="EV31" i="17" s="1"/>
  <c r="EW31" i="17" s="1"/>
  <c r="AQ31" i="6"/>
  <c r="EV30" i="17" s="1"/>
  <c r="AQ12" i="6"/>
  <c r="EV11" i="17" s="1"/>
  <c r="EW11" i="17" s="1"/>
  <c r="AQ13" i="6"/>
  <c r="EV12" i="17" s="1"/>
  <c r="EW12" i="17" s="1"/>
  <c r="AQ14" i="6"/>
  <c r="EV13" i="17" s="1"/>
  <c r="EW13" i="17" s="1"/>
  <c r="AQ15" i="6"/>
  <c r="EV14" i="17" s="1"/>
  <c r="EW14" i="17" s="1"/>
  <c r="AQ16" i="6"/>
  <c r="EV15" i="17" s="1"/>
  <c r="EW15" i="17" s="1"/>
  <c r="AQ17" i="6"/>
  <c r="EV16" i="17" s="1"/>
  <c r="EW16" i="17" s="1"/>
  <c r="AQ18" i="6"/>
  <c r="EV17" i="17" s="1"/>
  <c r="EW17" i="17" s="1"/>
  <c r="AQ19" i="6"/>
  <c r="EV18" i="17" s="1"/>
  <c r="EW18" i="17" s="1"/>
  <c r="AQ20" i="6"/>
  <c r="EV19" i="17" s="1"/>
  <c r="EW19" i="17" s="1"/>
  <c r="AQ21" i="6"/>
  <c r="EV20" i="17" s="1"/>
  <c r="EW20" i="17" s="1"/>
  <c r="AQ22" i="6"/>
  <c r="EV21" i="17" s="1"/>
  <c r="EW21" i="17" s="1"/>
  <c r="AQ23" i="6"/>
  <c r="EV22" i="17" s="1"/>
  <c r="EW22" i="17" s="1"/>
  <c r="AQ24" i="6"/>
  <c r="EV23" i="17" s="1"/>
  <c r="EW23" i="17" s="1"/>
  <c r="AQ25" i="6"/>
  <c r="EV24" i="17" s="1"/>
  <c r="EW24" i="17" s="1"/>
  <c r="AQ26" i="6"/>
  <c r="EV25" i="17" s="1"/>
  <c r="EW25" i="17" s="1"/>
  <c r="AQ27" i="6"/>
  <c r="EV26" i="17" s="1"/>
  <c r="EW26" i="17" s="1"/>
  <c r="AQ28" i="6"/>
  <c r="EV27" i="17" s="1"/>
  <c r="EW27" i="17" s="1"/>
  <c r="AQ11" i="6"/>
  <c r="EV10" i="17" s="1"/>
  <c r="EW10" i="17" s="1"/>
  <c r="EW28" i="17" s="1"/>
  <c r="JG33" i="2"/>
  <c r="AP32" i="6" s="1"/>
  <c r="ER31" i="17" s="1"/>
  <c r="ES31" i="17" s="1"/>
  <c r="JF33" i="2"/>
  <c r="JG32" i="2"/>
  <c r="JF32" i="2"/>
  <c r="JF13" i="2"/>
  <c r="JG13" i="2"/>
  <c r="JF14" i="2"/>
  <c r="JG14" i="2"/>
  <c r="AP13" i="6" s="1"/>
  <c r="ER12" i="17" s="1"/>
  <c r="ES12" i="17" s="1"/>
  <c r="JF15" i="2"/>
  <c r="JG15" i="2"/>
  <c r="JF16" i="2"/>
  <c r="JG16" i="2"/>
  <c r="AP15" i="6" s="1"/>
  <c r="ER14" i="17" s="1"/>
  <c r="ES14" i="17" s="1"/>
  <c r="JF17" i="2"/>
  <c r="JG17" i="2"/>
  <c r="JF18" i="2"/>
  <c r="JG18" i="2"/>
  <c r="AP17" i="6" s="1"/>
  <c r="ER16" i="17" s="1"/>
  <c r="ES16" i="17" s="1"/>
  <c r="JF19" i="2"/>
  <c r="JG19" i="2"/>
  <c r="AP18" i="6" s="1"/>
  <c r="ER17" i="17" s="1"/>
  <c r="ES17" i="17" s="1"/>
  <c r="JF20" i="2"/>
  <c r="JG20" i="2"/>
  <c r="AP19" i="6" s="1"/>
  <c r="ER18" i="17" s="1"/>
  <c r="ES18" i="17" s="1"/>
  <c r="JF21" i="2"/>
  <c r="JG21" i="2"/>
  <c r="AP20" i="6" s="1"/>
  <c r="ER19" i="17" s="1"/>
  <c r="ES19" i="17" s="1"/>
  <c r="JF22" i="2"/>
  <c r="JG22" i="2"/>
  <c r="JF23" i="2"/>
  <c r="JG23" i="2"/>
  <c r="JF24" i="2"/>
  <c r="JG24" i="2"/>
  <c r="AP23" i="6" s="1"/>
  <c r="ER22" i="17" s="1"/>
  <c r="ES22" i="17" s="1"/>
  <c r="JF25" i="2"/>
  <c r="JG25" i="2"/>
  <c r="JF26" i="2"/>
  <c r="JG26" i="2"/>
  <c r="JF27" i="2"/>
  <c r="JG27" i="2"/>
  <c r="AP26" i="6" s="1"/>
  <c r="ER25" i="17" s="1"/>
  <c r="ES25" i="17" s="1"/>
  <c r="JF28" i="2"/>
  <c r="JG28" i="2"/>
  <c r="AP27" i="6" s="1"/>
  <c r="ER26" i="17" s="1"/>
  <c r="ES26" i="17" s="1"/>
  <c r="JF29" i="2"/>
  <c r="JG29" i="2"/>
  <c r="JG12" i="2"/>
  <c r="AP11" i="6" s="1"/>
  <c r="ER10" i="17" s="1"/>
  <c r="ES10" i="17" s="1"/>
  <c r="JF12" i="2"/>
  <c r="JI61" i="2"/>
  <c r="JH61" i="2" s="1"/>
  <c r="JF61" i="2"/>
  <c r="JE61" i="2" s="1"/>
  <c r="JH60" i="2"/>
  <c r="JE60" i="2"/>
  <c r="JH59" i="2"/>
  <c r="JE59" i="2"/>
  <c r="JH58" i="2"/>
  <c r="JE58" i="2"/>
  <c r="JH56" i="2"/>
  <c r="JE56" i="2"/>
  <c r="JJ34" i="2"/>
  <c r="JI34" i="2"/>
  <c r="JH33" i="2"/>
  <c r="JH32" i="2"/>
  <c r="JJ30" i="2"/>
  <c r="JJ37" i="2" s="1"/>
  <c r="JI30" i="2"/>
  <c r="JI37" i="2" s="1"/>
  <c r="JI42" i="2" s="1"/>
  <c r="JH29" i="2"/>
  <c r="JH28" i="2"/>
  <c r="JH27" i="2"/>
  <c r="JH26" i="2"/>
  <c r="JH25" i="2"/>
  <c r="JH24" i="2"/>
  <c r="JH23" i="2"/>
  <c r="JH22" i="2"/>
  <c r="JH21" i="2"/>
  <c r="JH20" i="2"/>
  <c r="JH19" i="2"/>
  <c r="JH18" i="2"/>
  <c r="JH17" i="2"/>
  <c r="JH16" i="2"/>
  <c r="JH15" i="2"/>
  <c r="JH14" i="2"/>
  <c r="JH13" i="2"/>
  <c r="JH12" i="2"/>
  <c r="I430" i="8"/>
  <c r="H430" i="8"/>
  <c r="D429" i="8"/>
  <c r="D425" i="8" s="1"/>
  <c r="F411" i="8" l="1"/>
  <c r="F413" i="8" s="1"/>
  <c r="JJ42" i="2"/>
  <c r="EV32" i="17"/>
  <c r="EW30" i="17"/>
  <c r="EW32" i="17" s="1"/>
  <c r="EW35" i="17" s="1"/>
  <c r="EV28" i="17"/>
  <c r="H92" i="8"/>
  <c r="G93" i="8"/>
  <c r="I93" i="8" s="1"/>
  <c r="I285" i="8"/>
  <c r="JH34" i="2"/>
  <c r="AQ33" i="6"/>
  <c r="H93" i="8"/>
  <c r="JI53" i="2"/>
  <c r="JH53" i="2" s="1"/>
  <c r="JI55" i="2"/>
  <c r="JH55" i="2" s="1"/>
  <c r="JE16" i="2"/>
  <c r="JE28" i="2"/>
  <c r="JE24" i="2"/>
  <c r="JE20" i="2"/>
  <c r="JE29" i="2"/>
  <c r="JE23" i="2"/>
  <c r="C14" i="7"/>
  <c r="F408" i="8"/>
  <c r="F410" i="8" s="1"/>
  <c r="JG34" i="2"/>
  <c r="AQ29" i="6"/>
  <c r="JE25" i="2"/>
  <c r="AP31" i="6"/>
  <c r="JE21" i="2"/>
  <c r="JE27" i="2"/>
  <c r="JE26" i="2"/>
  <c r="JE22" i="2"/>
  <c r="AP28" i="6"/>
  <c r="ER27" i="17" s="1"/>
  <c r="ES27" i="17" s="1"/>
  <c r="AP24" i="6"/>
  <c r="ER23" i="17" s="1"/>
  <c r="ES23" i="17" s="1"/>
  <c r="AP22" i="6"/>
  <c r="ER21" i="17" s="1"/>
  <c r="ES21" i="17" s="1"/>
  <c r="AP16" i="6"/>
  <c r="ER15" i="17" s="1"/>
  <c r="ES15" i="17" s="1"/>
  <c r="AP14" i="6"/>
  <c r="ER13" i="17" s="1"/>
  <c r="ES13" i="17" s="1"/>
  <c r="AP12" i="6"/>
  <c r="ER11" i="17" s="1"/>
  <c r="ES11" i="17" s="1"/>
  <c r="AP25" i="6"/>
  <c r="ER24" i="17" s="1"/>
  <c r="ES24" i="17" s="1"/>
  <c r="AP21" i="6"/>
  <c r="ER20" i="17" s="1"/>
  <c r="ES20" i="17" s="1"/>
  <c r="JE13" i="2"/>
  <c r="JE17" i="2"/>
  <c r="JE14" i="2"/>
  <c r="JE18" i="2"/>
  <c r="JE32" i="2"/>
  <c r="JG30" i="2"/>
  <c r="JE15" i="2"/>
  <c r="JH30" i="2"/>
  <c r="JE19" i="2"/>
  <c r="JE33" i="2"/>
  <c r="JE12" i="2"/>
  <c r="JF30" i="2"/>
  <c r="JI54" i="2"/>
  <c r="JH54" i="2" s="1"/>
  <c r="JF34" i="2"/>
  <c r="ES28" i="17" l="1"/>
  <c r="E7" i="16"/>
  <c r="EV35" i="17"/>
  <c r="EV36" i="17" s="1"/>
  <c r="ER28" i="17"/>
  <c r="AP33" i="6"/>
  <c r="ER30" i="17"/>
  <c r="JH37" i="2"/>
  <c r="AQ36" i="6"/>
  <c r="JG37" i="2"/>
  <c r="B14" i="7" s="1"/>
  <c r="JF55" i="2"/>
  <c r="JE55" i="2" s="1"/>
  <c r="JE34" i="2"/>
  <c r="AP29" i="6"/>
  <c r="JE30" i="2"/>
  <c r="JF54" i="2"/>
  <c r="JE54" i="2" s="1"/>
  <c r="JF37" i="2"/>
  <c r="JI57" i="2"/>
  <c r="JH57" i="2" s="1"/>
  <c r="AP36" i="6" l="1"/>
  <c r="ER32" i="17"/>
  <c r="ER35" i="17" s="1"/>
  <c r="ES30" i="17"/>
  <c r="ES32" i="17" s="1"/>
  <c r="ES35" i="17" s="1"/>
  <c r="E411" i="8"/>
  <c r="JE37" i="2"/>
  <c r="JF53" i="2"/>
  <c r="JF57" i="2" s="1"/>
  <c r="JE57" i="2" s="1"/>
  <c r="E408" i="8"/>
  <c r="E410" i="8" s="1"/>
  <c r="ER36" i="17" l="1"/>
  <c r="H410" i="8"/>
  <c r="G411" i="8"/>
  <c r="G413" i="8" s="1"/>
  <c r="I413" i="8" s="1"/>
  <c r="E413" i="8"/>
  <c r="H413" i="8" s="1"/>
  <c r="H412" i="8"/>
  <c r="H411" i="8"/>
  <c r="JE53" i="2"/>
  <c r="I412" i="8"/>
  <c r="G408" i="8"/>
  <c r="G410" i="8" s="1"/>
  <c r="H408" i="8"/>
  <c r="F29" i="3"/>
  <c r="F28" i="3"/>
  <c r="F9" i="3"/>
  <c r="F10" i="3"/>
  <c r="F11" i="3"/>
  <c r="F12" i="3"/>
  <c r="F13" i="3"/>
  <c r="F14" i="3"/>
  <c r="F15" i="3"/>
  <c r="F16" i="3"/>
  <c r="F17" i="3"/>
  <c r="F18" i="3"/>
  <c r="F19" i="3"/>
  <c r="F20" i="3"/>
  <c r="F21" i="3"/>
  <c r="F22" i="3"/>
  <c r="F23" i="3"/>
  <c r="F24" i="3"/>
  <c r="F25" i="3"/>
  <c r="F8" i="3"/>
  <c r="G30" i="3"/>
  <c r="G26" i="3"/>
  <c r="D7" i="16" l="1"/>
  <c r="I410" i="8"/>
  <c r="F7" i="16"/>
  <c r="I411" i="8"/>
  <c r="G33" i="3"/>
  <c r="G38" i="3" s="1"/>
  <c r="F428" i="8" s="1"/>
  <c r="F424" i="8" s="1"/>
  <c r="F30" i="3"/>
  <c r="F26" i="3"/>
  <c r="I408" i="8"/>
  <c r="H409" i="8"/>
  <c r="G40" i="3" l="1"/>
  <c r="F33" i="3"/>
  <c r="F38" i="3" s="1"/>
  <c r="E428" i="8" s="1"/>
  <c r="F429" i="8"/>
  <c r="F425" i="8" s="1"/>
  <c r="I409" i="8"/>
  <c r="G428" i="8" l="1"/>
  <c r="G424" i="8" s="1"/>
  <c r="E424" i="8"/>
  <c r="H428" i="8"/>
  <c r="E429" i="8"/>
  <c r="E425" i="8" s="1"/>
  <c r="CH9" i="4"/>
  <c r="CI9" i="4" s="1"/>
  <c r="CH10" i="4"/>
  <c r="CI10" i="4" s="1"/>
  <c r="CH11" i="4"/>
  <c r="CI11" i="4" s="1"/>
  <c r="CH12" i="4"/>
  <c r="CI12" i="4" s="1"/>
  <c r="CH13" i="4"/>
  <c r="CI13" i="4" s="1"/>
  <c r="CH14" i="4"/>
  <c r="CI14" i="4" s="1"/>
  <c r="CH15" i="4"/>
  <c r="CI15" i="4" s="1"/>
  <c r="CH16" i="4"/>
  <c r="CI16" i="4" s="1"/>
  <c r="CH17" i="4"/>
  <c r="CI17" i="4" s="1"/>
  <c r="CH18" i="4"/>
  <c r="CI18" i="4" s="1"/>
  <c r="CH19" i="4"/>
  <c r="CI19" i="4" s="1"/>
  <c r="CH20" i="4"/>
  <c r="CI20" i="4" s="1"/>
  <c r="CH21" i="4"/>
  <c r="CI21" i="4" s="1"/>
  <c r="CH22" i="4"/>
  <c r="CI22" i="4" s="1"/>
  <c r="CH23" i="4"/>
  <c r="CI23" i="4" s="1"/>
  <c r="CH24" i="4"/>
  <c r="CI24" i="4" s="1"/>
  <c r="CH25" i="4"/>
  <c r="CI25" i="4" s="1"/>
  <c r="CH8" i="4"/>
  <c r="CI8" i="4" s="1"/>
  <c r="BD29" i="3"/>
  <c r="BD28" i="3"/>
  <c r="BD9" i="3"/>
  <c r="BD10" i="3"/>
  <c r="BD11" i="3"/>
  <c r="BD12" i="3"/>
  <c r="BD13" i="3"/>
  <c r="BD14" i="3"/>
  <c r="BD15" i="3"/>
  <c r="BD16" i="3"/>
  <c r="BD17" i="3"/>
  <c r="BD18" i="3"/>
  <c r="BD19" i="3"/>
  <c r="BD20" i="3"/>
  <c r="BD21" i="3"/>
  <c r="BD22" i="3"/>
  <c r="BD23" i="3"/>
  <c r="BD24" i="3"/>
  <c r="BD25" i="3"/>
  <c r="BD8" i="3"/>
  <c r="BE29" i="3" l="1"/>
  <c r="BE28" i="3"/>
  <c r="G429" i="8"/>
  <c r="G425" i="8" s="1"/>
  <c r="I428" i="8"/>
  <c r="H429" i="8"/>
  <c r="I429" i="8" l="1"/>
  <c r="D188" i="8"/>
  <c r="D449" i="8" s="1"/>
  <c r="LP33" i="2" l="1"/>
  <c r="LP32" i="2"/>
  <c r="LP16" i="2"/>
  <c r="LP17" i="2"/>
  <c r="LP18" i="2"/>
  <c r="LP19" i="2"/>
  <c r="LP20" i="2"/>
  <c r="LP21" i="2"/>
  <c r="LP22" i="2"/>
  <c r="LP23" i="2"/>
  <c r="LP24" i="2"/>
  <c r="LP25" i="2"/>
  <c r="LP26" i="2"/>
  <c r="LP27" i="2"/>
  <c r="LP28" i="2"/>
  <c r="LP29" i="2"/>
  <c r="LP12" i="2"/>
  <c r="LP13" i="2"/>
  <c r="LP14" i="2"/>
  <c r="LP15" i="2"/>
  <c r="AK60" i="2"/>
  <c r="AK59" i="2"/>
  <c r="AK58" i="2"/>
  <c r="AK56" i="2"/>
  <c r="AP60" i="2"/>
  <c r="AP59" i="2"/>
  <c r="AP58" i="2"/>
  <c r="AP56" i="2"/>
  <c r="AU58" i="2"/>
  <c r="AU55" i="2"/>
  <c r="AU54" i="2"/>
  <c r="AY58" i="2"/>
  <c r="AY55" i="2"/>
  <c r="AY54" i="2"/>
  <c r="BO29" i="2"/>
  <c r="BO28" i="2"/>
  <c r="BO27" i="2"/>
  <c r="BO26" i="2"/>
  <c r="BO25" i="2"/>
  <c r="BO24" i="2"/>
  <c r="BO23" i="2"/>
  <c r="BO22" i="2"/>
  <c r="BO21" i="2"/>
  <c r="BO20" i="2"/>
  <c r="BO19" i="2"/>
  <c r="BO18" i="2"/>
  <c r="BO17" i="2"/>
  <c r="BO16" i="2"/>
  <c r="BO15" i="2"/>
  <c r="BO14" i="2"/>
  <c r="BO13" i="2"/>
  <c r="BO12" i="2"/>
  <c r="AY29" i="2"/>
  <c r="AY28" i="2"/>
  <c r="AY27" i="2"/>
  <c r="AY26" i="2"/>
  <c r="AY25" i="2"/>
  <c r="AY24" i="2"/>
  <c r="AY23" i="2"/>
  <c r="AY22" i="2"/>
  <c r="AY21" i="2"/>
  <c r="AY20" i="2"/>
  <c r="AY19" i="2"/>
  <c r="AY18" i="2"/>
  <c r="AY17" i="2"/>
  <c r="AY16" i="2"/>
  <c r="AY15" i="2"/>
  <c r="AY14" i="2"/>
  <c r="AY13" i="2"/>
  <c r="AY12" i="2"/>
  <c r="BO34" i="2"/>
  <c r="BK34" i="2"/>
  <c r="BG34" i="2"/>
  <c r="BC34" i="2"/>
  <c r="AY34" i="2"/>
  <c r="AU34" i="2"/>
  <c r="AP33" i="2"/>
  <c r="AP32" i="2"/>
  <c r="AP29" i="2"/>
  <c r="AP28" i="2"/>
  <c r="AP27" i="2"/>
  <c r="AP26" i="2"/>
  <c r="AP25" i="2"/>
  <c r="AP24" i="2"/>
  <c r="AP23" i="2"/>
  <c r="AP22" i="2"/>
  <c r="AP21" i="2"/>
  <c r="AP20" i="2"/>
  <c r="AP19" i="2"/>
  <c r="AP18" i="2"/>
  <c r="AP17" i="2"/>
  <c r="AP16" i="2"/>
  <c r="AP15" i="2"/>
  <c r="AP14" i="2"/>
  <c r="AP13" i="2"/>
  <c r="AP12" i="2"/>
  <c r="AP34" i="2" l="1"/>
  <c r="BO30" i="2"/>
  <c r="BO37" i="2" s="1"/>
  <c r="AY30" i="2"/>
  <c r="AY37" i="2" s="1"/>
  <c r="AP30" i="2"/>
  <c r="AP37" i="2" l="1"/>
  <c r="AR43" i="1"/>
  <c r="G71" i="1" l="1"/>
  <c r="M70" i="1"/>
  <c r="M69" i="1"/>
  <c r="E58" i="2"/>
  <c r="D58" i="2"/>
  <c r="CE33" i="2" l="1"/>
  <c r="CE32" i="2"/>
  <c r="CE29" i="2"/>
  <c r="CE28" i="2"/>
  <c r="CE27" i="2"/>
  <c r="CE26" i="2"/>
  <c r="CE25" i="2"/>
  <c r="CE24" i="2"/>
  <c r="CE23" i="2"/>
  <c r="CE22" i="2"/>
  <c r="CE21" i="2"/>
  <c r="CE20" i="2"/>
  <c r="CE19" i="2"/>
  <c r="CE18" i="2"/>
  <c r="CE17" i="2"/>
  <c r="CE16" i="2"/>
  <c r="CE15" i="2"/>
  <c r="CE14" i="2"/>
  <c r="CE13" i="2"/>
  <c r="CE12" i="2"/>
  <c r="CA33" i="2"/>
  <c r="CA32" i="2"/>
  <c r="BW33" i="2"/>
  <c r="BW32" i="2"/>
  <c r="BW29" i="2"/>
  <c r="BW28" i="2"/>
  <c r="BW27" i="2"/>
  <c r="BW26" i="2"/>
  <c r="BW25" i="2"/>
  <c r="BW24" i="2"/>
  <c r="BW23" i="2"/>
  <c r="BW22" i="2"/>
  <c r="BW21" i="2"/>
  <c r="BW20" i="2"/>
  <c r="BW19" i="2"/>
  <c r="BW18" i="2"/>
  <c r="BW17" i="2"/>
  <c r="BW16" i="2"/>
  <c r="BW15" i="2"/>
  <c r="BW14" i="2"/>
  <c r="BW13" i="2"/>
  <c r="BW12" i="2"/>
  <c r="BW34" i="2" l="1"/>
  <c r="BW30" i="2"/>
  <c r="CA34" i="2"/>
  <c r="CE34" i="2"/>
  <c r="CE30" i="2"/>
  <c r="AV13" i="2"/>
  <c r="AW13" i="2"/>
  <c r="AX13" i="2"/>
  <c r="AV14" i="2"/>
  <c r="AW14" i="2"/>
  <c r="AX14" i="2"/>
  <c r="AV15" i="2"/>
  <c r="AW15" i="2"/>
  <c r="AX15" i="2"/>
  <c r="AV16" i="2"/>
  <c r="AW16" i="2"/>
  <c r="AX16" i="2"/>
  <c r="AV17" i="2"/>
  <c r="AW17" i="2"/>
  <c r="AX17" i="2"/>
  <c r="AV18" i="2"/>
  <c r="AW18" i="2"/>
  <c r="AX18" i="2"/>
  <c r="AV19" i="2"/>
  <c r="AW19" i="2"/>
  <c r="AX19" i="2"/>
  <c r="AV20" i="2"/>
  <c r="AW20" i="2"/>
  <c r="AX20" i="2"/>
  <c r="AV21" i="2"/>
  <c r="AW21" i="2"/>
  <c r="AX21" i="2"/>
  <c r="AV22" i="2"/>
  <c r="AW22" i="2"/>
  <c r="AX22" i="2"/>
  <c r="AV23" i="2"/>
  <c r="AW23" i="2"/>
  <c r="AX23" i="2"/>
  <c r="AV24" i="2"/>
  <c r="AW24" i="2"/>
  <c r="AX24" i="2"/>
  <c r="AV25" i="2"/>
  <c r="AW25" i="2"/>
  <c r="AX25" i="2"/>
  <c r="AV26" i="2"/>
  <c r="AW26" i="2"/>
  <c r="AX26" i="2"/>
  <c r="AV27" i="2"/>
  <c r="AW27" i="2"/>
  <c r="AX27" i="2"/>
  <c r="AV28" i="2"/>
  <c r="AW28" i="2"/>
  <c r="AX28" i="2"/>
  <c r="AV29" i="2"/>
  <c r="AW29" i="2"/>
  <c r="AX29" i="2"/>
  <c r="AV12" i="2"/>
  <c r="AW12" i="2"/>
  <c r="AX12" i="2"/>
  <c r="BN29" i="2"/>
  <c r="BM29" i="2"/>
  <c r="BL29" i="2"/>
  <c r="BN28" i="2"/>
  <c r="BM28" i="2"/>
  <c r="BL28" i="2"/>
  <c r="BN27" i="2"/>
  <c r="BM27" i="2"/>
  <c r="BL27" i="2"/>
  <c r="BN26" i="2"/>
  <c r="BM26" i="2"/>
  <c r="BL26" i="2"/>
  <c r="BN25" i="2"/>
  <c r="BM25" i="2"/>
  <c r="BL25" i="2"/>
  <c r="BN24" i="2"/>
  <c r="BM24" i="2"/>
  <c r="BL24" i="2"/>
  <c r="BN23" i="2"/>
  <c r="BM23" i="2"/>
  <c r="BL23" i="2"/>
  <c r="BN22" i="2"/>
  <c r="BM22" i="2"/>
  <c r="BL22" i="2"/>
  <c r="BN21" i="2"/>
  <c r="BM21" i="2"/>
  <c r="BL21" i="2"/>
  <c r="BN20" i="2"/>
  <c r="BM20" i="2"/>
  <c r="BL20" i="2"/>
  <c r="BN19" i="2"/>
  <c r="BM19" i="2"/>
  <c r="BL19" i="2"/>
  <c r="BN18" i="2"/>
  <c r="BM18" i="2"/>
  <c r="BL18" i="2"/>
  <c r="BN17" i="2"/>
  <c r="BM17" i="2"/>
  <c r="BL17" i="2"/>
  <c r="BN16" i="2"/>
  <c r="BM16" i="2"/>
  <c r="BL16" i="2"/>
  <c r="BN15" i="2"/>
  <c r="BM15" i="2"/>
  <c r="BL15" i="2"/>
  <c r="BN14" i="2"/>
  <c r="BM14" i="2"/>
  <c r="BL14" i="2"/>
  <c r="BN13" i="2"/>
  <c r="BM13" i="2"/>
  <c r="BL13" i="2"/>
  <c r="BN12" i="2"/>
  <c r="BM12" i="2"/>
  <c r="BL12" i="2"/>
  <c r="AO33" i="2"/>
  <c r="OM33" i="2"/>
  <c r="OL33" i="2"/>
  <c r="AN33" i="2"/>
  <c r="AM33" i="2"/>
  <c r="AL33" i="2"/>
  <c r="AO32" i="2"/>
  <c r="OM32" i="2"/>
  <c r="OL32" i="2"/>
  <c r="AN32" i="2"/>
  <c r="AM32" i="2"/>
  <c r="AL32" i="2"/>
  <c r="AL13" i="2"/>
  <c r="AM13" i="2"/>
  <c r="AN13" i="2"/>
  <c r="OL13" i="2"/>
  <c r="OM13" i="2"/>
  <c r="IC11" i="17" s="1"/>
  <c r="AO13" i="2"/>
  <c r="AL14" i="2"/>
  <c r="AM14" i="2"/>
  <c r="AN14" i="2"/>
  <c r="OL14" i="2"/>
  <c r="OM14" i="2"/>
  <c r="IC12" i="17" s="1"/>
  <c r="AO14" i="2"/>
  <c r="AL15" i="2"/>
  <c r="AM15" i="2"/>
  <c r="AN15" i="2"/>
  <c r="OL15" i="2"/>
  <c r="OM15" i="2"/>
  <c r="IC13" i="17" s="1"/>
  <c r="AO15" i="2"/>
  <c r="AL16" i="2"/>
  <c r="AM16" i="2"/>
  <c r="AN16" i="2"/>
  <c r="OL16" i="2"/>
  <c r="OM16" i="2"/>
  <c r="IC14" i="17" s="1"/>
  <c r="AO16" i="2"/>
  <c r="AL17" i="2"/>
  <c r="AM17" i="2"/>
  <c r="AN17" i="2"/>
  <c r="OL17" i="2"/>
  <c r="OM17" i="2"/>
  <c r="IC15" i="17" s="1"/>
  <c r="AO17" i="2"/>
  <c r="AL18" i="2"/>
  <c r="AM18" i="2"/>
  <c r="AN18" i="2"/>
  <c r="OL18" i="2"/>
  <c r="OM18" i="2"/>
  <c r="IC16" i="17" s="1"/>
  <c r="AO18" i="2"/>
  <c r="AL19" i="2"/>
  <c r="AM19" i="2"/>
  <c r="AN19" i="2"/>
  <c r="OL19" i="2"/>
  <c r="OM19" i="2"/>
  <c r="IC17" i="17" s="1"/>
  <c r="AO19" i="2"/>
  <c r="AL20" i="2"/>
  <c r="AM20" i="2"/>
  <c r="AN20" i="2"/>
  <c r="OL20" i="2"/>
  <c r="OM20" i="2"/>
  <c r="IC18" i="17" s="1"/>
  <c r="AO20" i="2"/>
  <c r="AL21" i="2"/>
  <c r="AM21" i="2"/>
  <c r="AN21" i="2"/>
  <c r="OL21" i="2"/>
  <c r="OM21" i="2"/>
  <c r="IC19" i="17" s="1"/>
  <c r="AO21" i="2"/>
  <c r="AL22" i="2"/>
  <c r="AM22" i="2"/>
  <c r="AN22" i="2"/>
  <c r="OL22" i="2"/>
  <c r="OM22" i="2"/>
  <c r="IC20" i="17" s="1"/>
  <c r="AO22" i="2"/>
  <c r="AL23" i="2"/>
  <c r="AM23" i="2"/>
  <c r="AN23" i="2"/>
  <c r="OL23" i="2"/>
  <c r="OM23" i="2"/>
  <c r="IC21" i="17" s="1"/>
  <c r="AO23" i="2"/>
  <c r="AL24" i="2"/>
  <c r="AM24" i="2"/>
  <c r="AN24" i="2"/>
  <c r="OL24" i="2"/>
  <c r="OM24" i="2"/>
  <c r="IC22" i="17" s="1"/>
  <c r="AO24" i="2"/>
  <c r="AL25" i="2"/>
  <c r="AM25" i="2"/>
  <c r="AN25" i="2"/>
  <c r="OL25" i="2"/>
  <c r="OM25" i="2"/>
  <c r="IC23" i="17" s="1"/>
  <c r="AO25" i="2"/>
  <c r="AL26" i="2"/>
  <c r="AM26" i="2"/>
  <c r="AN26" i="2"/>
  <c r="OL26" i="2"/>
  <c r="OM26" i="2"/>
  <c r="IC24" i="17" s="1"/>
  <c r="AO26" i="2"/>
  <c r="AL27" i="2"/>
  <c r="AM27" i="2"/>
  <c r="AN27" i="2"/>
  <c r="OL27" i="2"/>
  <c r="OM27" i="2"/>
  <c r="IC25" i="17" s="1"/>
  <c r="AO27" i="2"/>
  <c r="AL28" i="2"/>
  <c r="AM28" i="2"/>
  <c r="AN28" i="2"/>
  <c r="OL28" i="2"/>
  <c r="OM28" i="2"/>
  <c r="IC26" i="17" s="1"/>
  <c r="AO28" i="2"/>
  <c r="AL29" i="2"/>
  <c r="AM29" i="2"/>
  <c r="AN29" i="2"/>
  <c r="OL29" i="2"/>
  <c r="OM29" i="2"/>
  <c r="IC27" i="17" s="1"/>
  <c r="AO29" i="2"/>
  <c r="AL12" i="2"/>
  <c r="AM12" i="2"/>
  <c r="AN12" i="2"/>
  <c r="OL12" i="2"/>
  <c r="OM12" i="2"/>
  <c r="IC10" i="17" s="1"/>
  <c r="AO12" i="2"/>
  <c r="IC28" i="17" l="1"/>
  <c r="OK27" i="2"/>
  <c r="OK25" i="2"/>
  <c r="OK23" i="2"/>
  <c r="OK21" i="2"/>
  <c r="OK19" i="2"/>
  <c r="OK17" i="2"/>
  <c r="OK15" i="2"/>
  <c r="OK13" i="2"/>
  <c r="OK12" i="2"/>
  <c r="OK28" i="2"/>
  <c r="OK26" i="2"/>
  <c r="OK24" i="2"/>
  <c r="OK22" i="2"/>
  <c r="OK20" i="2"/>
  <c r="OK18" i="2"/>
  <c r="OK16" i="2"/>
  <c r="OK14" i="2"/>
  <c r="OK33" i="2"/>
  <c r="OK29" i="2"/>
  <c r="OK32" i="2"/>
  <c r="E294" i="8"/>
  <c r="H292" i="8"/>
  <c r="G292" i="8"/>
  <c r="I292" i="8" s="1"/>
  <c r="E291" i="8"/>
  <c r="H289" i="8"/>
  <c r="G289" i="8"/>
  <c r="I289" i="8" s="1"/>
  <c r="BK12" i="2"/>
  <c r="BK14" i="2"/>
  <c r="BK16" i="2"/>
  <c r="BK18" i="2"/>
  <c r="BK20" i="2"/>
  <c r="BK22" i="2"/>
  <c r="BK24" i="2"/>
  <c r="BK26" i="2"/>
  <c r="BK28" i="2"/>
  <c r="BK13" i="2"/>
  <c r="BK15" i="2"/>
  <c r="BK17" i="2"/>
  <c r="BK19" i="2"/>
  <c r="BK21" i="2"/>
  <c r="BK23" i="2"/>
  <c r="BK25" i="2"/>
  <c r="BK27" i="2"/>
  <c r="BK29" i="2"/>
  <c r="AK33" i="2"/>
  <c r="AK32" i="2"/>
  <c r="AU29" i="2"/>
  <c r="AU27" i="2"/>
  <c r="AU25" i="2"/>
  <c r="AU23" i="2"/>
  <c r="AU21" i="2"/>
  <c r="AU19" i="2"/>
  <c r="AU17" i="2"/>
  <c r="AU15" i="2"/>
  <c r="AU13" i="2"/>
  <c r="AU12" i="2"/>
  <c r="AU28" i="2"/>
  <c r="AU26" i="2"/>
  <c r="AU24" i="2"/>
  <c r="AU22" i="2"/>
  <c r="AU20" i="2"/>
  <c r="AU18" i="2"/>
  <c r="AU16" i="2"/>
  <c r="AU14" i="2"/>
  <c r="AK12" i="2"/>
  <c r="AK26" i="2"/>
  <c r="AK22" i="2"/>
  <c r="AK18" i="2"/>
  <c r="AK14" i="2"/>
  <c r="AK27" i="2"/>
  <c r="AK23" i="2"/>
  <c r="AK19" i="2"/>
  <c r="AK15" i="2"/>
  <c r="AK28" i="2"/>
  <c r="AK24" i="2"/>
  <c r="AK20" i="2"/>
  <c r="AK16" i="2"/>
  <c r="AK29" i="2"/>
  <c r="AK25" i="2"/>
  <c r="AK21" i="2"/>
  <c r="AK17" i="2"/>
  <c r="AK13" i="2"/>
  <c r="BW37" i="2"/>
  <c r="CE37" i="2"/>
  <c r="BU33" i="2"/>
  <c r="BT33" i="2"/>
  <c r="BU32" i="2"/>
  <c r="BT32" i="2"/>
  <c r="BT13" i="2"/>
  <c r="BU13" i="2"/>
  <c r="BT14" i="2"/>
  <c r="BU14" i="2"/>
  <c r="BT15" i="2"/>
  <c r="BU15" i="2"/>
  <c r="BT16" i="2"/>
  <c r="BU16" i="2"/>
  <c r="BT17" i="2"/>
  <c r="BU17" i="2"/>
  <c r="BT18" i="2"/>
  <c r="BU18" i="2"/>
  <c r="BT19" i="2"/>
  <c r="BU19" i="2"/>
  <c r="BT20" i="2"/>
  <c r="BU20" i="2"/>
  <c r="BT21" i="2"/>
  <c r="BU21" i="2"/>
  <c r="BT22" i="2"/>
  <c r="BU22" i="2"/>
  <c r="BT23" i="2"/>
  <c r="BU23" i="2"/>
  <c r="BT24" i="2"/>
  <c r="BU24" i="2"/>
  <c r="BT25" i="2"/>
  <c r="BU25" i="2"/>
  <c r="BT26" i="2"/>
  <c r="BU26" i="2"/>
  <c r="BT27" i="2"/>
  <c r="BU27" i="2"/>
  <c r="BT28" i="2"/>
  <c r="BU28" i="2"/>
  <c r="BT29" i="2"/>
  <c r="BU29" i="2"/>
  <c r="CB13" i="2"/>
  <c r="CC13" i="2"/>
  <c r="CB14" i="2"/>
  <c r="CC14" i="2"/>
  <c r="CB15" i="2"/>
  <c r="CC15" i="2"/>
  <c r="CB16" i="2"/>
  <c r="CC16" i="2"/>
  <c r="CB17" i="2"/>
  <c r="CC17" i="2"/>
  <c r="CB18" i="2"/>
  <c r="CC18" i="2"/>
  <c r="CB19" i="2"/>
  <c r="CC19" i="2"/>
  <c r="CB20" i="2"/>
  <c r="CC20" i="2"/>
  <c r="CB21" i="2"/>
  <c r="CC21" i="2"/>
  <c r="CB22" i="2"/>
  <c r="CC22" i="2"/>
  <c r="CB23" i="2"/>
  <c r="CC23" i="2"/>
  <c r="CB24" i="2"/>
  <c r="CC24" i="2"/>
  <c r="CB25" i="2"/>
  <c r="CC25" i="2"/>
  <c r="CB26" i="2"/>
  <c r="CC26" i="2"/>
  <c r="CB27" i="2"/>
  <c r="CC27" i="2"/>
  <c r="CB28" i="2"/>
  <c r="CC28" i="2"/>
  <c r="CB29" i="2"/>
  <c r="CC29" i="2"/>
  <c r="BU12" i="2"/>
  <c r="BT12" i="2"/>
  <c r="CC12" i="2"/>
  <c r="CB12" i="2"/>
  <c r="CQ33" i="2"/>
  <c r="CQ32" i="2"/>
  <c r="CQ13" i="2"/>
  <c r="M11" i="17" s="1"/>
  <c r="CQ14" i="2"/>
  <c r="M12" i="17" s="1"/>
  <c r="CQ15" i="2"/>
  <c r="M13" i="17" s="1"/>
  <c r="CQ16" i="2"/>
  <c r="M14" i="17" s="1"/>
  <c r="CQ17" i="2"/>
  <c r="M15" i="17" s="1"/>
  <c r="CQ18" i="2"/>
  <c r="M16" i="17" s="1"/>
  <c r="CQ19" i="2"/>
  <c r="M17" i="17" s="1"/>
  <c r="CQ20" i="2"/>
  <c r="M18" i="17" s="1"/>
  <c r="CQ21" i="2"/>
  <c r="M19" i="17" s="1"/>
  <c r="CQ22" i="2"/>
  <c r="M20" i="17" s="1"/>
  <c r="CQ23" i="2"/>
  <c r="M21" i="17" s="1"/>
  <c r="CQ24" i="2"/>
  <c r="M22" i="17" s="1"/>
  <c r="CQ25" i="2"/>
  <c r="M23" i="17" s="1"/>
  <c r="CQ26" i="2"/>
  <c r="M24" i="17" s="1"/>
  <c r="CQ27" i="2"/>
  <c r="M25" i="17" s="1"/>
  <c r="CQ28" i="2"/>
  <c r="M26" i="17" s="1"/>
  <c r="CQ29" i="2"/>
  <c r="M27" i="17" s="1"/>
  <c r="CQ12" i="2"/>
  <c r="M10" i="17" s="1"/>
  <c r="CS13" i="2"/>
  <c r="CS14" i="2"/>
  <c r="CS15" i="2"/>
  <c r="CS16" i="2"/>
  <c r="CS17" i="2"/>
  <c r="CS18" i="2"/>
  <c r="CS19" i="2"/>
  <c r="CS20" i="2"/>
  <c r="CS21" i="2"/>
  <c r="CS22" i="2"/>
  <c r="CS23" i="2"/>
  <c r="CS24" i="2"/>
  <c r="CS25" i="2"/>
  <c r="CS26" i="2"/>
  <c r="CS27" i="2"/>
  <c r="CS28" i="2"/>
  <c r="CS29" i="2"/>
  <c r="CS12" i="2"/>
  <c r="CY33" i="2"/>
  <c r="CY32" i="2"/>
  <c r="CY13" i="2"/>
  <c r="DA13" i="2"/>
  <c r="CY14" i="2"/>
  <c r="DA14" i="2"/>
  <c r="CY15" i="2"/>
  <c r="DA15" i="2"/>
  <c r="CY16" i="2"/>
  <c r="DA16" i="2"/>
  <c r="CY17" i="2"/>
  <c r="DA17" i="2"/>
  <c r="CY18" i="2"/>
  <c r="DA18" i="2"/>
  <c r="CY19" i="2"/>
  <c r="DA19" i="2"/>
  <c r="CY20" i="2"/>
  <c r="DA20" i="2"/>
  <c r="CY21" i="2"/>
  <c r="DA21" i="2"/>
  <c r="CY22" i="2"/>
  <c r="DA22" i="2"/>
  <c r="CY23" i="2"/>
  <c r="DA23" i="2"/>
  <c r="CY24" i="2"/>
  <c r="DA24" i="2"/>
  <c r="CY25" i="2"/>
  <c r="DA25" i="2"/>
  <c r="CY26" i="2"/>
  <c r="DA26" i="2"/>
  <c r="CY27" i="2"/>
  <c r="DA27" i="2"/>
  <c r="CY28" i="2"/>
  <c r="DA28" i="2"/>
  <c r="CY29" i="2"/>
  <c r="DA29" i="2"/>
  <c r="CY12" i="2"/>
  <c r="DA12" i="2"/>
  <c r="DT33" i="2"/>
  <c r="DS33" i="2"/>
  <c r="DR33" i="2"/>
  <c r="DQ33" i="2"/>
  <c r="DN33" i="2"/>
  <c r="DT32" i="2"/>
  <c r="DS32" i="2"/>
  <c r="DR32" i="2"/>
  <c r="DQ32" i="2"/>
  <c r="DN32" i="2"/>
  <c r="DN13" i="2"/>
  <c r="DQ13" i="2"/>
  <c r="DR13" i="2"/>
  <c r="DS13" i="2"/>
  <c r="DT13" i="2"/>
  <c r="DN14" i="2"/>
  <c r="DQ14" i="2"/>
  <c r="DR14" i="2"/>
  <c r="DS14" i="2"/>
  <c r="DT14" i="2"/>
  <c r="DN15" i="2"/>
  <c r="DQ15" i="2"/>
  <c r="DR15" i="2"/>
  <c r="DS15" i="2"/>
  <c r="DT15" i="2"/>
  <c r="DN16" i="2"/>
  <c r="DQ16" i="2"/>
  <c r="DR16" i="2"/>
  <c r="DS16" i="2"/>
  <c r="DT16" i="2"/>
  <c r="DN17" i="2"/>
  <c r="DQ17" i="2"/>
  <c r="DR17" i="2"/>
  <c r="DS17" i="2"/>
  <c r="DT17" i="2"/>
  <c r="DN18" i="2"/>
  <c r="DQ18" i="2"/>
  <c r="DR18" i="2"/>
  <c r="DS18" i="2"/>
  <c r="DT18" i="2"/>
  <c r="DN19" i="2"/>
  <c r="DQ19" i="2"/>
  <c r="DR19" i="2"/>
  <c r="DS19" i="2"/>
  <c r="DT19" i="2"/>
  <c r="DN20" i="2"/>
  <c r="DQ20" i="2"/>
  <c r="DR20" i="2"/>
  <c r="DS20" i="2"/>
  <c r="DT20" i="2"/>
  <c r="DN21" i="2"/>
  <c r="DQ21" i="2"/>
  <c r="DR21" i="2"/>
  <c r="DS21" i="2"/>
  <c r="DT21" i="2"/>
  <c r="DN22" i="2"/>
  <c r="DQ22" i="2"/>
  <c r="DR22" i="2"/>
  <c r="DS22" i="2"/>
  <c r="DT22" i="2"/>
  <c r="DN23" i="2"/>
  <c r="DQ23" i="2"/>
  <c r="DR23" i="2"/>
  <c r="DS23" i="2"/>
  <c r="DT23" i="2"/>
  <c r="DN24" i="2"/>
  <c r="DQ24" i="2"/>
  <c r="DR24" i="2"/>
  <c r="DS24" i="2"/>
  <c r="DT24" i="2"/>
  <c r="DN25" i="2"/>
  <c r="DQ25" i="2"/>
  <c r="DR25" i="2"/>
  <c r="DS25" i="2"/>
  <c r="DT25" i="2"/>
  <c r="DN26" i="2"/>
  <c r="DQ26" i="2"/>
  <c r="DR26" i="2"/>
  <c r="DS26" i="2"/>
  <c r="DT26" i="2"/>
  <c r="DN27" i="2"/>
  <c r="DQ27" i="2"/>
  <c r="DR27" i="2"/>
  <c r="DS27" i="2"/>
  <c r="DT27" i="2"/>
  <c r="DN28" i="2"/>
  <c r="DQ28" i="2"/>
  <c r="DR28" i="2"/>
  <c r="DS28" i="2"/>
  <c r="DT28" i="2"/>
  <c r="DN29" i="2"/>
  <c r="DQ29" i="2"/>
  <c r="DR29" i="2"/>
  <c r="DS29" i="2"/>
  <c r="DT29" i="2"/>
  <c r="DT12" i="2"/>
  <c r="DS12" i="2"/>
  <c r="DR12" i="2"/>
  <c r="DQ12" i="2"/>
  <c r="DN12" i="2"/>
  <c r="EE33" i="2"/>
  <c r="ED33" i="2"/>
  <c r="EE32" i="2"/>
  <c r="ED32" i="2"/>
  <c r="ED13" i="2"/>
  <c r="EE13" i="2"/>
  <c r="ED14" i="2"/>
  <c r="EE14" i="2"/>
  <c r="ED15" i="2"/>
  <c r="EE15" i="2"/>
  <c r="ED16" i="2"/>
  <c r="EE16" i="2"/>
  <c r="ED17" i="2"/>
  <c r="EE17" i="2"/>
  <c r="ED18" i="2"/>
  <c r="EE18" i="2"/>
  <c r="ED19" i="2"/>
  <c r="EE19" i="2"/>
  <c r="ED20" i="2"/>
  <c r="EE20" i="2"/>
  <c r="ED21" i="2"/>
  <c r="EE21" i="2"/>
  <c r="ED22" i="2"/>
  <c r="EE22" i="2"/>
  <c r="ED23" i="2"/>
  <c r="EE23" i="2"/>
  <c r="ED24" i="2"/>
  <c r="EE24" i="2"/>
  <c r="ED25" i="2"/>
  <c r="EE25" i="2"/>
  <c r="ED26" i="2"/>
  <c r="EE26" i="2"/>
  <c r="ED27" i="2"/>
  <c r="EE27" i="2"/>
  <c r="ED28" i="2"/>
  <c r="EE28" i="2"/>
  <c r="ED29" i="2"/>
  <c r="EE29" i="2"/>
  <c r="EE12" i="2"/>
  <c r="ED12" i="2"/>
  <c r="EU33" i="2"/>
  <c r="ET33" i="2"/>
  <c r="EU32" i="2"/>
  <c r="ET32" i="2"/>
  <c r="ET13" i="2"/>
  <c r="EU13" i="2"/>
  <c r="ET14" i="2"/>
  <c r="EU14" i="2"/>
  <c r="ET15" i="2"/>
  <c r="EU15" i="2"/>
  <c r="ET16" i="2"/>
  <c r="EU16" i="2"/>
  <c r="ET17" i="2"/>
  <c r="EU17" i="2"/>
  <c r="ET18" i="2"/>
  <c r="EU18" i="2"/>
  <c r="ET19" i="2"/>
  <c r="EU19" i="2"/>
  <c r="ET20" i="2"/>
  <c r="EU20" i="2"/>
  <c r="ET21" i="2"/>
  <c r="EU21" i="2"/>
  <c r="ET22" i="2"/>
  <c r="EU22" i="2"/>
  <c r="ET23" i="2"/>
  <c r="EU23" i="2"/>
  <c r="ET24" i="2"/>
  <c r="EU24" i="2"/>
  <c r="ET25" i="2"/>
  <c r="EU25" i="2"/>
  <c r="ET26" i="2"/>
  <c r="EU26" i="2"/>
  <c r="ET27" i="2"/>
  <c r="EU27" i="2"/>
  <c r="ET28" i="2"/>
  <c r="EU28" i="2"/>
  <c r="ET29" i="2"/>
  <c r="EU29" i="2"/>
  <c r="EU12" i="2"/>
  <c r="ET12" i="2"/>
  <c r="EM33" i="2"/>
  <c r="EL33" i="2"/>
  <c r="EK33" i="2"/>
  <c r="EJ33" i="2"/>
  <c r="EM32" i="2"/>
  <c r="EL32" i="2"/>
  <c r="EK32" i="2"/>
  <c r="EJ32" i="2"/>
  <c r="EJ13" i="2"/>
  <c r="EK13" i="2"/>
  <c r="EL13" i="2"/>
  <c r="EM13" i="2"/>
  <c r="EJ14" i="2"/>
  <c r="EK14" i="2"/>
  <c r="EL14" i="2"/>
  <c r="EM14" i="2"/>
  <c r="EJ15" i="2"/>
  <c r="EK15" i="2"/>
  <c r="EL15" i="2"/>
  <c r="EM15" i="2"/>
  <c r="EJ16" i="2"/>
  <c r="EK16" i="2"/>
  <c r="EL16" i="2"/>
  <c r="EM16" i="2"/>
  <c r="EJ17" i="2"/>
  <c r="EK17" i="2"/>
  <c r="EL17" i="2"/>
  <c r="EM17" i="2"/>
  <c r="EJ18" i="2"/>
  <c r="EK18" i="2"/>
  <c r="EL18" i="2"/>
  <c r="EM18" i="2"/>
  <c r="EJ19" i="2"/>
  <c r="EK19" i="2"/>
  <c r="EL19" i="2"/>
  <c r="EM19" i="2"/>
  <c r="EJ20" i="2"/>
  <c r="EK20" i="2"/>
  <c r="EL20" i="2"/>
  <c r="EM20" i="2"/>
  <c r="EJ21" i="2"/>
  <c r="EK21" i="2"/>
  <c r="EL21" i="2"/>
  <c r="EM21" i="2"/>
  <c r="EJ22" i="2"/>
  <c r="EK22" i="2"/>
  <c r="EL22" i="2"/>
  <c r="EM22" i="2"/>
  <c r="EJ23" i="2"/>
  <c r="EK23" i="2"/>
  <c r="EL23" i="2"/>
  <c r="EM23" i="2"/>
  <c r="EJ24" i="2"/>
  <c r="EK24" i="2"/>
  <c r="EL24" i="2"/>
  <c r="EM24" i="2"/>
  <c r="EJ25" i="2"/>
  <c r="EK25" i="2"/>
  <c r="EL25" i="2"/>
  <c r="EM25" i="2"/>
  <c r="EJ26" i="2"/>
  <c r="EK26" i="2"/>
  <c r="EL26" i="2"/>
  <c r="EM26" i="2"/>
  <c r="EJ27" i="2"/>
  <c r="EK27" i="2"/>
  <c r="EL27" i="2"/>
  <c r="EM27" i="2"/>
  <c r="EJ28" i="2"/>
  <c r="EK28" i="2"/>
  <c r="EL28" i="2"/>
  <c r="EM28" i="2"/>
  <c r="EJ29" i="2"/>
  <c r="EK29" i="2"/>
  <c r="EL29" i="2"/>
  <c r="EM29" i="2"/>
  <c r="EM12" i="2"/>
  <c r="EL12" i="2"/>
  <c r="EK12" i="2"/>
  <c r="EJ12" i="2"/>
  <c r="FG33" i="2"/>
  <c r="FF33" i="2"/>
  <c r="FG32" i="2"/>
  <c r="FF32" i="2"/>
  <c r="FF13" i="2"/>
  <c r="FG13" i="2"/>
  <c r="FF14" i="2"/>
  <c r="FG14" i="2"/>
  <c r="FF15" i="2"/>
  <c r="FG15" i="2"/>
  <c r="FF16" i="2"/>
  <c r="FG16" i="2"/>
  <c r="FF17" i="2"/>
  <c r="FG17" i="2"/>
  <c r="FF18" i="2"/>
  <c r="FG18" i="2"/>
  <c r="FF19" i="2"/>
  <c r="FG19" i="2"/>
  <c r="FF20" i="2"/>
  <c r="FG20" i="2"/>
  <c r="FF21" i="2"/>
  <c r="FG21" i="2"/>
  <c r="FF22" i="2"/>
  <c r="FG22" i="2"/>
  <c r="FF23" i="2"/>
  <c r="FG23" i="2"/>
  <c r="FF24" i="2"/>
  <c r="FG24" i="2"/>
  <c r="FF25" i="2"/>
  <c r="FG25" i="2"/>
  <c r="FF26" i="2"/>
  <c r="FG26" i="2"/>
  <c r="FF27" i="2"/>
  <c r="FG27" i="2"/>
  <c r="FF28" i="2"/>
  <c r="FG28" i="2"/>
  <c r="FF29" i="2"/>
  <c r="FG29" i="2"/>
  <c r="FG12" i="2"/>
  <c r="FF12" i="2"/>
  <c r="IC33" i="2"/>
  <c r="IB33" i="2"/>
  <c r="IC32" i="2"/>
  <c r="IB32" i="2"/>
  <c r="IB13" i="2"/>
  <c r="IC13" i="2"/>
  <c r="IB14" i="2"/>
  <c r="IC14" i="2"/>
  <c r="IB15" i="2"/>
  <c r="IC15" i="2"/>
  <c r="IB16" i="2"/>
  <c r="IC16" i="2"/>
  <c r="IB17" i="2"/>
  <c r="IC17" i="2"/>
  <c r="IB18" i="2"/>
  <c r="IC18" i="2"/>
  <c r="IB19" i="2"/>
  <c r="IC19" i="2"/>
  <c r="IB20" i="2"/>
  <c r="IC20" i="2"/>
  <c r="IB21" i="2"/>
  <c r="IC21" i="2"/>
  <c r="IB22" i="2"/>
  <c r="IC22" i="2"/>
  <c r="IB23" i="2"/>
  <c r="IC23" i="2"/>
  <c r="IB24" i="2"/>
  <c r="IC24" i="2"/>
  <c r="IB25" i="2"/>
  <c r="IC25" i="2"/>
  <c r="IB26" i="2"/>
  <c r="IC26" i="2"/>
  <c r="IB27" i="2"/>
  <c r="IC27" i="2"/>
  <c r="IB28" i="2"/>
  <c r="IC28" i="2"/>
  <c r="IB29" i="2"/>
  <c r="IC29" i="2"/>
  <c r="IC12" i="2"/>
  <c r="IB12" i="2"/>
  <c r="II33" i="2"/>
  <c r="IH33" i="2"/>
  <c r="II32" i="2"/>
  <c r="IH32" i="2"/>
  <c r="IH13" i="2"/>
  <c r="II13" i="2"/>
  <c r="EK11" i="17" s="1"/>
  <c r="IH14" i="2"/>
  <c r="II14" i="2"/>
  <c r="EK12" i="17" s="1"/>
  <c r="IH15" i="2"/>
  <c r="II15" i="2"/>
  <c r="EK13" i="17" s="1"/>
  <c r="IH16" i="2"/>
  <c r="II16" i="2"/>
  <c r="EK14" i="17" s="1"/>
  <c r="IH17" i="2"/>
  <c r="II17" i="2"/>
  <c r="EK15" i="17" s="1"/>
  <c r="IH18" i="2"/>
  <c r="II18" i="2"/>
  <c r="EK16" i="17" s="1"/>
  <c r="IH19" i="2"/>
  <c r="II19" i="2"/>
  <c r="EK17" i="17" s="1"/>
  <c r="IH20" i="2"/>
  <c r="II20" i="2"/>
  <c r="EK18" i="17" s="1"/>
  <c r="IH21" i="2"/>
  <c r="II21" i="2"/>
  <c r="EK19" i="17" s="1"/>
  <c r="IH22" i="2"/>
  <c r="II22" i="2"/>
  <c r="EK20" i="17" s="1"/>
  <c r="IH23" i="2"/>
  <c r="II23" i="2"/>
  <c r="EK21" i="17" s="1"/>
  <c r="IH24" i="2"/>
  <c r="II24" i="2"/>
  <c r="EK22" i="17" s="1"/>
  <c r="IH25" i="2"/>
  <c r="II25" i="2"/>
  <c r="EK23" i="17" s="1"/>
  <c r="IH26" i="2"/>
  <c r="II26" i="2"/>
  <c r="EK24" i="17" s="1"/>
  <c r="IH27" i="2"/>
  <c r="II27" i="2"/>
  <c r="EK25" i="17" s="1"/>
  <c r="IH28" i="2"/>
  <c r="II28" i="2"/>
  <c r="EK26" i="17" s="1"/>
  <c r="IH29" i="2"/>
  <c r="II29" i="2"/>
  <c r="EK27" i="17" s="1"/>
  <c r="II12" i="2"/>
  <c r="EK10" i="17" s="1"/>
  <c r="IH12" i="2"/>
  <c r="IN14" i="2"/>
  <c r="IO14" i="2"/>
  <c r="IN15" i="2"/>
  <c r="IO15" i="2"/>
  <c r="IN16" i="2"/>
  <c r="IO16" i="2"/>
  <c r="IN17" i="2"/>
  <c r="IO17" i="2"/>
  <c r="IN18" i="2"/>
  <c r="IO18" i="2"/>
  <c r="IN20" i="2"/>
  <c r="IO20" i="2"/>
  <c r="IN21" i="2"/>
  <c r="IO21" i="2"/>
  <c r="IN23" i="2"/>
  <c r="IO23" i="2"/>
  <c r="IN24" i="2"/>
  <c r="IO24" i="2"/>
  <c r="IN25" i="2"/>
  <c r="IO25" i="2"/>
  <c r="IN26" i="2"/>
  <c r="IO26" i="2"/>
  <c r="IN27" i="2"/>
  <c r="IO27" i="2"/>
  <c r="IN28" i="2"/>
  <c r="IO28" i="2"/>
  <c r="IO12" i="2"/>
  <c r="IN12" i="2"/>
  <c r="IZ13" i="2"/>
  <c r="JA13" i="2"/>
  <c r="EM11" i="17" s="1"/>
  <c r="IZ14" i="2"/>
  <c r="JA14" i="2"/>
  <c r="EM12" i="17" s="1"/>
  <c r="IZ15" i="2"/>
  <c r="JA15" i="2"/>
  <c r="EM13" i="17" s="1"/>
  <c r="IZ16" i="2"/>
  <c r="JA16" i="2"/>
  <c r="EM14" i="17" s="1"/>
  <c r="IZ17" i="2"/>
  <c r="JA17" i="2"/>
  <c r="EM15" i="17" s="1"/>
  <c r="IZ18" i="2"/>
  <c r="JA18" i="2"/>
  <c r="EM16" i="17" s="1"/>
  <c r="IZ19" i="2"/>
  <c r="JA19" i="2"/>
  <c r="EM17" i="17" s="1"/>
  <c r="IZ20" i="2"/>
  <c r="JA20" i="2"/>
  <c r="EM18" i="17" s="1"/>
  <c r="IZ21" i="2"/>
  <c r="JA21" i="2"/>
  <c r="EM19" i="17" s="1"/>
  <c r="IZ22" i="2"/>
  <c r="JA22" i="2"/>
  <c r="EM20" i="17" s="1"/>
  <c r="IZ23" i="2"/>
  <c r="JA23" i="2"/>
  <c r="EM21" i="17" s="1"/>
  <c r="IZ24" i="2"/>
  <c r="JA24" i="2"/>
  <c r="EM22" i="17" s="1"/>
  <c r="IZ25" i="2"/>
  <c r="JA25" i="2"/>
  <c r="EM23" i="17" s="1"/>
  <c r="IZ26" i="2"/>
  <c r="JA26" i="2"/>
  <c r="EM24" i="17" s="1"/>
  <c r="IZ27" i="2"/>
  <c r="JA27" i="2"/>
  <c r="EM25" i="17" s="1"/>
  <c r="IZ28" i="2"/>
  <c r="JA28" i="2"/>
  <c r="EM26" i="17" s="1"/>
  <c r="IZ29" i="2"/>
  <c r="JA29" i="2"/>
  <c r="EM27" i="17" s="1"/>
  <c r="JA12" i="2"/>
  <c r="EM10" i="17" s="1"/>
  <c r="IZ12" i="2"/>
  <c r="JO33" i="2"/>
  <c r="JN33" i="2"/>
  <c r="JM33" i="2"/>
  <c r="JL33" i="2"/>
  <c r="JO32" i="2"/>
  <c r="JN32" i="2"/>
  <c r="JM32" i="2"/>
  <c r="JL32" i="2"/>
  <c r="JO29" i="2"/>
  <c r="FA27" i="17" s="1"/>
  <c r="JN29" i="2"/>
  <c r="JM29" i="2"/>
  <c r="JL29" i="2"/>
  <c r="JO28" i="2"/>
  <c r="FA26" i="17" s="1"/>
  <c r="JN28" i="2"/>
  <c r="JM28" i="2"/>
  <c r="JL28" i="2"/>
  <c r="JO27" i="2"/>
  <c r="FA25" i="17" s="1"/>
  <c r="JN27" i="2"/>
  <c r="JM27" i="2"/>
  <c r="JL27" i="2"/>
  <c r="JO26" i="2"/>
  <c r="FA24" i="17" s="1"/>
  <c r="JN26" i="2"/>
  <c r="JM26" i="2"/>
  <c r="JL26" i="2"/>
  <c r="JO25" i="2"/>
  <c r="FA23" i="17" s="1"/>
  <c r="JN25" i="2"/>
  <c r="JM25" i="2"/>
  <c r="JL25" i="2"/>
  <c r="JO24" i="2"/>
  <c r="FA22" i="17" s="1"/>
  <c r="JN24" i="2"/>
  <c r="JM24" i="2"/>
  <c r="JL24" i="2"/>
  <c r="JO23" i="2"/>
  <c r="FA21" i="17" s="1"/>
  <c r="JN23" i="2"/>
  <c r="JM23" i="2"/>
  <c r="JL23" i="2"/>
  <c r="JO22" i="2"/>
  <c r="FA20" i="17" s="1"/>
  <c r="JN22" i="2"/>
  <c r="JM22" i="2"/>
  <c r="JL22" i="2"/>
  <c r="JO21" i="2"/>
  <c r="FA19" i="17" s="1"/>
  <c r="JN21" i="2"/>
  <c r="JM21" i="2"/>
  <c r="JL21" i="2"/>
  <c r="JO20" i="2"/>
  <c r="FA18" i="17" s="1"/>
  <c r="JN20" i="2"/>
  <c r="JM20" i="2"/>
  <c r="JL20" i="2"/>
  <c r="JO19" i="2"/>
  <c r="FA17" i="17" s="1"/>
  <c r="JN19" i="2"/>
  <c r="JM19" i="2"/>
  <c r="JL19" i="2"/>
  <c r="JO18" i="2"/>
  <c r="FA16" i="17" s="1"/>
  <c r="JN18" i="2"/>
  <c r="JM18" i="2"/>
  <c r="JL18" i="2"/>
  <c r="JO17" i="2"/>
  <c r="FA15" i="17" s="1"/>
  <c r="JN17" i="2"/>
  <c r="JM17" i="2"/>
  <c r="JL17" i="2"/>
  <c r="JO16" i="2"/>
  <c r="FA14" i="17" s="1"/>
  <c r="JN16" i="2"/>
  <c r="JM16" i="2"/>
  <c r="JL16" i="2"/>
  <c r="JO15" i="2"/>
  <c r="FA13" i="17" s="1"/>
  <c r="JN15" i="2"/>
  <c r="JM15" i="2"/>
  <c r="JL15" i="2"/>
  <c r="JO14" i="2"/>
  <c r="FA12" i="17" s="1"/>
  <c r="JN14" i="2"/>
  <c r="JM14" i="2"/>
  <c r="JL14" i="2"/>
  <c r="JO13" i="2"/>
  <c r="FA11" i="17" s="1"/>
  <c r="JN13" i="2"/>
  <c r="JM13" i="2"/>
  <c r="JL13" i="2"/>
  <c r="JO12" i="2"/>
  <c r="FA10" i="17" s="1"/>
  <c r="JN12" i="2"/>
  <c r="JM12" i="2"/>
  <c r="JL12" i="2"/>
  <c r="JY29" i="2"/>
  <c r="JX29" i="2"/>
  <c r="JW29" i="2"/>
  <c r="JV29" i="2"/>
  <c r="JY28" i="2"/>
  <c r="JX28" i="2"/>
  <c r="JW28" i="2"/>
  <c r="JV28" i="2"/>
  <c r="JY27" i="2"/>
  <c r="JX27" i="2"/>
  <c r="JW27" i="2"/>
  <c r="JV27" i="2"/>
  <c r="JY26" i="2"/>
  <c r="JX26" i="2"/>
  <c r="JW26" i="2"/>
  <c r="JV26" i="2"/>
  <c r="JY25" i="2"/>
  <c r="JX25" i="2"/>
  <c r="JW25" i="2"/>
  <c r="JV25" i="2"/>
  <c r="JY24" i="2"/>
  <c r="JX24" i="2"/>
  <c r="JW24" i="2"/>
  <c r="JV24" i="2"/>
  <c r="JY23" i="2"/>
  <c r="JX23" i="2"/>
  <c r="JW23" i="2"/>
  <c r="JV23" i="2"/>
  <c r="JY22" i="2"/>
  <c r="JX22" i="2"/>
  <c r="JW22" i="2"/>
  <c r="JV22" i="2"/>
  <c r="JY21" i="2"/>
  <c r="JX21" i="2"/>
  <c r="JW21" i="2"/>
  <c r="JV21" i="2"/>
  <c r="JY20" i="2"/>
  <c r="JX20" i="2"/>
  <c r="JW20" i="2"/>
  <c r="JV20" i="2"/>
  <c r="JY19" i="2"/>
  <c r="JX19" i="2"/>
  <c r="JW19" i="2"/>
  <c r="JV19" i="2"/>
  <c r="JY18" i="2"/>
  <c r="JX18" i="2"/>
  <c r="JW18" i="2"/>
  <c r="JV18" i="2"/>
  <c r="JY17" i="2"/>
  <c r="JX17" i="2"/>
  <c r="JW17" i="2"/>
  <c r="JV17" i="2"/>
  <c r="JY16" i="2"/>
  <c r="JX16" i="2"/>
  <c r="JW16" i="2"/>
  <c r="JV16" i="2"/>
  <c r="JY15" i="2"/>
  <c r="JX15" i="2"/>
  <c r="JW15" i="2"/>
  <c r="JV15" i="2"/>
  <c r="JY14" i="2"/>
  <c r="JX14" i="2"/>
  <c r="JW14" i="2"/>
  <c r="JV14" i="2"/>
  <c r="JY13" i="2"/>
  <c r="JX13" i="2"/>
  <c r="JW13" i="2"/>
  <c r="JV13" i="2"/>
  <c r="JV12" i="2"/>
  <c r="JW12" i="2"/>
  <c r="JX12" i="2"/>
  <c r="JY12" i="2"/>
  <c r="KS29" i="2"/>
  <c r="FC27" i="17" s="1"/>
  <c r="KR29" i="2"/>
  <c r="KQ29" i="2"/>
  <c r="FK27" i="17" s="1"/>
  <c r="KP29" i="2"/>
  <c r="KS28" i="2"/>
  <c r="FC26" i="17" s="1"/>
  <c r="KR28" i="2"/>
  <c r="KQ28" i="2"/>
  <c r="FK26" i="17" s="1"/>
  <c r="KP28" i="2"/>
  <c r="KS27" i="2"/>
  <c r="FC25" i="17" s="1"/>
  <c r="KR27" i="2"/>
  <c r="KQ27" i="2"/>
  <c r="FK25" i="17" s="1"/>
  <c r="KP27" i="2"/>
  <c r="KS26" i="2"/>
  <c r="FC24" i="17" s="1"/>
  <c r="KR26" i="2"/>
  <c r="KQ26" i="2"/>
  <c r="FK24" i="17" s="1"/>
  <c r="KP26" i="2"/>
  <c r="KS25" i="2"/>
  <c r="FC23" i="17" s="1"/>
  <c r="KR25" i="2"/>
  <c r="KQ25" i="2"/>
  <c r="FK23" i="17" s="1"/>
  <c r="KP25" i="2"/>
  <c r="KS24" i="2"/>
  <c r="FC22" i="17" s="1"/>
  <c r="KR24" i="2"/>
  <c r="KQ24" i="2"/>
  <c r="FK22" i="17" s="1"/>
  <c r="KP24" i="2"/>
  <c r="KS23" i="2"/>
  <c r="FC21" i="17" s="1"/>
  <c r="KR23" i="2"/>
  <c r="KQ23" i="2"/>
  <c r="FK21" i="17" s="1"/>
  <c r="KP23" i="2"/>
  <c r="KS22" i="2"/>
  <c r="FC20" i="17" s="1"/>
  <c r="KR22" i="2"/>
  <c r="KQ22" i="2"/>
  <c r="FK20" i="17" s="1"/>
  <c r="KP22" i="2"/>
  <c r="KS21" i="2"/>
  <c r="FC19" i="17" s="1"/>
  <c r="KR21" i="2"/>
  <c r="KQ21" i="2"/>
  <c r="FK19" i="17" s="1"/>
  <c r="KP21" i="2"/>
  <c r="KS20" i="2"/>
  <c r="FC18" i="17" s="1"/>
  <c r="KR20" i="2"/>
  <c r="KQ20" i="2"/>
  <c r="FK18" i="17" s="1"/>
  <c r="KP20" i="2"/>
  <c r="KS19" i="2"/>
  <c r="FC17" i="17" s="1"/>
  <c r="KR19" i="2"/>
  <c r="KQ19" i="2"/>
  <c r="FK17" i="17" s="1"/>
  <c r="KP19" i="2"/>
  <c r="KS18" i="2"/>
  <c r="FC16" i="17" s="1"/>
  <c r="KR18" i="2"/>
  <c r="KQ18" i="2"/>
  <c r="FK16" i="17" s="1"/>
  <c r="KP18" i="2"/>
  <c r="KS17" i="2"/>
  <c r="FC15" i="17" s="1"/>
  <c r="KR17" i="2"/>
  <c r="KQ17" i="2"/>
  <c r="FK15" i="17" s="1"/>
  <c r="KP17" i="2"/>
  <c r="KS16" i="2"/>
  <c r="FC14" i="17" s="1"/>
  <c r="KR16" i="2"/>
  <c r="KQ16" i="2"/>
  <c r="FK14" i="17" s="1"/>
  <c r="KP16" i="2"/>
  <c r="KS15" i="2"/>
  <c r="FC13" i="17" s="1"/>
  <c r="KR15" i="2"/>
  <c r="KQ15" i="2"/>
  <c r="FK13" i="17" s="1"/>
  <c r="KP15" i="2"/>
  <c r="KS14" i="2"/>
  <c r="FC12" i="17" s="1"/>
  <c r="KR14" i="2"/>
  <c r="KQ14" i="2"/>
  <c r="FK12" i="17" s="1"/>
  <c r="KP14" i="2"/>
  <c r="KS13" i="2"/>
  <c r="FC11" i="17" s="1"/>
  <c r="KR13" i="2"/>
  <c r="KQ13" i="2"/>
  <c r="FK11" i="17" s="1"/>
  <c r="KP13" i="2"/>
  <c r="KS12" i="2"/>
  <c r="FC10" i="17" s="1"/>
  <c r="KR12" i="2"/>
  <c r="KQ12" i="2"/>
  <c r="FK10" i="17" s="1"/>
  <c r="FK28" i="17" s="1"/>
  <c r="FK35" i="17" s="1"/>
  <c r="KP12" i="2"/>
  <c r="LL33" i="2"/>
  <c r="LO33" i="2"/>
  <c r="LN33" i="2"/>
  <c r="LL32" i="2"/>
  <c r="LO32" i="2"/>
  <c r="LN32" i="2"/>
  <c r="LN13" i="2"/>
  <c r="LO13" i="2"/>
  <c r="LL13" i="2"/>
  <c r="LN14" i="2"/>
  <c r="LO14" i="2"/>
  <c r="LL14" i="2"/>
  <c r="LN15" i="2"/>
  <c r="LO15" i="2"/>
  <c r="LL15" i="2"/>
  <c r="LN16" i="2"/>
  <c r="LO16" i="2"/>
  <c r="LL16" i="2"/>
  <c r="LN17" i="2"/>
  <c r="LO17" i="2"/>
  <c r="LL17" i="2"/>
  <c r="LN18" i="2"/>
  <c r="LO18" i="2"/>
  <c r="LL18" i="2"/>
  <c r="LN19" i="2"/>
  <c r="LO19" i="2"/>
  <c r="LL19" i="2"/>
  <c r="LN20" i="2"/>
  <c r="LO20" i="2"/>
  <c r="LL20" i="2"/>
  <c r="LN21" i="2"/>
  <c r="LO21" i="2"/>
  <c r="LL21" i="2"/>
  <c r="LN22" i="2"/>
  <c r="LO22" i="2"/>
  <c r="LL22" i="2"/>
  <c r="LN23" i="2"/>
  <c r="LO23" i="2"/>
  <c r="LL23" i="2"/>
  <c r="LN24" i="2"/>
  <c r="LO24" i="2"/>
  <c r="LL24" i="2"/>
  <c r="LN25" i="2"/>
  <c r="LO25" i="2"/>
  <c r="LL25" i="2"/>
  <c r="LN26" i="2"/>
  <c r="LO26" i="2"/>
  <c r="LL26" i="2"/>
  <c r="LN27" i="2"/>
  <c r="LO27" i="2"/>
  <c r="LL27" i="2"/>
  <c r="LN28" i="2"/>
  <c r="LO28" i="2"/>
  <c r="LL28" i="2"/>
  <c r="LN29" i="2"/>
  <c r="LO29" i="2"/>
  <c r="LL29" i="2"/>
  <c r="LL12" i="2"/>
  <c r="LO12" i="2"/>
  <c r="LN12" i="2"/>
  <c r="LA33" i="2"/>
  <c r="KZ33" i="2"/>
  <c r="LA32" i="2"/>
  <c r="KZ32" i="2"/>
  <c r="KZ29" i="2"/>
  <c r="LA29" i="2"/>
  <c r="KZ13" i="2"/>
  <c r="LA13" i="2"/>
  <c r="KZ14" i="2"/>
  <c r="LA14" i="2"/>
  <c r="KZ15" i="2"/>
  <c r="LA15" i="2"/>
  <c r="KZ16" i="2"/>
  <c r="LA16" i="2"/>
  <c r="KZ17" i="2"/>
  <c r="LA17" i="2"/>
  <c r="KZ18" i="2"/>
  <c r="LA18" i="2"/>
  <c r="KZ19" i="2"/>
  <c r="LA19" i="2"/>
  <c r="KZ20" i="2"/>
  <c r="LA20" i="2"/>
  <c r="KZ21" i="2"/>
  <c r="LA21" i="2"/>
  <c r="KZ22" i="2"/>
  <c r="LA22" i="2"/>
  <c r="KZ23" i="2"/>
  <c r="LA23" i="2"/>
  <c r="KZ24" i="2"/>
  <c r="LA24" i="2"/>
  <c r="KZ25" i="2"/>
  <c r="LA25" i="2"/>
  <c r="KZ26" i="2"/>
  <c r="LA26" i="2"/>
  <c r="KZ27" i="2"/>
  <c r="LA27" i="2"/>
  <c r="KZ28" i="2"/>
  <c r="LA28" i="2"/>
  <c r="LA12" i="2"/>
  <c r="KZ12" i="2"/>
  <c r="LX33" i="2"/>
  <c r="LW33" i="2"/>
  <c r="LV33" i="2"/>
  <c r="LX32" i="2"/>
  <c r="LW32" i="2"/>
  <c r="LV32" i="2"/>
  <c r="LV13" i="2"/>
  <c r="LW13" i="2"/>
  <c r="LX13" i="2"/>
  <c r="LV14" i="2"/>
  <c r="LW14" i="2"/>
  <c r="LX14" i="2"/>
  <c r="LV15" i="2"/>
  <c r="LW15" i="2"/>
  <c r="LX15" i="2"/>
  <c r="LV16" i="2"/>
  <c r="LW16" i="2"/>
  <c r="LX16" i="2"/>
  <c r="LV17" i="2"/>
  <c r="LW17" i="2"/>
  <c r="LX17" i="2"/>
  <c r="LV18" i="2"/>
  <c r="LW18" i="2"/>
  <c r="LX18" i="2"/>
  <c r="LV19" i="2"/>
  <c r="LW19" i="2"/>
  <c r="LX19" i="2"/>
  <c r="LV20" i="2"/>
  <c r="LW20" i="2"/>
  <c r="LX20" i="2"/>
  <c r="LV21" i="2"/>
  <c r="LW21" i="2"/>
  <c r="LX21" i="2"/>
  <c r="LV22" i="2"/>
  <c r="LW22" i="2"/>
  <c r="LX22" i="2"/>
  <c r="LV23" i="2"/>
  <c r="LW23" i="2"/>
  <c r="LX23" i="2"/>
  <c r="LV24" i="2"/>
  <c r="LW24" i="2"/>
  <c r="LX24" i="2"/>
  <c r="LV25" i="2"/>
  <c r="LW25" i="2"/>
  <c r="LX25" i="2"/>
  <c r="LV26" i="2"/>
  <c r="LW26" i="2"/>
  <c r="LX26" i="2"/>
  <c r="LV27" i="2"/>
  <c r="LW27" i="2"/>
  <c r="LX27" i="2"/>
  <c r="LV28" i="2"/>
  <c r="LW28" i="2"/>
  <c r="LX28" i="2"/>
  <c r="LV29" i="2"/>
  <c r="LW29" i="2"/>
  <c r="LX29" i="2"/>
  <c r="LX12" i="2"/>
  <c r="LW12" i="2"/>
  <c r="LV12" i="2"/>
  <c r="BV33" i="2"/>
  <c r="BV32" i="2"/>
  <c r="BV13" i="2"/>
  <c r="BV14" i="2"/>
  <c r="BV15" i="2"/>
  <c r="BV16" i="2"/>
  <c r="BV17" i="2"/>
  <c r="BV18" i="2"/>
  <c r="BV19" i="2"/>
  <c r="BV20" i="2"/>
  <c r="BV21" i="2"/>
  <c r="BV22" i="2"/>
  <c r="BV23" i="2"/>
  <c r="BV24" i="2"/>
  <c r="BV25" i="2"/>
  <c r="BV26" i="2"/>
  <c r="BV27" i="2"/>
  <c r="BV28" i="2"/>
  <c r="BV29" i="2"/>
  <c r="BV12" i="2"/>
  <c r="CD13" i="2"/>
  <c r="CD14" i="2"/>
  <c r="CD15" i="2"/>
  <c r="CD16" i="2"/>
  <c r="CD17" i="2"/>
  <c r="CD18" i="2"/>
  <c r="CD19" i="2"/>
  <c r="CD20" i="2"/>
  <c r="CD21" i="2"/>
  <c r="CD22" i="2"/>
  <c r="CD23" i="2"/>
  <c r="CD24" i="2"/>
  <c r="CD25" i="2"/>
  <c r="CD26" i="2"/>
  <c r="CD27" i="2"/>
  <c r="CD28" i="2"/>
  <c r="CD29" i="2"/>
  <c r="CD12" i="2"/>
  <c r="MI33" i="2"/>
  <c r="MH33" i="2"/>
  <c r="MI32" i="2"/>
  <c r="MH32" i="2"/>
  <c r="MH13" i="2"/>
  <c r="MI13" i="2"/>
  <c r="MH14" i="2"/>
  <c r="MI14" i="2"/>
  <c r="MH15" i="2"/>
  <c r="MI15" i="2"/>
  <c r="MH16" i="2"/>
  <c r="MI16" i="2"/>
  <c r="MH17" i="2"/>
  <c r="MI17" i="2"/>
  <c r="MH18" i="2"/>
  <c r="MI18" i="2"/>
  <c r="MH19" i="2"/>
  <c r="MI19" i="2"/>
  <c r="MH20" i="2"/>
  <c r="MI20" i="2"/>
  <c r="MH21" i="2"/>
  <c r="MI21" i="2"/>
  <c r="MH22" i="2"/>
  <c r="MI22" i="2"/>
  <c r="MH23" i="2"/>
  <c r="MI23" i="2"/>
  <c r="MH24" i="2"/>
  <c r="MI24" i="2"/>
  <c r="MH25" i="2"/>
  <c r="MI25" i="2"/>
  <c r="MH26" i="2"/>
  <c r="MI26" i="2"/>
  <c r="MH27" i="2"/>
  <c r="MI27" i="2"/>
  <c r="MH28" i="2"/>
  <c r="MI28" i="2"/>
  <c r="MH29" i="2"/>
  <c r="MI29" i="2"/>
  <c r="MI12" i="2"/>
  <c r="MH12" i="2"/>
  <c r="MP13" i="2"/>
  <c r="MQ13" i="2"/>
  <c r="MP14" i="2"/>
  <c r="MQ14" i="2"/>
  <c r="MP15" i="2"/>
  <c r="MQ15" i="2"/>
  <c r="MP16" i="2"/>
  <c r="MQ16" i="2"/>
  <c r="MP17" i="2"/>
  <c r="MQ17" i="2"/>
  <c r="MP18" i="2"/>
  <c r="MQ18" i="2"/>
  <c r="MP19" i="2"/>
  <c r="MQ19" i="2"/>
  <c r="MP20" i="2"/>
  <c r="MQ20" i="2"/>
  <c r="MP21" i="2"/>
  <c r="MQ21" i="2"/>
  <c r="MP22" i="2"/>
  <c r="MQ22" i="2"/>
  <c r="MP23" i="2"/>
  <c r="MQ23" i="2"/>
  <c r="MP24" i="2"/>
  <c r="MQ24" i="2"/>
  <c r="MP25" i="2"/>
  <c r="MQ25" i="2"/>
  <c r="MP26" i="2"/>
  <c r="MQ26" i="2"/>
  <c r="MP27" i="2"/>
  <c r="MQ27" i="2"/>
  <c r="MP28" i="2"/>
  <c r="MQ28" i="2"/>
  <c r="MP29" i="2"/>
  <c r="MQ29" i="2"/>
  <c r="NF13" i="2"/>
  <c r="NG13" i="2"/>
  <c r="GY11" i="17" s="1"/>
  <c r="NF14" i="2"/>
  <c r="NG14" i="2"/>
  <c r="GY12" i="17" s="1"/>
  <c r="NF15" i="2"/>
  <c r="NG15" i="2"/>
  <c r="GY13" i="17" s="1"/>
  <c r="NF16" i="2"/>
  <c r="NG16" i="2"/>
  <c r="GY14" i="17" s="1"/>
  <c r="NF17" i="2"/>
  <c r="NG17" i="2"/>
  <c r="GY15" i="17" s="1"/>
  <c r="NF18" i="2"/>
  <c r="NG18" i="2"/>
  <c r="GY16" i="17" s="1"/>
  <c r="NF19" i="2"/>
  <c r="NG19" i="2"/>
  <c r="GY17" i="17" s="1"/>
  <c r="NF20" i="2"/>
  <c r="NG20" i="2"/>
  <c r="GY18" i="17" s="1"/>
  <c r="NF21" i="2"/>
  <c r="NG21" i="2"/>
  <c r="GY19" i="17" s="1"/>
  <c r="NF22" i="2"/>
  <c r="NG22" i="2"/>
  <c r="GY20" i="17" s="1"/>
  <c r="NF23" i="2"/>
  <c r="NG23" i="2"/>
  <c r="GY21" i="17" s="1"/>
  <c r="NF24" i="2"/>
  <c r="NG24" i="2"/>
  <c r="GY22" i="17" s="1"/>
  <c r="NF25" i="2"/>
  <c r="NG25" i="2"/>
  <c r="GY23" i="17" s="1"/>
  <c r="NF26" i="2"/>
  <c r="NG26" i="2"/>
  <c r="GY24" i="17" s="1"/>
  <c r="NF27" i="2"/>
  <c r="NG27" i="2"/>
  <c r="GY25" i="17" s="1"/>
  <c r="NF28" i="2"/>
  <c r="NG28" i="2"/>
  <c r="GY26" i="17" s="1"/>
  <c r="NF29" i="2"/>
  <c r="NG29" i="2"/>
  <c r="GY27" i="17" s="1"/>
  <c r="NG12" i="2"/>
  <c r="GY10" i="17" s="1"/>
  <c r="NF12" i="2"/>
  <c r="MQ12" i="2"/>
  <c r="MP12" i="2"/>
  <c r="Z29" i="3"/>
  <c r="Z28" i="3"/>
  <c r="Z9" i="3"/>
  <c r="Z10" i="3"/>
  <c r="Z11" i="3"/>
  <c r="Z12" i="3"/>
  <c r="Z13" i="3"/>
  <c r="Z14" i="3"/>
  <c r="Z15" i="3"/>
  <c r="Z16" i="3"/>
  <c r="Z17" i="3"/>
  <c r="Z18" i="3"/>
  <c r="Z19" i="3"/>
  <c r="Z20" i="3"/>
  <c r="Z21" i="3"/>
  <c r="Z22" i="3"/>
  <c r="Z23" i="3"/>
  <c r="Z24" i="3"/>
  <c r="Z25" i="3"/>
  <c r="Z8" i="3"/>
  <c r="BB29" i="3"/>
  <c r="AZ29" i="3"/>
  <c r="AX29" i="3"/>
  <c r="AT29" i="3"/>
  <c r="AP29" i="3"/>
  <c r="AN29" i="3"/>
  <c r="AJ29" i="3"/>
  <c r="AH29" i="3"/>
  <c r="AF29" i="3"/>
  <c r="AD29" i="3"/>
  <c r="AB29" i="3"/>
  <c r="V29" i="3"/>
  <c r="R29" i="3"/>
  <c r="P29" i="3"/>
  <c r="L29" i="3"/>
  <c r="J29" i="3"/>
  <c r="H29" i="3"/>
  <c r="D29" i="3"/>
  <c r="BB28" i="3"/>
  <c r="AZ28" i="3"/>
  <c r="AX28" i="3"/>
  <c r="AT28" i="3"/>
  <c r="AP28" i="3"/>
  <c r="AN28" i="3"/>
  <c r="AJ28" i="3"/>
  <c r="AH28" i="3"/>
  <c r="AF28" i="3"/>
  <c r="AD28" i="3"/>
  <c r="AB28" i="3"/>
  <c r="V28" i="3"/>
  <c r="R28" i="3"/>
  <c r="P28" i="3"/>
  <c r="L28" i="3"/>
  <c r="J28" i="3"/>
  <c r="H28" i="3"/>
  <c r="D28" i="3"/>
  <c r="D9" i="3"/>
  <c r="H9" i="3"/>
  <c r="J9" i="3"/>
  <c r="L9" i="3"/>
  <c r="P9" i="3"/>
  <c r="R9" i="3"/>
  <c r="V9" i="3"/>
  <c r="AB9" i="3"/>
  <c r="AD9" i="3"/>
  <c r="AF9" i="3"/>
  <c r="AH9" i="3"/>
  <c r="AJ9" i="3"/>
  <c r="AN9" i="3"/>
  <c r="AP9" i="3"/>
  <c r="AT9" i="3"/>
  <c r="AX9" i="3"/>
  <c r="AZ9" i="3"/>
  <c r="BB9" i="3"/>
  <c r="BC9" i="3" s="1"/>
  <c r="D10" i="3"/>
  <c r="H10" i="3"/>
  <c r="J10" i="3"/>
  <c r="L10" i="3"/>
  <c r="P10" i="3"/>
  <c r="R10" i="3"/>
  <c r="V10" i="3"/>
  <c r="AB10" i="3"/>
  <c r="AD10" i="3"/>
  <c r="AF10" i="3"/>
  <c r="AH10" i="3"/>
  <c r="AJ10" i="3"/>
  <c r="AN10" i="3"/>
  <c r="AP10" i="3"/>
  <c r="AT10" i="3"/>
  <c r="AX10" i="3"/>
  <c r="AZ10" i="3"/>
  <c r="BB10" i="3"/>
  <c r="BC10" i="3" s="1"/>
  <c r="D11" i="3"/>
  <c r="H11" i="3"/>
  <c r="J11" i="3"/>
  <c r="L11" i="3"/>
  <c r="P11" i="3"/>
  <c r="R11" i="3"/>
  <c r="AB11" i="3"/>
  <c r="AD11" i="3"/>
  <c r="AF11" i="3"/>
  <c r="AH11" i="3"/>
  <c r="AJ11" i="3"/>
  <c r="AN11" i="3"/>
  <c r="AP11" i="3"/>
  <c r="AT11" i="3"/>
  <c r="AX11" i="3"/>
  <c r="AZ11" i="3"/>
  <c r="BB11" i="3"/>
  <c r="BC11" i="3" s="1"/>
  <c r="D12" i="3"/>
  <c r="H12" i="3"/>
  <c r="J12" i="3"/>
  <c r="L12" i="3"/>
  <c r="P12" i="3"/>
  <c r="R12" i="3"/>
  <c r="V12" i="3"/>
  <c r="AB12" i="3"/>
  <c r="AD12" i="3"/>
  <c r="AF12" i="3"/>
  <c r="AH12" i="3"/>
  <c r="AJ12" i="3"/>
  <c r="AN12" i="3"/>
  <c r="AP12" i="3"/>
  <c r="AT12" i="3"/>
  <c r="AX12" i="3"/>
  <c r="AZ12" i="3"/>
  <c r="BB12" i="3"/>
  <c r="BC12" i="3" s="1"/>
  <c r="D13" i="3"/>
  <c r="H13" i="3"/>
  <c r="J13" i="3"/>
  <c r="L13" i="3"/>
  <c r="P13" i="3"/>
  <c r="R13" i="3"/>
  <c r="V13" i="3"/>
  <c r="AB13" i="3"/>
  <c r="AD13" i="3"/>
  <c r="AF13" i="3"/>
  <c r="AH13" i="3"/>
  <c r="AJ13" i="3"/>
  <c r="AN13" i="3"/>
  <c r="AP13" i="3"/>
  <c r="AT13" i="3"/>
  <c r="AX13" i="3"/>
  <c r="AZ13" i="3"/>
  <c r="BB13" i="3"/>
  <c r="BC13" i="3" s="1"/>
  <c r="D14" i="3"/>
  <c r="H14" i="3"/>
  <c r="J14" i="3"/>
  <c r="L14" i="3"/>
  <c r="P14" i="3"/>
  <c r="R14" i="3"/>
  <c r="AB14" i="3"/>
  <c r="AD14" i="3"/>
  <c r="AF14" i="3"/>
  <c r="AH14" i="3"/>
  <c r="AJ14" i="3"/>
  <c r="AN14" i="3"/>
  <c r="AP14" i="3"/>
  <c r="AT14" i="3"/>
  <c r="AX14" i="3"/>
  <c r="AZ14" i="3"/>
  <c r="BB14" i="3"/>
  <c r="BC14" i="3" s="1"/>
  <c r="D15" i="3"/>
  <c r="H15" i="3"/>
  <c r="J15" i="3"/>
  <c r="L15" i="3"/>
  <c r="P15" i="3"/>
  <c r="R15" i="3"/>
  <c r="V15" i="3"/>
  <c r="AB15" i="3"/>
  <c r="AD15" i="3"/>
  <c r="AF15" i="3"/>
  <c r="AH15" i="3"/>
  <c r="AJ15" i="3"/>
  <c r="AN15" i="3"/>
  <c r="AP15" i="3"/>
  <c r="AT15" i="3"/>
  <c r="AX15" i="3"/>
  <c r="AZ15" i="3"/>
  <c r="BB15" i="3"/>
  <c r="BC15" i="3" s="1"/>
  <c r="D16" i="3"/>
  <c r="H16" i="3"/>
  <c r="J16" i="3"/>
  <c r="L16" i="3"/>
  <c r="P16" i="3"/>
  <c r="R16" i="3"/>
  <c r="V16" i="3"/>
  <c r="AB16" i="3"/>
  <c r="AD16" i="3"/>
  <c r="AF16" i="3"/>
  <c r="AH16" i="3"/>
  <c r="AJ16" i="3"/>
  <c r="AN16" i="3"/>
  <c r="AP16" i="3"/>
  <c r="AT16" i="3"/>
  <c r="AX16" i="3"/>
  <c r="AZ16" i="3"/>
  <c r="BB16" i="3"/>
  <c r="BC16" i="3" s="1"/>
  <c r="D17" i="3"/>
  <c r="H17" i="3"/>
  <c r="J17" i="3"/>
  <c r="L17" i="3"/>
  <c r="P17" i="3"/>
  <c r="R17" i="3"/>
  <c r="V17" i="3"/>
  <c r="AB17" i="3"/>
  <c r="AD17" i="3"/>
  <c r="AF17" i="3"/>
  <c r="AH17" i="3"/>
  <c r="AJ17" i="3"/>
  <c r="AN17" i="3"/>
  <c r="AP17" i="3"/>
  <c r="AT17" i="3"/>
  <c r="AX17" i="3"/>
  <c r="AZ17" i="3"/>
  <c r="BB17" i="3"/>
  <c r="BC17" i="3" s="1"/>
  <c r="D18" i="3"/>
  <c r="H18" i="3"/>
  <c r="J18" i="3"/>
  <c r="L18" i="3"/>
  <c r="P18" i="3"/>
  <c r="R18" i="3"/>
  <c r="V18" i="3"/>
  <c r="AB18" i="3"/>
  <c r="AD18" i="3"/>
  <c r="AF18" i="3"/>
  <c r="AH18" i="3"/>
  <c r="AJ18" i="3"/>
  <c r="AN18" i="3"/>
  <c r="AP18" i="3"/>
  <c r="AT18" i="3"/>
  <c r="AX18" i="3"/>
  <c r="AZ18" i="3"/>
  <c r="BB18" i="3"/>
  <c r="BC18" i="3" s="1"/>
  <c r="D19" i="3"/>
  <c r="H19" i="3"/>
  <c r="J19" i="3"/>
  <c r="L19" i="3"/>
  <c r="P19" i="3"/>
  <c r="R19" i="3"/>
  <c r="V19" i="3"/>
  <c r="AB19" i="3"/>
  <c r="AD19" i="3"/>
  <c r="AF19" i="3"/>
  <c r="AH19" i="3"/>
  <c r="AJ19" i="3"/>
  <c r="AN19" i="3"/>
  <c r="AP19" i="3"/>
  <c r="AT19" i="3"/>
  <c r="AX19" i="3"/>
  <c r="AZ19" i="3"/>
  <c r="BB19" i="3"/>
  <c r="BC19" i="3" s="1"/>
  <c r="D20" i="3"/>
  <c r="H20" i="3"/>
  <c r="J20" i="3"/>
  <c r="L20" i="3"/>
  <c r="P20" i="3"/>
  <c r="R20" i="3"/>
  <c r="V20" i="3"/>
  <c r="AB20" i="3"/>
  <c r="AD20" i="3"/>
  <c r="AF20" i="3"/>
  <c r="AH20" i="3"/>
  <c r="AJ20" i="3"/>
  <c r="AN20" i="3"/>
  <c r="AP20" i="3"/>
  <c r="AT20" i="3"/>
  <c r="AX20" i="3"/>
  <c r="AZ20" i="3"/>
  <c r="BB20" i="3"/>
  <c r="BC20" i="3" s="1"/>
  <c r="D21" i="3"/>
  <c r="H21" i="3"/>
  <c r="J21" i="3"/>
  <c r="L21" i="3"/>
  <c r="P21" i="3"/>
  <c r="R21" i="3"/>
  <c r="V21" i="3"/>
  <c r="AB21" i="3"/>
  <c r="AD21" i="3"/>
  <c r="AF21" i="3"/>
  <c r="AH21" i="3"/>
  <c r="AJ21" i="3"/>
  <c r="AN21" i="3"/>
  <c r="AP21" i="3"/>
  <c r="AT21" i="3"/>
  <c r="AX21" i="3"/>
  <c r="AZ21" i="3"/>
  <c r="BB21" i="3"/>
  <c r="BC21" i="3" s="1"/>
  <c r="D22" i="3"/>
  <c r="H22" i="3"/>
  <c r="J22" i="3"/>
  <c r="L22" i="3"/>
  <c r="P22" i="3"/>
  <c r="R22" i="3"/>
  <c r="V22" i="3"/>
  <c r="AB22" i="3"/>
  <c r="AD22" i="3"/>
  <c r="AF22" i="3"/>
  <c r="AH22" i="3"/>
  <c r="AJ22" i="3"/>
  <c r="AN22" i="3"/>
  <c r="AP22" i="3"/>
  <c r="AT22" i="3"/>
  <c r="AX22" i="3"/>
  <c r="AZ22" i="3"/>
  <c r="BB22" i="3"/>
  <c r="BC22" i="3" s="1"/>
  <c r="D23" i="3"/>
  <c r="H23" i="3"/>
  <c r="J23" i="3"/>
  <c r="L23" i="3"/>
  <c r="P23" i="3"/>
  <c r="R23" i="3"/>
  <c r="V23" i="3"/>
  <c r="AB23" i="3"/>
  <c r="AD23" i="3"/>
  <c r="AF23" i="3"/>
  <c r="AH23" i="3"/>
  <c r="AJ23" i="3"/>
  <c r="AN23" i="3"/>
  <c r="AP23" i="3"/>
  <c r="AT23" i="3"/>
  <c r="AX23" i="3"/>
  <c r="AZ23" i="3"/>
  <c r="BB23" i="3"/>
  <c r="BC23" i="3" s="1"/>
  <c r="D24" i="3"/>
  <c r="H24" i="3"/>
  <c r="J24" i="3"/>
  <c r="L24" i="3"/>
  <c r="P24" i="3"/>
  <c r="R24" i="3"/>
  <c r="V24" i="3"/>
  <c r="AB24" i="3"/>
  <c r="AD24" i="3"/>
  <c r="AF24" i="3"/>
  <c r="AH24" i="3"/>
  <c r="AJ24" i="3"/>
  <c r="AN24" i="3"/>
  <c r="AP24" i="3"/>
  <c r="AT24" i="3"/>
  <c r="AX24" i="3"/>
  <c r="AZ24" i="3"/>
  <c r="BB24" i="3"/>
  <c r="BC24" i="3" s="1"/>
  <c r="D25" i="3"/>
  <c r="H25" i="3"/>
  <c r="J25" i="3"/>
  <c r="L25" i="3"/>
  <c r="P25" i="3"/>
  <c r="R25" i="3"/>
  <c r="V25" i="3"/>
  <c r="AB25" i="3"/>
  <c r="AD25" i="3"/>
  <c r="AF25" i="3"/>
  <c r="AH25" i="3"/>
  <c r="AJ25" i="3"/>
  <c r="AN25" i="3"/>
  <c r="AP25" i="3"/>
  <c r="AT25" i="3"/>
  <c r="AX25" i="3"/>
  <c r="AZ25" i="3"/>
  <c r="BB25" i="3"/>
  <c r="BC25" i="3" s="1"/>
  <c r="D8" i="3"/>
  <c r="H8" i="3"/>
  <c r="J8" i="3"/>
  <c r="L8" i="3"/>
  <c r="P8" i="3"/>
  <c r="R8" i="3"/>
  <c r="V8" i="3"/>
  <c r="AB8" i="3"/>
  <c r="AD8" i="3"/>
  <c r="AF8" i="3"/>
  <c r="AH8" i="3"/>
  <c r="AJ8" i="3"/>
  <c r="AN8" i="3"/>
  <c r="AP8" i="3"/>
  <c r="AT8" i="3"/>
  <c r="AX8" i="3"/>
  <c r="AZ8" i="3"/>
  <c r="BB8" i="3"/>
  <c r="BC8" i="3" s="1"/>
  <c r="CK25" i="4"/>
  <c r="CJ25" i="4"/>
  <c r="CF25" i="4"/>
  <c r="CB25" i="4"/>
  <c r="BZ25" i="4"/>
  <c r="BY25" i="4"/>
  <c r="BV25" i="4"/>
  <c r="BT25" i="4"/>
  <c r="BS25" i="4"/>
  <c r="BP25" i="4"/>
  <c r="BH25" i="4"/>
  <c r="BD25" i="4"/>
  <c r="AV25" i="4"/>
  <c r="AU25" i="4"/>
  <c r="AR25" i="4"/>
  <c r="AJ25" i="4"/>
  <c r="AI25" i="4"/>
  <c r="AF25" i="4"/>
  <c r="AD25" i="4"/>
  <c r="AC25" i="4"/>
  <c r="Z25" i="4"/>
  <c r="R25" i="4"/>
  <c r="Q25" i="4"/>
  <c r="N25" i="4"/>
  <c r="CK24" i="4"/>
  <c r="CJ24" i="4"/>
  <c r="CF24" i="4"/>
  <c r="CB24" i="4"/>
  <c r="BZ24" i="4"/>
  <c r="BY24" i="4"/>
  <c r="BV24" i="4"/>
  <c r="BT24" i="4"/>
  <c r="BS24" i="4"/>
  <c r="BP24" i="4"/>
  <c r="BH24" i="4"/>
  <c r="BD24" i="4"/>
  <c r="AV24" i="4"/>
  <c r="AU24" i="4"/>
  <c r="AR24" i="4"/>
  <c r="AJ24" i="4"/>
  <c r="AI24" i="4"/>
  <c r="AF24" i="4"/>
  <c r="AD24" i="4"/>
  <c r="AC24" i="4"/>
  <c r="Z24" i="4"/>
  <c r="R24" i="4"/>
  <c r="Q24" i="4"/>
  <c r="N24" i="4"/>
  <c r="CK23" i="4"/>
  <c r="CJ23" i="4"/>
  <c r="CF23" i="4"/>
  <c r="CB23" i="4"/>
  <c r="BZ23" i="4"/>
  <c r="BY23" i="4"/>
  <c r="BV23" i="4"/>
  <c r="BT23" i="4"/>
  <c r="BS23" i="4"/>
  <c r="BP23" i="4"/>
  <c r="BH23" i="4"/>
  <c r="BD23" i="4"/>
  <c r="AV23" i="4"/>
  <c r="AU23" i="4"/>
  <c r="AR23" i="4"/>
  <c r="AJ23" i="4"/>
  <c r="AI23" i="4"/>
  <c r="AF23" i="4"/>
  <c r="AD23" i="4"/>
  <c r="AC23" i="4"/>
  <c r="Z23" i="4"/>
  <c r="R23" i="4"/>
  <c r="Q23" i="4"/>
  <c r="N23" i="4"/>
  <c r="CK22" i="4"/>
  <c r="CJ22" i="4"/>
  <c r="CF22" i="4"/>
  <c r="CB22" i="4"/>
  <c r="BZ22" i="4"/>
  <c r="BY22" i="4"/>
  <c r="BV22" i="4"/>
  <c r="BT22" i="4"/>
  <c r="BS22" i="4"/>
  <c r="BP22" i="4"/>
  <c r="BH22" i="4"/>
  <c r="BD22" i="4"/>
  <c r="AV22" i="4"/>
  <c r="AU22" i="4"/>
  <c r="AR22" i="4"/>
  <c r="AJ22" i="4"/>
  <c r="AI22" i="4"/>
  <c r="AF22" i="4"/>
  <c r="AD22" i="4"/>
  <c r="AC22" i="4"/>
  <c r="Z22" i="4"/>
  <c r="R22" i="4"/>
  <c r="Q22" i="4"/>
  <c r="N22" i="4"/>
  <c r="CK21" i="4"/>
  <c r="CJ21" i="4"/>
  <c r="CF21" i="4"/>
  <c r="CB21" i="4"/>
  <c r="BZ21" i="4"/>
  <c r="BY21" i="4"/>
  <c r="BV21" i="4"/>
  <c r="BT21" i="4"/>
  <c r="BS21" i="4"/>
  <c r="BP21" i="4"/>
  <c r="BH21" i="4"/>
  <c r="BD21" i="4"/>
  <c r="AV21" i="4"/>
  <c r="AU21" i="4"/>
  <c r="AR21" i="4"/>
  <c r="AJ21" i="4"/>
  <c r="AI21" i="4"/>
  <c r="AF21" i="4"/>
  <c r="AD21" i="4"/>
  <c r="AC21" i="4"/>
  <c r="Z21" i="4"/>
  <c r="R21" i="4"/>
  <c r="Q21" i="4"/>
  <c r="N21" i="4"/>
  <c r="CK20" i="4"/>
  <c r="CJ20" i="4"/>
  <c r="CF20" i="4"/>
  <c r="CB20" i="4"/>
  <c r="BZ20" i="4"/>
  <c r="BY20" i="4"/>
  <c r="BV20" i="4"/>
  <c r="BT20" i="4"/>
  <c r="BS20" i="4"/>
  <c r="BP20" i="4"/>
  <c r="BH20" i="4"/>
  <c r="BD20" i="4"/>
  <c r="AV20" i="4"/>
  <c r="AU20" i="4"/>
  <c r="AR20" i="4"/>
  <c r="AJ20" i="4"/>
  <c r="AI20" i="4"/>
  <c r="AF20" i="4"/>
  <c r="AD20" i="4"/>
  <c r="AC20" i="4"/>
  <c r="Z20" i="4"/>
  <c r="R20" i="4"/>
  <c r="Q20" i="4"/>
  <c r="N20" i="4"/>
  <c r="CK19" i="4"/>
  <c r="CJ19" i="4"/>
  <c r="CF19" i="4"/>
  <c r="CB19" i="4"/>
  <c r="BZ19" i="4"/>
  <c r="BY19" i="4"/>
  <c r="BV19" i="4"/>
  <c r="BT19" i="4"/>
  <c r="BS19" i="4"/>
  <c r="BP19" i="4"/>
  <c r="BH19" i="4"/>
  <c r="BD19" i="4"/>
  <c r="AV19" i="4"/>
  <c r="AU19" i="4"/>
  <c r="AR19" i="4"/>
  <c r="AJ19" i="4"/>
  <c r="AI19" i="4"/>
  <c r="AF19" i="4"/>
  <c r="AD19" i="4"/>
  <c r="AC19" i="4"/>
  <c r="Z19" i="4"/>
  <c r="R19" i="4"/>
  <c r="Q19" i="4"/>
  <c r="N19" i="4"/>
  <c r="CK18" i="4"/>
  <c r="CJ18" i="4"/>
  <c r="CF18" i="4"/>
  <c r="CB18" i="4"/>
  <c r="BZ18" i="4"/>
  <c r="BY18" i="4"/>
  <c r="BV18" i="4"/>
  <c r="BT18" i="4"/>
  <c r="BS18" i="4"/>
  <c r="BP18" i="4"/>
  <c r="BH18" i="4"/>
  <c r="BD18" i="4"/>
  <c r="AV18" i="4"/>
  <c r="AU18" i="4"/>
  <c r="AR18" i="4"/>
  <c r="AJ18" i="4"/>
  <c r="AI18" i="4"/>
  <c r="AF18" i="4"/>
  <c r="AD18" i="4"/>
  <c r="AC18" i="4"/>
  <c r="Z18" i="4"/>
  <c r="R18" i="4"/>
  <c r="S18" i="4" s="1"/>
  <c r="N18" i="4"/>
  <c r="O18" i="4" s="1"/>
  <c r="CK17" i="4"/>
  <c r="CJ17" i="4"/>
  <c r="CF17" i="4"/>
  <c r="CB17" i="4"/>
  <c r="BZ17" i="4"/>
  <c r="BY17" i="4"/>
  <c r="BV17" i="4"/>
  <c r="BT17" i="4"/>
  <c r="BS17" i="4"/>
  <c r="BP17" i="4"/>
  <c r="BH17" i="4"/>
  <c r="BD17" i="4"/>
  <c r="AV17" i="4"/>
  <c r="AU17" i="4"/>
  <c r="AR17" i="4"/>
  <c r="AJ17" i="4"/>
  <c r="AI17" i="4"/>
  <c r="AF17" i="4"/>
  <c r="AD17" i="4"/>
  <c r="AC17" i="4"/>
  <c r="Z17" i="4"/>
  <c r="R17" i="4"/>
  <c r="Q17" i="4"/>
  <c r="N17" i="4"/>
  <c r="CK16" i="4"/>
  <c r="CJ16" i="4"/>
  <c r="CF16" i="4"/>
  <c r="CB16" i="4"/>
  <c r="BZ16" i="4"/>
  <c r="BY16" i="4"/>
  <c r="BV16" i="4"/>
  <c r="BT16" i="4"/>
  <c r="BS16" i="4"/>
  <c r="BP16" i="4"/>
  <c r="BH16" i="4"/>
  <c r="BD16" i="4"/>
  <c r="AV16" i="4"/>
  <c r="AU16" i="4"/>
  <c r="AR16" i="4"/>
  <c r="AJ16" i="4"/>
  <c r="AI16" i="4"/>
  <c r="AF16" i="4"/>
  <c r="AD16" i="4"/>
  <c r="AC16" i="4"/>
  <c r="Z16" i="4"/>
  <c r="R16" i="4"/>
  <c r="Q16" i="4"/>
  <c r="N16" i="4"/>
  <c r="CK15" i="4"/>
  <c r="CJ15" i="4"/>
  <c r="CF15" i="4"/>
  <c r="CB15" i="4"/>
  <c r="BZ15" i="4"/>
  <c r="BY15" i="4"/>
  <c r="BV15" i="4"/>
  <c r="BT15" i="4"/>
  <c r="BS15" i="4"/>
  <c r="BP15" i="4"/>
  <c r="BH15" i="4"/>
  <c r="BD15" i="4"/>
  <c r="AV15" i="4"/>
  <c r="AU15" i="4"/>
  <c r="AR15" i="4"/>
  <c r="AJ15" i="4"/>
  <c r="AI15" i="4"/>
  <c r="AF15" i="4"/>
  <c r="AD15" i="4"/>
  <c r="AC15" i="4"/>
  <c r="Z15" i="4"/>
  <c r="R15" i="4"/>
  <c r="Q15" i="4"/>
  <c r="N15" i="4"/>
  <c r="CK14" i="4"/>
  <c r="CJ14" i="4"/>
  <c r="CF14" i="4"/>
  <c r="CB14" i="4"/>
  <c r="BZ14" i="4"/>
  <c r="BY14" i="4"/>
  <c r="BV14" i="4"/>
  <c r="BT14" i="4"/>
  <c r="BS14" i="4"/>
  <c r="BP14" i="4"/>
  <c r="BH14" i="4"/>
  <c r="BD14" i="4"/>
  <c r="AV14" i="4"/>
  <c r="AU14" i="4"/>
  <c r="AR14" i="4"/>
  <c r="AJ14" i="4"/>
  <c r="AI14" i="4"/>
  <c r="AF14" i="4"/>
  <c r="AD14" i="4"/>
  <c r="AC14" i="4"/>
  <c r="Z14" i="4"/>
  <c r="R14" i="4"/>
  <c r="Q14" i="4"/>
  <c r="N14" i="4"/>
  <c r="CK13" i="4"/>
  <c r="CJ13" i="4"/>
  <c r="CF13" i="4"/>
  <c r="CB13" i="4"/>
  <c r="BZ13" i="4"/>
  <c r="BY13" i="4"/>
  <c r="BV13" i="4"/>
  <c r="BT13" i="4"/>
  <c r="BS13" i="4"/>
  <c r="BP13" i="4"/>
  <c r="BH13" i="4"/>
  <c r="BD13" i="4"/>
  <c r="AV13" i="4"/>
  <c r="AU13" i="4"/>
  <c r="AR13" i="4"/>
  <c r="AJ13" i="4"/>
  <c r="AI13" i="4"/>
  <c r="AF13" i="4"/>
  <c r="AD13" i="4"/>
  <c r="AC13" i="4"/>
  <c r="Z13" i="4"/>
  <c r="R13" i="4"/>
  <c r="Q13" i="4"/>
  <c r="N13" i="4"/>
  <c r="CK12" i="4"/>
  <c r="CJ12" i="4"/>
  <c r="CF12" i="4"/>
  <c r="CB12" i="4"/>
  <c r="BZ12" i="4"/>
  <c r="BY12" i="4"/>
  <c r="BV12" i="4"/>
  <c r="BT12" i="4"/>
  <c r="BS12" i="4"/>
  <c r="BP12" i="4"/>
  <c r="BH12" i="4"/>
  <c r="BD12" i="4"/>
  <c r="AV12" i="4"/>
  <c r="AU12" i="4"/>
  <c r="AR12" i="4"/>
  <c r="AJ12" i="4"/>
  <c r="AI12" i="4"/>
  <c r="AF12" i="4"/>
  <c r="AD12" i="4"/>
  <c r="AC12" i="4"/>
  <c r="Z12" i="4"/>
  <c r="R12" i="4"/>
  <c r="Q12" i="4"/>
  <c r="N12" i="4"/>
  <c r="CK11" i="4"/>
  <c r="CJ11" i="4"/>
  <c r="CF11" i="4"/>
  <c r="CB11" i="4"/>
  <c r="BZ11" i="4"/>
  <c r="BY11" i="4"/>
  <c r="BV11" i="4"/>
  <c r="BT11" i="4"/>
  <c r="BS11" i="4"/>
  <c r="BP11" i="4"/>
  <c r="BH11" i="4"/>
  <c r="BD11" i="4"/>
  <c r="AV11" i="4"/>
  <c r="AU11" i="4"/>
  <c r="AR11" i="4"/>
  <c r="AJ11" i="4"/>
  <c r="AI11" i="4"/>
  <c r="AF11" i="4"/>
  <c r="AD11" i="4"/>
  <c r="AC11" i="4"/>
  <c r="Z11" i="4"/>
  <c r="R11" i="4"/>
  <c r="Q11" i="4"/>
  <c r="N11" i="4"/>
  <c r="CK10" i="4"/>
  <c r="CJ10" i="4"/>
  <c r="CF10" i="4"/>
  <c r="CG10" i="4" s="1"/>
  <c r="G10" i="4" s="1"/>
  <c r="CB10" i="4"/>
  <c r="BZ10" i="4"/>
  <c r="BY10" i="4"/>
  <c r="BV10" i="4"/>
  <c r="BT10" i="4"/>
  <c r="BS10" i="4"/>
  <c r="BP10" i="4"/>
  <c r="BH10" i="4"/>
  <c r="BD10" i="4"/>
  <c r="AV10" i="4"/>
  <c r="AU10" i="4"/>
  <c r="AR10" i="4"/>
  <c r="AJ10" i="4"/>
  <c r="AI10" i="4"/>
  <c r="AF10" i="4"/>
  <c r="AD10" i="4"/>
  <c r="AC10" i="4"/>
  <c r="Z10" i="4"/>
  <c r="R10" i="4"/>
  <c r="Q10" i="4"/>
  <c r="N10" i="4"/>
  <c r="CK9" i="4"/>
  <c r="CJ9" i="4"/>
  <c r="CF9" i="4"/>
  <c r="CG9" i="4" s="1"/>
  <c r="G9" i="4" s="1"/>
  <c r="CB9" i="4"/>
  <c r="BZ9" i="4"/>
  <c r="BY9" i="4"/>
  <c r="BV9" i="4"/>
  <c r="BT9" i="4"/>
  <c r="BS9" i="4"/>
  <c r="BP9" i="4"/>
  <c r="BH9" i="4"/>
  <c r="BD9" i="4"/>
  <c r="AV9" i="4"/>
  <c r="AU9" i="4"/>
  <c r="AR9" i="4"/>
  <c r="AJ9" i="4"/>
  <c r="AI9" i="4"/>
  <c r="AF9" i="4"/>
  <c r="AD9" i="4"/>
  <c r="AC9" i="4"/>
  <c r="Z9" i="4"/>
  <c r="R9" i="4"/>
  <c r="Q9" i="4"/>
  <c r="N9" i="4"/>
  <c r="CF8" i="4"/>
  <c r="CG8" i="4" s="1"/>
  <c r="G8" i="4" s="1"/>
  <c r="CB8" i="4"/>
  <c r="BZ8" i="4"/>
  <c r="BV8" i="4"/>
  <c r="Q18" i="4" l="1"/>
  <c r="EM28" i="17"/>
  <c r="EM35" i="17" s="1"/>
  <c r="EK28" i="17"/>
  <c r="M28" i="17"/>
  <c r="CC9" i="4"/>
  <c r="CC18" i="4"/>
  <c r="CC19" i="4"/>
  <c r="CC20" i="4"/>
  <c r="CC21" i="4"/>
  <c r="CC22" i="4"/>
  <c r="CC23" i="4"/>
  <c r="CC24" i="4"/>
  <c r="CC25" i="4"/>
  <c r="Q14" i="3"/>
  <c r="AI13" i="3"/>
  <c r="K13" i="3"/>
  <c r="Q12" i="3"/>
  <c r="AI11" i="3"/>
  <c r="K28" i="3"/>
  <c r="Q29" i="3"/>
  <c r="LZ12" i="2"/>
  <c r="LZ28" i="2"/>
  <c r="LZ24" i="2"/>
  <c r="LZ20" i="2"/>
  <c r="LZ16" i="2"/>
  <c r="CC8" i="4"/>
  <c r="AI8" i="3"/>
  <c r="K8" i="3"/>
  <c r="AI24" i="3"/>
  <c r="K24" i="3"/>
  <c r="Q23" i="3"/>
  <c r="AI22" i="3"/>
  <c r="K22" i="3"/>
  <c r="Q21" i="3"/>
  <c r="AI20" i="3"/>
  <c r="K20" i="3"/>
  <c r="Q19" i="3"/>
  <c r="AI18" i="3"/>
  <c r="K18" i="3"/>
  <c r="Q17" i="3"/>
  <c r="AI16" i="3"/>
  <c r="K16" i="3"/>
  <c r="Q15" i="3"/>
  <c r="AI14" i="3"/>
  <c r="K11" i="3"/>
  <c r="Q10" i="3"/>
  <c r="AI9" i="3"/>
  <c r="K9" i="3"/>
  <c r="BC28" i="3"/>
  <c r="LZ27" i="2"/>
  <c r="LZ23" i="2"/>
  <c r="LZ19" i="2"/>
  <c r="LZ15" i="2"/>
  <c r="EB23" i="2"/>
  <c r="K14" i="3"/>
  <c r="AI12" i="3"/>
  <c r="K12" i="3"/>
  <c r="Q28" i="3"/>
  <c r="K29" i="3"/>
  <c r="LZ26" i="2"/>
  <c r="LZ22" i="2"/>
  <c r="LZ18" i="2"/>
  <c r="LZ14" i="2"/>
  <c r="EB20" i="2"/>
  <c r="CC16" i="4"/>
  <c r="CC17" i="4"/>
  <c r="AI25" i="3"/>
  <c r="K25" i="3"/>
  <c r="Q24" i="3"/>
  <c r="AI23" i="3"/>
  <c r="K23" i="3"/>
  <c r="AI21" i="3"/>
  <c r="K21" i="3"/>
  <c r="AI19" i="3"/>
  <c r="K19" i="3"/>
  <c r="Q18" i="3"/>
  <c r="AI17" i="3"/>
  <c r="K17" i="3"/>
  <c r="Q16" i="3"/>
  <c r="AI15" i="3"/>
  <c r="K15" i="3"/>
  <c r="AI10" i="3"/>
  <c r="K10" i="3"/>
  <c r="Q9" i="3"/>
  <c r="BC29" i="3"/>
  <c r="LZ29" i="2"/>
  <c r="LZ25" i="2"/>
  <c r="LZ21" i="2"/>
  <c r="LZ17" i="2"/>
  <c r="LZ13" i="2"/>
  <c r="EB13" i="2"/>
  <c r="CC11" i="4"/>
  <c r="CC13" i="4"/>
  <c r="C18" i="4"/>
  <c r="CC10" i="4"/>
  <c r="CC14" i="4"/>
  <c r="CC12" i="4"/>
  <c r="CC15" i="4"/>
  <c r="CG11" i="4"/>
  <c r="G11" i="4" s="1"/>
  <c r="CG12" i="4"/>
  <c r="G12" i="4" s="1"/>
  <c r="CG13" i="4"/>
  <c r="G13" i="4" s="1"/>
  <c r="CG14" i="4"/>
  <c r="G14" i="4" s="1"/>
  <c r="CG15" i="4"/>
  <c r="G15" i="4" s="1"/>
  <c r="CG16" i="4"/>
  <c r="G16" i="4" s="1"/>
  <c r="CG17" i="4"/>
  <c r="G17" i="4" s="1"/>
  <c r="CG18" i="4"/>
  <c r="G18" i="4" s="1"/>
  <c r="CG19" i="4"/>
  <c r="G19" i="4" s="1"/>
  <c r="CG20" i="4"/>
  <c r="G20" i="4" s="1"/>
  <c r="CG21" i="4"/>
  <c r="G21" i="4" s="1"/>
  <c r="CG22" i="4"/>
  <c r="G22" i="4" s="1"/>
  <c r="CG23" i="4"/>
  <c r="G23" i="4" s="1"/>
  <c r="CG24" i="4"/>
  <c r="G24" i="4" s="1"/>
  <c r="CG25" i="4"/>
  <c r="G25" i="4" s="1"/>
  <c r="C10" i="3"/>
  <c r="GY28" i="17"/>
  <c r="GY35" i="17" s="1"/>
  <c r="G11" i="17"/>
  <c r="G12" i="17"/>
  <c r="G14" i="17"/>
  <c r="G15" i="17"/>
  <c r="G16" i="17"/>
  <c r="G18" i="17"/>
  <c r="G19" i="17"/>
  <c r="G20" i="17"/>
  <c r="G22" i="17"/>
  <c r="FC28" i="17"/>
  <c r="FC35" i="17" s="1"/>
  <c r="G10" i="17"/>
  <c r="FA28" i="17"/>
  <c r="G21" i="17"/>
  <c r="G23" i="17"/>
  <c r="G24" i="17"/>
  <c r="G25" i="17"/>
  <c r="G26" i="17"/>
  <c r="G27" i="17"/>
  <c r="G17" i="17"/>
  <c r="G13" i="17"/>
  <c r="E369" i="8"/>
  <c r="G368" i="8"/>
  <c r="H368" i="8"/>
  <c r="E372" i="8"/>
  <c r="G371" i="8"/>
  <c r="I371" i="8" s="1"/>
  <c r="H371" i="8"/>
  <c r="F33" i="6"/>
  <c r="C25" i="3"/>
  <c r="C19" i="3"/>
  <c r="CE12" i="4"/>
  <c r="E12" i="4" s="1"/>
  <c r="CE20" i="4"/>
  <c r="C12" i="3"/>
  <c r="CE9" i="4"/>
  <c r="CE16" i="4"/>
  <c r="E16" i="4" s="1"/>
  <c r="C8" i="3"/>
  <c r="C22" i="3"/>
  <c r="C20" i="3"/>
  <c r="C18" i="3"/>
  <c r="C11" i="3"/>
  <c r="C9" i="3"/>
  <c r="CE11" i="4"/>
  <c r="E11" i="4" s="1"/>
  <c r="CE19" i="4"/>
  <c r="E19" i="4" s="1"/>
  <c r="CE23" i="4"/>
  <c r="C14" i="3"/>
  <c r="C29" i="3"/>
  <c r="C17" i="3"/>
  <c r="C15" i="3"/>
  <c r="CE13" i="4"/>
  <c r="E13" i="4" s="1"/>
  <c r="CE21" i="4"/>
  <c r="CE25" i="4"/>
  <c r="E25" i="4" s="1"/>
  <c r="C13" i="3"/>
  <c r="D10" i="16"/>
  <c r="E21" i="4"/>
  <c r="E9" i="4"/>
  <c r="E20" i="4"/>
  <c r="E23" i="4"/>
  <c r="OK30" i="2"/>
  <c r="OK34" i="2"/>
  <c r="B9" i="4"/>
  <c r="B28" i="3"/>
  <c r="F10" i="4"/>
  <c r="B11" i="4"/>
  <c r="F14" i="4"/>
  <c r="B15" i="4"/>
  <c r="F18" i="4"/>
  <c r="B19" i="4"/>
  <c r="F22" i="4"/>
  <c r="B23" i="4"/>
  <c r="B8" i="3"/>
  <c r="B24" i="3"/>
  <c r="B22" i="3"/>
  <c r="B20" i="3"/>
  <c r="B18" i="3"/>
  <c r="B16" i="3"/>
  <c r="B9" i="3"/>
  <c r="F9" i="4"/>
  <c r="B10" i="4"/>
  <c r="F13" i="4"/>
  <c r="B14" i="4"/>
  <c r="F17" i="4"/>
  <c r="B18" i="4"/>
  <c r="F21" i="4"/>
  <c r="B22" i="4"/>
  <c r="F25" i="4"/>
  <c r="B12" i="3"/>
  <c r="B29" i="3"/>
  <c r="F12" i="4"/>
  <c r="B13" i="4"/>
  <c r="F16" i="4"/>
  <c r="B17" i="4"/>
  <c r="F20" i="4"/>
  <c r="B21" i="4"/>
  <c r="F24" i="4"/>
  <c r="B25" i="4"/>
  <c r="B25" i="3"/>
  <c r="B23" i="3"/>
  <c r="B21" i="3"/>
  <c r="B19" i="3"/>
  <c r="B17" i="3"/>
  <c r="B15" i="3"/>
  <c r="B10" i="3"/>
  <c r="F11" i="4"/>
  <c r="B12" i="4"/>
  <c r="F15" i="4"/>
  <c r="B16" i="4"/>
  <c r="F19" i="4"/>
  <c r="B20" i="4"/>
  <c r="F23" i="4"/>
  <c r="B24" i="4"/>
  <c r="B13" i="3"/>
  <c r="G294" i="8"/>
  <c r="I294" i="8" s="1"/>
  <c r="H294" i="8"/>
  <c r="G291" i="8"/>
  <c r="H291" i="8"/>
  <c r="KY28" i="2"/>
  <c r="KY26" i="2"/>
  <c r="KY24" i="2"/>
  <c r="KY22" i="2"/>
  <c r="NE29" i="2"/>
  <c r="NE28" i="2"/>
  <c r="NE27" i="2"/>
  <c r="NE26" i="2"/>
  <c r="NE25" i="2"/>
  <c r="NE24" i="2"/>
  <c r="NE23" i="2"/>
  <c r="NE22" i="2"/>
  <c r="NE21" i="2"/>
  <c r="NE20" i="2"/>
  <c r="NE19" i="2"/>
  <c r="NE18" i="2"/>
  <c r="NE17" i="2"/>
  <c r="NE16" i="2"/>
  <c r="NE15" i="2"/>
  <c r="NE14" i="2"/>
  <c r="NE13" i="2"/>
  <c r="MO29" i="2"/>
  <c r="MO28" i="2"/>
  <c r="MO27" i="2"/>
  <c r="MO26" i="2"/>
  <c r="MO25" i="2"/>
  <c r="MO24" i="2"/>
  <c r="MO23" i="2"/>
  <c r="MO22" i="2"/>
  <c r="MO21" i="2"/>
  <c r="MO20" i="2"/>
  <c r="MO19" i="2"/>
  <c r="MO18" i="2"/>
  <c r="MO17" i="2"/>
  <c r="MO16" i="2"/>
  <c r="MO15" i="2"/>
  <c r="MO14" i="2"/>
  <c r="MO13" i="2"/>
  <c r="MG29" i="2"/>
  <c r="MG28" i="2"/>
  <c r="MG27" i="2"/>
  <c r="MG26" i="2"/>
  <c r="MG25" i="2"/>
  <c r="MG24" i="2"/>
  <c r="MG23" i="2"/>
  <c r="MG22" i="2"/>
  <c r="MG21" i="2"/>
  <c r="MG20" i="2"/>
  <c r="MG19" i="2"/>
  <c r="MG18" i="2"/>
  <c r="MG17" i="2"/>
  <c r="MG16" i="2"/>
  <c r="MG15" i="2"/>
  <c r="MG14" i="2"/>
  <c r="MG13" i="2"/>
  <c r="MO12" i="2"/>
  <c r="NE12" i="2"/>
  <c r="MG12" i="2"/>
  <c r="MG32" i="2"/>
  <c r="MG33" i="2"/>
  <c r="KY20" i="2"/>
  <c r="KY32" i="2"/>
  <c r="KY27" i="2"/>
  <c r="KY25" i="2"/>
  <c r="KY23" i="2"/>
  <c r="KY21" i="2"/>
  <c r="KY19" i="2"/>
  <c r="KY17" i="2"/>
  <c r="KY15" i="2"/>
  <c r="KY18" i="2"/>
  <c r="KY16" i="2"/>
  <c r="KY14" i="2"/>
  <c r="KY29" i="2"/>
  <c r="KY13" i="2"/>
  <c r="KY12" i="2"/>
  <c r="KY33" i="2"/>
  <c r="LK12" i="2"/>
  <c r="LK32" i="2"/>
  <c r="LK33" i="2"/>
  <c r="LK29" i="2"/>
  <c r="LK28" i="2"/>
  <c r="LK27" i="2"/>
  <c r="LK26" i="2"/>
  <c r="LK25" i="2"/>
  <c r="LK24" i="2"/>
  <c r="LK23" i="2"/>
  <c r="LK22" i="2"/>
  <c r="LK21" i="2"/>
  <c r="LK20" i="2"/>
  <c r="LK19" i="2"/>
  <c r="LK18" i="2"/>
  <c r="LK17" i="2"/>
  <c r="LK16" i="2"/>
  <c r="LK15" i="2"/>
  <c r="LK14" i="2"/>
  <c r="LK13" i="2"/>
  <c r="AK34" i="2"/>
  <c r="BK30" i="2"/>
  <c r="BK37" i="2" s="1"/>
  <c r="AU30" i="2"/>
  <c r="AU37" i="2" s="1"/>
  <c r="N43" i="1" s="1"/>
  <c r="AK30" i="2"/>
  <c r="CA28" i="2"/>
  <c r="CA26" i="2"/>
  <c r="CA24" i="2"/>
  <c r="CA22" i="2"/>
  <c r="CA20" i="2"/>
  <c r="CA18" i="2"/>
  <c r="CA16" i="2"/>
  <c r="CA14" i="2"/>
  <c r="BS29" i="2"/>
  <c r="BS27" i="2"/>
  <c r="BS25" i="2"/>
  <c r="BS23" i="2"/>
  <c r="BS21" i="2"/>
  <c r="BS19" i="2"/>
  <c r="BS17" i="2"/>
  <c r="BS15" i="2"/>
  <c r="BS13" i="2"/>
  <c r="BS12" i="2"/>
  <c r="BS33" i="2"/>
  <c r="CA29" i="2"/>
  <c r="CA27" i="2"/>
  <c r="CA25" i="2"/>
  <c r="CA23" i="2"/>
  <c r="CA21" i="2"/>
  <c r="CA19" i="2"/>
  <c r="CA17" i="2"/>
  <c r="CA15" i="2"/>
  <c r="CA13" i="2"/>
  <c r="BS28" i="2"/>
  <c r="BS26" i="2"/>
  <c r="BS24" i="2"/>
  <c r="BS22" i="2"/>
  <c r="BS20" i="2"/>
  <c r="BS18" i="2"/>
  <c r="BS16" i="2"/>
  <c r="BS14" i="2"/>
  <c r="CA12" i="2"/>
  <c r="BS32" i="2"/>
  <c r="P10" i="4"/>
  <c r="AT10" i="4"/>
  <c r="BF18" i="4"/>
  <c r="BX16" i="4"/>
  <c r="AH19" i="4"/>
  <c r="CD19" i="4"/>
  <c r="BF20" i="4"/>
  <c r="BF21" i="4"/>
  <c r="CD22" i="4"/>
  <c r="P25" i="4"/>
  <c r="AB15" i="4"/>
  <c r="BX15" i="4"/>
  <c r="AB24" i="4"/>
  <c r="P9" i="4"/>
  <c r="AT9" i="4"/>
  <c r="BF9" i="4"/>
  <c r="P11" i="4"/>
  <c r="AT11" i="4"/>
  <c r="CD16" i="4"/>
  <c r="AB17" i="4"/>
  <c r="AH20" i="4"/>
  <c r="CD20" i="4"/>
  <c r="AH21" i="4"/>
  <c r="P12" i="4"/>
  <c r="AT12" i="4"/>
  <c r="BX14" i="4"/>
  <c r="AB18" i="4"/>
  <c r="CD10" i="4"/>
  <c r="AH11" i="4"/>
  <c r="CD11" i="4"/>
  <c r="AB13" i="4"/>
  <c r="BR14" i="4"/>
  <c r="BR22" i="4"/>
  <c r="AB19" i="4"/>
  <c r="BX19" i="4"/>
  <c r="BX22" i="4"/>
  <c r="P14" i="4"/>
  <c r="AT25" i="4"/>
  <c r="BF25" i="4"/>
  <c r="BX9" i="4"/>
  <c r="AH13" i="4"/>
  <c r="CD14" i="4"/>
  <c r="AH15" i="4"/>
  <c r="CD15" i="4"/>
  <c r="P16" i="4"/>
  <c r="AT16" i="4"/>
  <c r="P20" i="4"/>
  <c r="AT20" i="4"/>
  <c r="P21" i="4"/>
  <c r="AT21" i="4"/>
  <c r="P22" i="4"/>
  <c r="AT22" i="4"/>
  <c r="P23" i="4"/>
  <c r="AT23" i="4"/>
  <c r="BX12" i="4"/>
  <c r="AT14" i="4"/>
  <c r="P15" i="4"/>
  <c r="AT15" i="4"/>
  <c r="BR16" i="4"/>
  <c r="CD18" i="4"/>
  <c r="CD24" i="4"/>
  <c r="AH25" i="4"/>
  <c r="BX25" i="4"/>
  <c r="BF13" i="4"/>
  <c r="BX13" i="4"/>
  <c r="BF15" i="4"/>
  <c r="AH22" i="4"/>
  <c r="BR10" i="4"/>
  <c r="AH14" i="4"/>
  <c r="AB16" i="4"/>
  <c r="BF16" i="4"/>
  <c r="BF17" i="4"/>
  <c r="BX17" i="4"/>
  <c r="AH18" i="4"/>
  <c r="BF24" i="4"/>
  <c r="BX10" i="4"/>
  <c r="AB11" i="4"/>
  <c r="BF11" i="4"/>
  <c r="AH16" i="4"/>
  <c r="AH17" i="4"/>
  <c r="BX18" i="4"/>
  <c r="P19" i="4"/>
  <c r="AT19" i="4"/>
  <c r="BR20" i="4"/>
  <c r="AB23" i="4"/>
  <c r="BF23" i="4"/>
  <c r="AH10" i="4"/>
  <c r="P13" i="4"/>
  <c r="AT13" i="4"/>
  <c r="P17" i="4"/>
  <c r="AT17" i="4"/>
  <c r="BX20" i="4"/>
  <c r="AB21" i="4"/>
  <c r="BX21" i="4"/>
  <c r="AH23" i="4"/>
  <c r="CD23" i="4"/>
  <c r="CD12" i="4"/>
  <c r="BF14" i="4"/>
  <c r="AH9" i="4"/>
  <c r="AB10" i="4"/>
  <c r="BF10" i="4"/>
  <c r="BX11" i="4"/>
  <c r="AH12" i="4"/>
  <c r="BR12" i="4"/>
  <c r="BR13" i="4"/>
  <c r="AB14" i="4"/>
  <c r="P18" i="4"/>
  <c r="AT18" i="4"/>
  <c r="BR23" i="4"/>
  <c r="BR21" i="4"/>
  <c r="AB22" i="4"/>
  <c r="BF22" i="4"/>
  <c r="BX23" i="4"/>
  <c r="AH24" i="4"/>
  <c r="BR24" i="4"/>
  <c r="BR17" i="4"/>
  <c r="BR19" i="4"/>
  <c r="AB20" i="4"/>
  <c r="P24" i="4"/>
  <c r="AT24" i="4"/>
  <c r="BX24" i="4"/>
  <c r="AB25" i="4"/>
  <c r="BR25" i="4"/>
  <c r="AB9" i="4"/>
  <c r="BR9" i="4"/>
  <c r="BR11" i="4"/>
  <c r="AB12" i="4"/>
  <c r="BF12" i="4"/>
  <c r="BR15" i="4"/>
  <c r="BR18" i="4"/>
  <c r="BF19" i="4"/>
  <c r="CD9" i="4"/>
  <c r="CD13" i="4"/>
  <c r="CD17" i="4"/>
  <c r="CD21" i="4"/>
  <c r="CD25" i="4"/>
  <c r="CE24" i="4" l="1"/>
  <c r="E24" i="4" s="1"/>
  <c r="C28" i="3"/>
  <c r="CE14" i="4"/>
  <c r="E14" i="4" s="1"/>
  <c r="C23" i="3"/>
  <c r="CE17" i="4"/>
  <c r="E17" i="4" s="1"/>
  <c r="CE15" i="4"/>
  <c r="E15" i="4" s="1"/>
  <c r="C16" i="3"/>
  <c r="C24" i="3"/>
  <c r="CE22" i="4"/>
  <c r="E22" i="4" s="1"/>
  <c r="C21" i="3"/>
  <c r="C13" i="4"/>
  <c r="C15" i="4"/>
  <c r="C17" i="4"/>
  <c r="C14" i="4"/>
  <c r="C8" i="4"/>
  <c r="C24" i="4"/>
  <c r="C22" i="4"/>
  <c r="C20" i="4"/>
  <c r="CE10" i="4"/>
  <c r="E10" i="4" s="1"/>
  <c r="C16" i="4"/>
  <c r="CE18" i="4"/>
  <c r="E18" i="4" s="1"/>
  <c r="C12" i="4"/>
  <c r="C11" i="4"/>
  <c r="C25" i="4"/>
  <c r="C23" i="4"/>
  <c r="C21" i="4"/>
  <c r="C19" i="4"/>
  <c r="C9" i="4"/>
  <c r="C10" i="4"/>
  <c r="E366" i="8"/>
  <c r="H366" i="8" s="1"/>
  <c r="G28" i="17"/>
  <c r="G365" i="8"/>
  <c r="I365" i="8" s="1"/>
  <c r="I368" i="8"/>
  <c r="G372" i="8"/>
  <c r="I372" i="8" s="1"/>
  <c r="H372" i="8"/>
  <c r="G369" i="8"/>
  <c r="H369" i="8"/>
  <c r="C26" i="3"/>
  <c r="I291" i="8"/>
  <c r="F10" i="16"/>
  <c r="AY33" i="6"/>
  <c r="OK37" i="2"/>
  <c r="D12" i="4"/>
  <c r="D22" i="4"/>
  <c r="D10" i="4"/>
  <c r="D19" i="4"/>
  <c r="D14" i="4"/>
  <c r="D23" i="4"/>
  <c r="D11" i="4"/>
  <c r="D15" i="4"/>
  <c r="D24" i="4"/>
  <c r="D16" i="4"/>
  <c r="D25" i="4"/>
  <c r="D20" i="4"/>
  <c r="D18" i="4"/>
  <c r="D17" i="4"/>
  <c r="D13" i="4"/>
  <c r="D9" i="4"/>
  <c r="D21" i="4"/>
  <c r="AY29" i="6"/>
  <c r="MO30" i="2"/>
  <c r="NE30" i="2"/>
  <c r="MG30" i="2"/>
  <c r="MG34" i="2"/>
  <c r="AK37" i="2"/>
  <c r="CA30" i="2"/>
  <c r="CA37" i="2" s="1"/>
  <c r="G35" i="17" l="1"/>
  <c r="G40" i="17" s="1"/>
  <c r="G38" i="17"/>
  <c r="I369" i="8"/>
  <c r="G366" i="8"/>
  <c r="I366" i="8" s="1"/>
  <c r="AY36" i="6"/>
  <c r="MG37" i="2"/>
  <c r="BT8" i="4"/>
  <c r="BP8" i="4"/>
  <c r="BH8" i="4"/>
  <c r="BD8" i="4"/>
  <c r="AV8" i="4"/>
  <c r="AR8" i="4"/>
  <c r="AJ8" i="4"/>
  <c r="AF8" i="4"/>
  <c r="AD8" i="4"/>
  <c r="Z8" i="4"/>
  <c r="R8" i="4"/>
  <c r="N8" i="4"/>
  <c r="RM33" i="2"/>
  <c r="RK33" i="2"/>
  <c r="RI33" i="2"/>
  <c r="RG33" i="2"/>
  <c r="RE33" i="2"/>
  <c r="RC33" i="2"/>
  <c r="RA33" i="2"/>
  <c r="RM32" i="2"/>
  <c r="RK32" i="2"/>
  <c r="RI32" i="2"/>
  <c r="RG32" i="2"/>
  <c r="RE32" i="2"/>
  <c r="RC32" i="2"/>
  <c r="RA32" i="2"/>
  <c r="RA13" i="2"/>
  <c r="RC13" i="2"/>
  <c r="RE13" i="2"/>
  <c r="RG13" i="2"/>
  <c r="RI13" i="2"/>
  <c r="RK13" i="2"/>
  <c r="RM13" i="2"/>
  <c r="RA14" i="2"/>
  <c r="RC14" i="2"/>
  <c r="RE14" i="2"/>
  <c r="RG14" i="2"/>
  <c r="RI14" i="2"/>
  <c r="RK14" i="2"/>
  <c r="RM14" i="2"/>
  <c r="RA15" i="2"/>
  <c r="RC15" i="2"/>
  <c r="RE15" i="2"/>
  <c r="RG15" i="2"/>
  <c r="RI15" i="2"/>
  <c r="RK15" i="2"/>
  <c r="RM15" i="2"/>
  <c r="RA16" i="2"/>
  <c r="RC16" i="2"/>
  <c r="RE16" i="2"/>
  <c r="RG16" i="2"/>
  <c r="RI16" i="2"/>
  <c r="RK16" i="2"/>
  <c r="RM16" i="2"/>
  <c r="RA17" i="2"/>
  <c r="RC17" i="2"/>
  <c r="RE17" i="2"/>
  <c r="RG17" i="2"/>
  <c r="RI17" i="2"/>
  <c r="RK17" i="2"/>
  <c r="RM17" i="2"/>
  <c r="RA18" i="2"/>
  <c r="RC18" i="2"/>
  <c r="RE18" i="2"/>
  <c r="RG18" i="2"/>
  <c r="RI18" i="2"/>
  <c r="RK18" i="2"/>
  <c r="RM18" i="2"/>
  <c r="RA19" i="2"/>
  <c r="RC19" i="2"/>
  <c r="RE19" i="2"/>
  <c r="RG19" i="2"/>
  <c r="RI19" i="2"/>
  <c r="RK19" i="2"/>
  <c r="RM19" i="2"/>
  <c r="RA20" i="2"/>
  <c r="RC20" i="2"/>
  <c r="RE20" i="2"/>
  <c r="RG20" i="2"/>
  <c r="RI20" i="2"/>
  <c r="RK20" i="2"/>
  <c r="RM20" i="2"/>
  <c r="RA21" i="2"/>
  <c r="RC21" i="2"/>
  <c r="RE21" i="2"/>
  <c r="RG21" i="2"/>
  <c r="RI21" i="2"/>
  <c r="RK21" i="2"/>
  <c r="RM21" i="2"/>
  <c r="RA22" i="2"/>
  <c r="RC22" i="2"/>
  <c r="RE22" i="2"/>
  <c r="RG22" i="2"/>
  <c r="RI22" i="2"/>
  <c r="RK22" i="2"/>
  <c r="RM22" i="2"/>
  <c r="RA23" i="2"/>
  <c r="RC23" i="2"/>
  <c r="RE23" i="2"/>
  <c r="RG23" i="2"/>
  <c r="RI23" i="2"/>
  <c r="RK23" i="2"/>
  <c r="RM23" i="2"/>
  <c r="RA24" i="2"/>
  <c r="RC24" i="2"/>
  <c r="RE24" i="2"/>
  <c r="RG24" i="2"/>
  <c r="RI24" i="2"/>
  <c r="RK24" i="2"/>
  <c r="RM24" i="2"/>
  <c r="RA25" i="2"/>
  <c r="RC25" i="2"/>
  <c r="RE25" i="2"/>
  <c r="RG25" i="2"/>
  <c r="RI25" i="2"/>
  <c r="RK25" i="2"/>
  <c r="RM25" i="2"/>
  <c r="RA26" i="2"/>
  <c r="RC26" i="2"/>
  <c r="RE26" i="2"/>
  <c r="RG26" i="2"/>
  <c r="RI26" i="2"/>
  <c r="RK26" i="2"/>
  <c r="RM26" i="2"/>
  <c r="RA27" i="2"/>
  <c r="RC27" i="2"/>
  <c r="RE27" i="2"/>
  <c r="RG27" i="2"/>
  <c r="RI27" i="2"/>
  <c r="RK27" i="2"/>
  <c r="RM27" i="2"/>
  <c r="RA28" i="2"/>
  <c r="RC28" i="2"/>
  <c r="RE28" i="2"/>
  <c r="RG28" i="2"/>
  <c r="RI28" i="2"/>
  <c r="RK28" i="2"/>
  <c r="RM28" i="2"/>
  <c r="RA29" i="2"/>
  <c r="RC29" i="2"/>
  <c r="RE29" i="2"/>
  <c r="RG29" i="2"/>
  <c r="RI29" i="2"/>
  <c r="RK29" i="2"/>
  <c r="RM29" i="2"/>
  <c r="RA12" i="2"/>
  <c r="RC12" i="2"/>
  <c r="RE12" i="2"/>
  <c r="RG12" i="2"/>
  <c r="RI12" i="2"/>
  <c r="RK12" i="2"/>
  <c r="RM12" i="2"/>
  <c r="RS33" i="2"/>
  <c r="RR33" i="2"/>
  <c r="RS32" i="2"/>
  <c r="RR32" i="2"/>
  <c r="RR13" i="2"/>
  <c r="RS13" i="2"/>
  <c r="RR14" i="2"/>
  <c r="RS14" i="2"/>
  <c r="RR15" i="2"/>
  <c r="RS15" i="2"/>
  <c r="RR16" i="2"/>
  <c r="RS16" i="2"/>
  <c r="RR17" i="2"/>
  <c r="RS17" i="2"/>
  <c r="RR18" i="2"/>
  <c r="RS18" i="2"/>
  <c r="RR19" i="2"/>
  <c r="RS19" i="2"/>
  <c r="RR20" i="2"/>
  <c r="RS20" i="2"/>
  <c r="RR21" i="2"/>
  <c r="RS21" i="2"/>
  <c r="RR22" i="2"/>
  <c r="RS22" i="2"/>
  <c r="RR23" i="2"/>
  <c r="RS23" i="2"/>
  <c r="RR24" i="2"/>
  <c r="RS24" i="2"/>
  <c r="RR25" i="2"/>
  <c r="RS25" i="2"/>
  <c r="RR26" i="2"/>
  <c r="RS26" i="2"/>
  <c r="RR27" i="2"/>
  <c r="RS27" i="2"/>
  <c r="RR28" i="2"/>
  <c r="RS28" i="2"/>
  <c r="RR29" i="2"/>
  <c r="RS29" i="2"/>
  <c r="RS12" i="2"/>
  <c r="RR12" i="2"/>
  <c r="SB33" i="2"/>
  <c r="SA33" i="2"/>
  <c r="RZ33" i="2"/>
  <c r="SB32" i="2"/>
  <c r="SA32" i="2"/>
  <c r="RZ32" i="2"/>
  <c r="RZ13" i="2"/>
  <c r="SA13" i="2"/>
  <c r="SB13" i="2"/>
  <c r="RZ14" i="2"/>
  <c r="SA14" i="2"/>
  <c r="SB14" i="2"/>
  <c r="RZ15" i="2"/>
  <c r="SA15" i="2"/>
  <c r="SB15" i="2"/>
  <c r="RZ16" i="2"/>
  <c r="SA16" i="2"/>
  <c r="SB16" i="2"/>
  <c r="RZ17" i="2"/>
  <c r="SA17" i="2"/>
  <c r="SB17" i="2"/>
  <c r="RZ18" i="2"/>
  <c r="SA18" i="2"/>
  <c r="SB18" i="2"/>
  <c r="RZ19" i="2"/>
  <c r="SA19" i="2"/>
  <c r="SB19" i="2"/>
  <c r="RZ20" i="2"/>
  <c r="SA20" i="2"/>
  <c r="SB20" i="2"/>
  <c r="RZ21" i="2"/>
  <c r="SA21" i="2"/>
  <c r="SB21" i="2"/>
  <c r="RZ22" i="2"/>
  <c r="SA22" i="2"/>
  <c r="SB22" i="2"/>
  <c r="RZ23" i="2"/>
  <c r="SA23" i="2"/>
  <c r="SB23" i="2"/>
  <c r="RZ24" i="2"/>
  <c r="SA24" i="2"/>
  <c r="SB24" i="2"/>
  <c r="RZ25" i="2"/>
  <c r="SA25" i="2"/>
  <c r="SB25" i="2"/>
  <c r="RZ26" i="2"/>
  <c r="SA26" i="2"/>
  <c r="SB26" i="2"/>
  <c r="RZ27" i="2"/>
  <c r="SA27" i="2"/>
  <c r="SB27" i="2"/>
  <c r="RZ28" i="2"/>
  <c r="SA28" i="2"/>
  <c r="SB28" i="2"/>
  <c r="RZ29" i="2"/>
  <c r="SA29" i="2"/>
  <c r="SB29" i="2"/>
  <c r="SB12" i="2"/>
  <c r="SA12" i="2"/>
  <c r="RZ12" i="2"/>
  <c r="SZ32" i="2"/>
  <c r="SZ13" i="2"/>
  <c r="SZ14" i="2"/>
  <c r="SZ15" i="2"/>
  <c r="SZ16" i="2"/>
  <c r="SZ17" i="2"/>
  <c r="SZ18" i="2"/>
  <c r="SZ19" i="2"/>
  <c r="SZ20" i="2"/>
  <c r="SZ21" i="2"/>
  <c r="SZ22" i="2"/>
  <c r="SZ23" i="2"/>
  <c r="SZ24" i="2"/>
  <c r="SZ25" i="2"/>
  <c r="SZ26" i="2"/>
  <c r="SZ27" i="2"/>
  <c r="SZ28" i="2"/>
  <c r="SZ29" i="2"/>
  <c r="SZ12" i="2"/>
  <c r="TD13" i="2"/>
  <c r="TD14" i="2"/>
  <c r="TD15" i="2"/>
  <c r="TD16" i="2"/>
  <c r="TD17" i="2"/>
  <c r="TD18" i="2"/>
  <c r="TD19" i="2"/>
  <c r="TD20" i="2"/>
  <c r="TD21" i="2"/>
  <c r="TD22" i="2"/>
  <c r="TD23" i="2"/>
  <c r="TD24" i="2"/>
  <c r="TD25" i="2"/>
  <c r="TD26" i="2"/>
  <c r="TD27" i="2"/>
  <c r="TD28" i="2"/>
  <c r="TD29" i="2"/>
  <c r="TD12" i="2"/>
  <c r="V33" i="2"/>
  <c r="V32" i="2"/>
  <c r="V13" i="2"/>
  <c r="V14" i="2"/>
  <c r="V15" i="2"/>
  <c r="V16" i="2"/>
  <c r="V17" i="2"/>
  <c r="V18" i="2"/>
  <c r="V19" i="2"/>
  <c r="V20" i="2"/>
  <c r="V21" i="2"/>
  <c r="V22" i="2"/>
  <c r="V23" i="2"/>
  <c r="V24" i="2"/>
  <c r="V25" i="2"/>
  <c r="V26" i="2"/>
  <c r="V27" i="2"/>
  <c r="V28" i="2"/>
  <c r="V29" i="2"/>
  <c r="V12" i="2"/>
  <c r="AA13" i="2"/>
  <c r="AA14" i="2"/>
  <c r="AA15" i="2"/>
  <c r="AA16" i="2"/>
  <c r="AA17" i="2"/>
  <c r="AA18" i="2"/>
  <c r="AA19" i="2"/>
  <c r="AA20" i="2"/>
  <c r="AA21" i="2"/>
  <c r="AA22" i="2"/>
  <c r="AA23" i="2"/>
  <c r="AA24" i="2"/>
  <c r="AA25" i="2"/>
  <c r="AA26" i="2"/>
  <c r="AA27" i="2"/>
  <c r="AA28" i="2"/>
  <c r="AA29" i="2"/>
  <c r="AA12" i="2"/>
  <c r="AG13" i="2"/>
  <c r="AG14" i="2"/>
  <c r="AG15" i="2"/>
  <c r="AG16" i="2"/>
  <c r="AG17" i="2"/>
  <c r="AG18" i="2"/>
  <c r="AG19" i="2"/>
  <c r="AG20" i="2"/>
  <c r="AG21" i="2"/>
  <c r="AG22" i="2"/>
  <c r="AG23" i="2"/>
  <c r="AG24" i="2"/>
  <c r="AG25" i="2"/>
  <c r="AG26" i="2"/>
  <c r="AG27" i="2"/>
  <c r="AG28" i="2"/>
  <c r="AG29" i="2"/>
  <c r="AG12" i="2"/>
  <c r="B8" i="4" l="1"/>
  <c r="F8" i="4"/>
  <c r="QU28" i="2"/>
  <c r="QU26" i="2"/>
  <c r="QU24" i="2"/>
  <c r="QU22" i="2"/>
  <c r="QU20" i="2"/>
  <c r="QU18" i="2"/>
  <c r="QU16" i="2"/>
  <c r="QU14" i="2"/>
  <c r="QU29" i="2"/>
  <c r="QU27" i="2"/>
  <c r="QU25" i="2"/>
  <c r="QU23" i="2"/>
  <c r="QU21" i="2"/>
  <c r="QU19" i="2"/>
  <c r="QU17" i="2"/>
  <c r="QU15" i="2"/>
  <c r="QU13" i="2"/>
  <c r="QU33" i="2"/>
  <c r="QU12" i="2"/>
  <c r="QU32" i="2"/>
  <c r="D406" i="8"/>
  <c r="D403" i="8"/>
  <c r="D400" i="8"/>
  <c r="D397" i="8"/>
  <c r="I226" i="8"/>
  <c r="H226" i="8"/>
  <c r="I225" i="8"/>
  <c r="H225" i="8"/>
  <c r="D223" i="8"/>
  <c r="I222" i="8"/>
  <c r="H222" i="8"/>
  <c r="I221" i="8"/>
  <c r="H221" i="8"/>
  <c r="W32" i="6"/>
  <c r="BT31" i="17" s="1"/>
  <c r="BU31" i="17" s="1"/>
  <c r="W31" i="6"/>
  <c r="BT30" i="17" s="1"/>
  <c r="W12" i="6"/>
  <c r="BT11" i="17" s="1"/>
  <c r="W13" i="6"/>
  <c r="BT12" i="17" s="1"/>
  <c r="W14" i="6"/>
  <c r="BT13" i="17" s="1"/>
  <c r="W15" i="6"/>
  <c r="BT14" i="17" s="1"/>
  <c r="W16" i="6"/>
  <c r="BT15" i="17" s="1"/>
  <c r="W17" i="6"/>
  <c r="BT16" i="17" s="1"/>
  <c r="W18" i="6"/>
  <c r="BT17" i="17" s="1"/>
  <c r="W19" i="6"/>
  <c r="BT18" i="17" s="1"/>
  <c r="W20" i="6"/>
  <c r="BT19" i="17" s="1"/>
  <c r="W21" i="6"/>
  <c r="BT20" i="17" s="1"/>
  <c r="W22" i="6"/>
  <c r="BT21" i="17" s="1"/>
  <c r="W23" i="6"/>
  <c r="BT22" i="17" s="1"/>
  <c r="W24" i="6"/>
  <c r="BT23" i="17" s="1"/>
  <c r="W25" i="6"/>
  <c r="BT24" i="17" s="1"/>
  <c r="W26" i="6"/>
  <c r="BT25" i="17" s="1"/>
  <c r="W27" i="6"/>
  <c r="BT26" i="17" s="1"/>
  <c r="W28" i="6"/>
  <c r="BT27" i="17" s="1"/>
  <c r="W11" i="6"/>
  <c r="BT10" i="17" s="1"/>
  <c r="EX34" i="2"/>
  <c r="EW34" i="2"/>
  <c r="EX30" i="2"/>
  <c r="EW30" i="2"/>
  <c r="V32" i="6"/>
  <c r="BP31" i="17" s="1"/>
  <c r="BQ31" i="17" s="1"/>
  <c r="V31" i="6"/>
  <c r="BP30" i="17" s="1"/>
  <c r="V28" i="6"/>
  <c r="BP27" i="17" s="1"/>
  <c r="V27" i="6"/>
  <c r="BP26" i="17" s="1"/>
  <c r="V26" i="6"/>
  <c r="BP25" i="17" s="1"/>
  <c r="V25" i="6"/>
  <c r="BP24" i="17" s="1"/>
  <c r="V24" i="6"/>
  <c r="BP23" i="17" s="1"/>
  <c r="V23" i="6"/>
  <c r="BP22" i="17" s="1"/>
  <c r="V22" i="6"/>
  <c r="BP21" i="17" s="1"/>
  <c r="V21" i="6"/>
  <c r="BP20" i="17" s="1"/>
  <c r="V20" i="6"/>
  <c r="BP19" i="17" s="1"/>
  <c r="V19" i="6"/>
  <c r="BP18" i="17" s="1"/>
  <c r="V18" i="6"/>
  <c r="BP17" i="17" s="1"/>
  <c r="V17" i="6"/>
  <c r="BP16" i="17" s="1"/>
  <c r="V16" i="6"/>
  <c r="BP15" i="17" s="1"/>
  <c r="V15" i="6"/>
  <c r="BP14" i="17" s="1"/>
  <c r="V14" i="6"/>
  <c r="BP13" i="17" s="1"/>
  <c r="V13" i="6"/>
  <c r="BP12" i="17" s="1"/>
  <c r="V12" i="6"/>
  <c r="BP11" i="17" s="1"/>
  <c r="EV33" i="2"/>
  <c r="EV32" i="2"/>
  <c r="EV29" i="2"/>
  <c r="EV28" i="2"/>
  <c r="EV27" i="2"/>
  <c r="EV26" i="2"/>
  <c r="EV25" i="2"/>
  <c r="EV24" i="2"/>
  <c r="EV23" i="2"/>
  <c r="EV22" i="2"/>
  <c r="EV21" i="2"/>
  <c r="EV20" i="2"/>
  <c r="EV19" i="2"/>
  <c r="EV18" i="2"/>
  <c r="EV17" i="2"/>
  <c r="EV16" i="2"/>
  <c r="EV15" i="2"/>
  <c r="EV14" i="2"/>
  <c r="EV13" i="2"/>
  <c r="EV12" i="2"/>
  <c r="BT32" i="17" l="1"/>
  <c r="BU30" i="17"/>
  <c r="BU32" i="17" s="1"/>
  <c r="BU35" i="17" s="1"/>
  <c r="BP32" i="17"/>
  <c r="BQ30" i="17"/>
  <c r="BQ32" i="17" s="1"/>
  <c r="BQ35" i="17" s="1"/>
  <c r="BT28" i="17"/>
  <c r="BT35" i="17" s="1"/>
  <c r="BT36" i="17" s="1"/>
  <c r="EX37" i="2"/>
  <c r="F417" i="8" s="1"/>
  <c r="F418" i="8" s="1"/>
  <c r="ES20" i="2"/>
  <c r="ES24" i="2"/>
  <c r="ES28" i="2"/>
  <c r="ET30" i="2"/>
  <c r="ES26" i="2"/>
  <c r="ET34" i="2"/>
  <c r="EU30" i="2"/>
  <c r="EU34" i="2"/>
  <c r="ES22" i="2"/>
  <c r="ES19" i="2"/>
  <c r="ES23" i="2"/>
  <c r="ES27" i="2"/>
  <c r="EW37" i="2"/>
  <c r="F414" i="8" s="1"/>
  <c r="F415" i="8" s="1"/>
  <c r="ES14" i="2"/>
  <c r="V11" i="6"/>
  <c r="BP10" i="17" s="1"/>
  <c r="BP28" i="17" s="1"/>
  <c r="BP35" i="17" s="1"/>
  <c r="EV34" i="2"/>
  <c r="EV30" i="2"/>
  <c r="ES21" i="2"/>
  <c r="ES25" i="2"/>
  <c r="ES29" i="2"/>
  <c r="ES15" i="2"/>
  <c r="ES16" i="2"/>
  <c r="ES13" i="2"/>
  <c r="ES12" i="2"/>
  <c r="ES17" i="2"/>
  <c r="ES32" i="2"/>
  <c r="ES18" i="2"/>
  <c r="ES33" i="2"/>
  <c r="V33" i="6"/>
  <c r="J414" i="8"/>
  <c r="BI32" i="6"/>
  <c r="HP31" i="17" s="1"/>
  <c r="HQ31" i="17" s="1"/>
  <c r="BI31" i="6"/>
  <c r="HP30" i="17" s="1"/>
  <c r="BI12" i="6"/>
  <c r="HP11" i="17" s="1"/>
  <c r="BI13" i="6"/>
  <c r="HP12" i="17" s="1"/>
  <c r="BI14" i="6"/>
  <c r="HP13" i="17" s="1"/>
  <c r="BI15" i="6"/>
  <c r="HP14" i="17" s="1"/>
  <c r="BI16" i="6"/>
  <c r="HP15" i="17" s="1"/>
  <c r="BI17" i="6"/>
  <c r="HP16" i="17" s="1"/>
  <c r="BI18" i="6"/>
  <c r="HP17" i="17" s="1"/>
  <c r="BI19" i="6"/>
  <c r="HP18" i="17" s="1"/>
  <c r="BI20" i="6"/>
  <c r="HP19" i="17" s="1"/>
  <c r="BI21" i="6"/>
  <c r="HP20" i="17" s="1"/>
  <c r="BI22" i="6"/>
  <c r="HP21" i="17" s="1"/>
  <c r="BI23" i="6"/>
  <c r="HP22" i="17" s="1"/>
  <c r="BI24" i="6"/>
  <c r="HP23" i="17" s="1"/>
  <c r="BI25" i="6"/>
  <c r="HP24" i="17" s="1"/>
  <c r="BI26" i="6"/>
  <c r="HP25" i="17" s="1"/>
  <c r="BI27" i="6"/>
  <c r="HP26" i="17" s="1"/>
  <c r="BI28" i="6"/>
  <c r="HP27" i="17" s="1"/>
  <c r="BI11" i="6"/>
  <c r="HP10" i="17" s="1"/>
  <c r="OG33" i="2"/>
  <c r="BH32" i="6" s="1"/>
  <c r="HL31" i="17" s="1"/>
  <c r="HM31" i="17" s="1"/>
  <c r="OF33" i="2"/>
  <c r="OG32" i="2"/>
  <c r="BH31" i="6" s="1"/>
  <c r="HL30" i="17" s="1"/>
  <c r="OF32" i="2"/>
  <c r="OF13" i="2"/>
  <c r="OG13" i="2"/>
  <c r="OF14" i="2"/>
  <c r="OG14" i="2"/>
  <c r="BH13" i="6" s="1"/>
  <c r="HL12" i="17" s="1"/>
  <c r="OF15" i="2"/>
  <c r="OG15" i="2"/>
  <c r="OF16" i="2"/>
  <c r="OG16" i="2"/>
  <c r="BH15" i="6" s="1"/>
  <c r="HL14" i="17" s="1"/>
  <c r="OF17" i="2"/>
  <c r="OG17" i="2"/>
  <c r="OF18" i="2"/>
  <c r="OG18" i="2"/>
  <c r="OF19" i="2"/>
  <c r="OG19" i="2"/>
  <c r="OF20" i="2"/>
  <c r="OG20" i="2"/>
  <c r="BH19" i="6" s="1"/>
  <c r="HL18" i="17" s="1"/>
  <c r="OF21" i="2"/>
  <c r="OG21" i="2"/>
  <c r="BH20" i="6" s="1"/>
  <c r="HL19" i="17" s="1"/>
  <c r="OF22" i="2"/>
  <c r="OG22" i="2"/>
  <c r="BH21" i="6" s="1"/>
  <c r="HL20" i="17" s="1"/>
  <c r="OF23" i="2"/>
  <c r="OG23" i="2"/>
  <c r="OF24" i="2"/>
  <c r="OG24" i="2"/>
  <c r="BH23" i="6" s="1"/>
  <c r="HL22" i="17" s="1"/>
  <c r="OF25" i="2"/>
  <c r="OG25" i="2"/>
  <c r="BH24" i="6" s="1"/>
  <c r="HL23" i="17" s="1"/>
  <c r="OF26" i="2"/>
  <c r="OG26" i="2"/>
  <c r="BH25" i="6" s="1"/>
  <c r="HL24" i="17" s="1"/>
  <c r="OF27" i="2"/>
  <c r="OG27" i="2"/>
  <c r="OF28" i="2"/>
  <c r="OG28" i="2"/>
  <c r="BH27" i="6" s="1"/>
  <c r="HL26" i="17" s="1"/>
  <c r="OF29" i="2"/>
  <c r="OG29" i="2"/>
  <c r="BH28" i="6" s="1"/>
  <c r="HL27" i="17" s="1"/>
  <c r="OG12" i="2"/>
  <c r="BH11" i="6" s="1"/>
  <c r="HL10" i="17" s="1"/>
  <c r="OF12" i="2"/>
  <c r="OJ34" i="2"/>
  <c r="OI34" i="2"/>
  <c r="OH33" i="2"/>
  <c r="OH32" i="2"/>
  <c r="OJ30" i="2"/>
  <c r="OI30" i="2"/>
  <c r="OH29" i="2"/>
  <c r="OH28" i="2"/>
  <c r="OH27" i="2"/>
  <c r="OH26" i="2"/>
  <c r="OH25" i="2"/>
  <c r="OH24" i="2"/>
  <c r="OH23" i="2"/>
  <c r="OH22" i="2"/>
  <c r="OH21" i="2"/>
  <c r="OH20" i="2"/>
  <c r="OH19" i="2"/>
  <c r="OH18" i="2"/>
  <c r="OH17" i="2"/>
  <c r="OH16" i="2"/>
  <c r="OH15" i="2"/>
  <c r="OH14" i="2"/>
  <c r="OH13" i="2"/>
  <c r="OH12" i="2"/>
  <c r="J390" i="8"/>
  <c r="Y32" i="6"/>
  <c r="CB31" i="17" s="1"/>
  <c r="Y31" i="6"/>
  <c r="CB30" i="17" s="1"/>
  <c r="CC30" i="17" s="1"/>
  <c r="Y12" i="6"/>
  <c r="CB11" i="17" s="1"/>
  <c r="CC11" i="17" s="1"/>
  <c r="Y13" i="6"/>
  <c r="CB12" i="17" s="1"/>
  <c r="CC12" i="17" s="1"/>
  <c r="Y14" i="6"/>
  <c r="CB13" i="17" s="1"/>
  <c r="CC13" i="17" s="1"/>
  <c r="Y15" i="6"/>
  <c r="CB14" i="17" s="1"/>
  <c r="CC14" i="17" s="1"/>
  <c r="Y16" i="6"/>
  <c r="CB15" i="17" s="1"/>
  <c r="CC15" i="17" s="1"/>
  <c r="Y17" i="6"/>
  <c r="CB16" i="17" s="1"/>
  <c r="CC16" i="17" s="1"/>
  <c r="Y18" i="6"/>
  <c r="CB17" i="17" s="1"/>
  <c r="CC17" i="17" s="1"/>
  <c r="Y19" i="6"/>
  <c r="CB18" i="17" s="1"/>
  <c r="CC18" i="17" s="1"/>
  <c r="Y20" i="6"/>
  <c r="CB19" i="17" s="1"/>
  <c r="CC19" i="17" s="1"/>
  <c r="Y21" i="6"/>
  <c r="CB20" i="17" s="1"/>
  <c r="CC20" i="17" s="1"/>
  <c r="Y22" i="6"/>
  <c r="CB21" i="17" s="1"/>
  <c r="CC21" i="17" s="1"/>
  <c r="Y23" i="6"/>
  <c r="CB22" i="17" s="1"/>
  <c r="CC22" i="17" s="1"/>
  <c r="Y24" i="6"/>
  <c r="CB23" i="17" s="1"/>
  <c r="CC23" i="17" s="1"/>
  <c r="Y25" i="6"/>
  <c r="CB24" i="17" s="1"/>
  <c r="CC24" i="17" s="1"/>
  <c r="Y26" i="6"/>
  <c r="CB25" i="17" s="1"/>
  <c r="CC25" i="17" s="1"/>
  <c r="Y27" i="6"/>
  <c r="CB26" i="17" s="1"/>
  <c r="CC26" i="17" s="1"/>
  <c r="Y28" i="6"/>
  <c r="CB27" i="17" s="1"/>
  <c r="CC27" i="17" s="1"/>
  <c r="Y11" i="6"/>
  <c r="CB10" i="17" s="1"/>
  <c r="FA33" i="2"/>
  <c r="X32" i="6" s="1"/>
  <c r="BX31" i="17" s="1"/>
  <c r="BY31" i="17" s="1"/>
  <c r="EZ33" i="2"/>
  <c r="FA32" i="2"/>
  <c r="X31" i="6" s="1"/>
  <c r="BX30" i="17" s="1"/>
  <c r="BY30" i="17" s="1"/>
  <c r="EZ32" i="2"/>
  <c r="EZ13" i="2"/>
  <c r="FA13" i="2"/>
  <c r="X12" i="6" s="1"/>
  <c r="BX11" i="17" s="1"/>
  <c r="BY11" i="17" s="1"/>
  <c r="EZ14" i="2"/>
  <c r="FA14" i="2"/>
  <c r="X13" i="6" s="1"/>
  <c r="BX12" i="17" s="1"/>
  <c r="BY12" i="17" s="1"/>
  <c r="EZ15" i="2"/>
  <c r="FA15" i="2"/>
  <c r="X14" i="6" s="1"/>
  <c r="BX13" i="17" s="1"/>
  <c r="BY13" i="17" s="1"/>
  <c r="EZ16" i="2"/>
  <c r="FA16" i="2"/>
  <c r="X15" i="6" s="1"/>
  <c r="BX14" i="17" s="1"/>
  <c r="BY14" i="17" s="1"/>
  <c r="EZ17" i="2"/>
  <c r="FA17" i="2"/>
  <c r="X16" i="6" s="1"/>
  <c r="BX15" i="17" s="1"/>
  <c r="BY15" i="17" s="1"/>
  <c r="EZ18" i="2"/>
  <c r="FA18" i="2"/>
  <c r="X17" i="6" s="1"/>
  <c r="BX16" i="17" s="1"/>
  <c r="BY16" i="17" s="1"/>
  <c r="EZ19" i="2"/>
  <c r="FA19" i="2"/>
  <c r="X18" i="6" s="1"/>
  <c r="BX17" i="17" s="1"/>
  <c r="BY17" i="17" s="1"/>
  <c r="EZ20" i="2"/>
  <c r="FA20" i="2"/>
  <c r="X19" i="6" s="1"/>
  <c r="BX18" i="17" s="1"/>
  <c r="BY18" i="17" s="1"/>
  <c r="EZ21" i="2"/>
  <c r="FA21" i="2"/>
  <c r="X20" i="6" s="1"/>
  <c r="BX19" i="17" s="1"/>
  <c r="BY19" i="17" s="1"/>
  <c r="EZ22" i="2"/>
  <c r="FA22" i="2"/>
  <c r="X21" i="6" s="1"/>
  <c r="BX20" i="17" s="1"/>
  <c r="BY20" i="17" s="1"/>
  <c r="EZ23" i="2"/>
  <c r="FA23" i="2"/>
  <c r="X22" i="6" s="1"/>
  <c r="BX21" i="17" s="1"/>
  <c r="BY21" i="17" s="1"/>
  <c r="EZ24" i="2"/>
  <c r="FA24" i="2"/>
  <c r="X23" i="6" s="1"/>
  <c r="BX22" i="17" s="1"/>
  <c r="BY22" i="17" s="1"/>
  <c r="EZ25" i="2"/>
  <c r="FA25" i="2"/>
  <c r="X24" i="6" s="1"/>
  <c r="BX23" i="17" s="1"/>
  <c r="BY23" i="17" s="1"/>
  <c r="EZ26" i="2"/>
  <c r="FA26" i="2"/>
  <c r="X25" i="6" s="1"/>
  <c r="BX24" i="17" s="1"/>
  <c r="BY24" i="17" s="1"/>
  <c r="EZ27" i="2"/>
  <c r="FA27" i="2"/>
  <c r="X26" i="6" s="1"/>
  <c r="BX25" i="17" s="1"/>
  <c r="BY25" i="17" s="1"/>
  <c r="EZ28" i="2"/>
  <c r="FA28" i="2"/>
  <c r="X27" i="6" s="1"/>
  <c r="BX26" i="17" s="1"/>
  <c r="BY26" i="17" s="1"/>
  <c r="EZ29" i="2"/>
  <c r="FA29" i="2"/>
  <c r="X28" i="6" s="1"/>
  <c r="BX27" i="17" s="1"/>
  <c r="BY27" i="17" s="1"/>
  <c r="FA12" i="2"/>
  <c r="X11" i="6" s="1"/>
  <c r="BX10" i="17" s="1"/>
  <c r="BY10" i="17" s="1"/>
  <c r="EZ12" i="2"/>
  <c r="FD34" i="2"/>
  <c r="FC34" i="2"/>
  <c r="FB33" i="2"/>
  <c r="FB32" i="2"/>
  <c r="FD30" i="2"/>
  <c r="FD37" i="2" s="1"/>
  <c r="C20" i="7" s="1"/>
  <c r="FC30" i="2"/>
  <c r="FC37" i="2" s="1"/>
  <c r="F269" i="8" s="1"/>
  <c r="FB29" i="2"/>
  <c r="FB28" i="2"/>
  <c r="FB27" i="2"/>
  <c r="FB26" i="2"/>
  <c r="FB25" i="2"/>
  <c r="FB24" i="2"/>
  <c r="FB23" i="2"/>
  <c r="FB22" i="2"/>
  <c r="FB21" i="2"/>
  <c r="FB20" i="2"/>
  <c r="FB19" i="2"/>
  <c r="FB18" i="2"/>
  <c r="FB17" i="2"/>
  <c r="FB16" i="2"/>
  <c r="FB15" i="2"/>
  <c r="FB14" i="2"/>
  <c r="FB13" i="2"/>
  <c r="FB12" i="2"/>
  <c r="D276" i="8"/>
  <c r="H275" i="8"/>
  <c r="G275" i="8"/>
  <c r="I275" i="8" s="1"/>
  <c r="H274" i="8"/>
  <c r="G274" i="8"/>
  <c r="I274" i="8" s="1"/>
  <c r="D272" i="8"/>
  <c r="H271" i="8"/>
  <c r="G271" i="8"/>
  <c r="I271" i="8" s="1"/>
  <c r="H270" i="8"/>
  <c r="G270" i="8"/>
  <c r="I270" i="8" s="1"/>
  <c r="J269" i="8"/>
  <c r="G295" i="8"/>
  <c r="I295" i="8" s="1"/>
  <c r="D296" i="8"/>
  <c r="F296" i="8"/>
  <c r="CB28" i="17" l="1"/>
  <c r="CC10" i="17"/>
  <c r="CC28" i="17" s="1"/>
  <c r="BY28" i="17"/>
  <c r="BP36" i="17"/>
  <c r="CB32" i="17"/>
  <c r="CB35" i="17" s="1"/>
  <c r="CC31" i="17"/>
  <c r="CC32" i="17" s="1"/>
  <c r="CC35" i="17" s="1"/>
  <c r="HQ30" i="17"/>
  <c r="HQ32" i="17" s="1"/>
  <c r="HQ35" i="17" s="1"/>
  <c r="HP32" i="17"/>
  <c r="HP28" i="17"/>
  <c r="HM30" i="17"/>
  <c r="HM32" i="17" s="1"/>
  <c r="HM35" i="17" s="1"/>
  <c r="HL32" i="17"/>
  <c r="BY32" i="17"/>
  <c r="BX28" i="17"/>
  <c r="BX32" i="17"/>
  <c r="OI37" i="2"/>
  <c r="C15" i="7"/>
  <c r="ET37" i="2"/>
  <c r="E414" i="8" s="1"/>
  <c r="E415" i="8" s="1"/>
  <c r="OE14" i="2"/>
  <c r="H295" i="8"/>
  <c r="OH30" i="2"/>
  <c r="OH34" i="2"/>
  <c r="OE32" i="2"/>
  <c r="EV37" i="2"/>
  <c r="EY26" i="2"/>
  <c r="EY24" i="2"/>
  <c r="EY18" i="2"/>
  <c r="EU37" i="2"/>
  <c r="E296" i="8"/>
  <c r="H296" i="8" s="1"/>
  <c r="EY16" i="2"/>
  <c r="OG34" i="2"/>
  <c r="OE21" i="2"/>
  <c r="OE16" i="2"/>
  <c r="OJ37" i="2"/>
  <c r="OJ42" i="2" s="1"/>
  <c r="OF30" i="2"/>
  <c r="FB30" i="2"/>
  <c r="ES34" i="2"/>
  <c r="OE17" i="2"/>
  <c r="OE13" i="2"/>
  <c r="EY14" i="2"/>
  <c r="EY22" i="2"/>
  <c r="ES30" i="2"/>
  <c r="OE23" i="2"/>
  <c r="BI29" i="6"/>
  <c r="OE27" i="2"/>
  <c r="OE19" i="2"/>
  <c r="OE15" i="2"/>
  <c r="OE33" i="2"/>
  <c r="EY20" i="2"/>
  <c r="EY28" i="2"/>
  <c r="EY33" i="2"/>
  <c r="EY13" i="2"/>
  <c r="EY15" i="2"/>
  <c r="EY17" i="2"/>
  <c r="EY19" i="2"/>
  <c r="EY21" i="2"/>
  <c r="EY23" i="2"/>
  <c r="EY25" i="2"/>
  <c r="EY27" i="2"/>
  <c r="EY29" i="2"/>
  <c r="FA34" i="2"/>
  <c r="OE25" i="2"/>
  <c r="W33" i="6"/>
  <c r="FA30" i="2"/>
  <c r="OF34" i="2"/>
  <c r="W29" i="6"/>
  <c r="EY12" i="2"/>
  <c r="EY32" i="2"/>
  <c r="OE29" i="2"/>
  <c r="OE18" i="2"/>
  <c r="V29" i="6"/>
  <c r="V36" i="6" s="1"/>
  <c r="BH26" i="6"/>
  <c r="HL25" i="17" s="1"/>
  <c r="BH22" i="6"/>
  <c r="HL21" i="17" s="1"/>
  <c r="BH18" i="6"/>
  <c r="HL17" i="17" s="1"/>
  <c r="BH16" i="6"/>
  <c r="HL15" i="17" s="1"/>
  <c r="BH14" i="6"/>
  <c r="HL13" i="17" s="1"/>
  <c r="BH12" i="6"/>
  <c r="HL11" i="17" s="1"/>
  <c r="BI33" i="6"/>
  <c r="BH17" i="6"/>
  <c r="HL16" i="17" s="1"/>
  <c r="FB34" i="2"/>
  <c r="BH33" i="6"/>
  <c r="OE12" i="2"/>
  <c r="OE20" i="2"/>
  <c r="OE24" i="2"/>
  <c r="OE28" i="2"/>
  <c r="F273" i="8"/>
  <c r="F276" i="8" s="1"/>
  <c r="OG30" i="2"/>
  <c r="OE22" i="2"/>
  <c r="OE26" i="2"/>
  <c r="EZ30" i="2"/>
  <c r="EZ34" i="2"/>
  <c r="F272" i="8"/>
  <c r="BY35" i="17" l="1"/>
  <c r="BX35" i="17"/>
  <c r="BX36" i="17" s="1"/>
  <c r="F390" i="8"/>
  <c r="F392" i="8" s="1"/>
  <c r="OI42" i="2"/>
  <c r="CB36" i="17"/>
  <c r="HL28" i="17"/>
  <c r="HL35" i="17" s="1"/>
  <c r="HL36" i="17" s="1"/>
  <c r="HP35" i="17"/>
  <c r="HP36" i="17" s="1"/>
  <c r="G415" i="8"/>
  <c r="H415" i="8"/>
  <c r="FA37" i="2"/>
  <c r="B20" i="7" s="1"/>
  <c r="OH37" i="2"/>
  <c r="BI36" i="6"/>
  <c r="FB37" i="2"/>
  <c r="OE34" i="2"/>
  <c r="ES37" i="2"/>
  <c r="H414" i="8"/>
  <c r="G414" i="8"/>
  <c r="OG37" i="2"/>
  <c r="E393" i="8" s="1"/>
  <c r="E417" i="8"/>
  <c r="B15" i="7"/>
  <c r="EZ37" i="2"/>
  <c r="E269" i="8" s="1"/>
  <c r="E272" i="8" s="1"/>
  <c r="G272" i="8" s="1"/>
  <c r="OF37" i="2"/>
  <c r="E390" i="8" s="1"/>
  <c r="C11" i="7"/>
  <c r="F393" i="8"/>
  <c r="F395" i="8" s="1"/>
  <c r="W36" i="6"/>
  <c r="EY34" i="2"/>
  <c r="EY30" i="2"/>
  <c r="BH29" i="6"/>
  <c r="BH36" i="6" s="1"/>
  <c r="OE30" i="2"/>
  <c r="E273" i="8"/>
  <c r="FM33" i="2"/>
  <c r="AB32" i="6" s="1"/>
  <c r="CN31" i="17" s="1"/>
  <c r="CO31" i="17" s="1"/>
  <c r="FL33" i="2"/>
  <c r="FM32" i="2"/>
  <c r="AB31" i="6" s="1"/>
  <c r="CN30" i="17" s="1"/>
  <c r="CO30" i="17" s="1"/>
  <c r="FL32" i="2"/>
  <c r="FL13" i="2"/>
  <c r="FM13" i="2"/>
  <c r="AB12" i="6" s="1"/>
  <c r="CN11" i="17" s="1"/>
  <c r="FL14" i="2"/>
  <c r="FM14" i="2"/>
  <c r="AB13" i="6" s="1"/>
  <c r="CN12" i="17" s="1"/>
  <c r="FL15" i="2"/>
  <c r="FM15" i="2"/>
  <c r="AB14" i="6" s="1"/>
  <c r="CN13" i="17" s="1"/>
  <c r="FL16" i="2"/>
  <c r="FM16" i="2"/>
  <c r="AB15" i="6" s="1"/>
  <c r="CN14" i="17" s="1"/>
  <c r="FL17" i="2"/>
  <c r="FM17" i="2"/>
  <c r="AB16" i="6" s="1"/>
  <c r="CN15" i="17" s="1"/>
  <c r="FL18" i="2"/>
  <c r="FM18" i="2"/>
  <c r="AB17" i="6" s="1"/>
  <c r="CN16" i="17" s="1"/>
  <c r="FL19" i="2"/>
  <c r="FM19" i="2"/>
  <c r="AB18" i="6" s="1"/>
  <c r="CN17" i="17" s="1"/>
  <c r="FL20" i="2"/>
  <c r="FM20" i="2"/>
  <c r="AB19" i="6" s="1"/>
  <c r="CN18" i="17" s="1"/>
  <c r="FL21" i="2"/>
  <c r="FM21" i="2"/>
  <c r="AB20" i="6" s="1"/>
  <c r="CN19" i="17" s="1"/>
  <c r="FL22" i="2"/>
  <c r="FM22" i="2"/>
  <c r="AB21" i="6" s="1"/>
  <c r="CN20" i="17" s="1"/>
  <c r="FL23" i="2"/>
  <c r="FM23" i="2"/>
  <c r="AB22" i="6" s="1"/>
  <c r="CN21" i="17" s="1"/>
  <c r="FL24" i="2"/>
  <c r="FM24" i="2"/>
  <c r="AB23" i="6" s="1"/>
  <c r="CN22" i="17" s="1"/>
  <c r="FL25" i="2"/>
  <c r="FM25" i="2"/>
  <c r="AB24" i="6" s="1"/>
  <c r="CN23" i="17" s="1"/>
  <c r="FL26" i="2"/>
  <c r="FM26" i="2"/>
  <c r="AB25" i="6" s="1"/>
  <c r="CN24" i="17" s="1"/>
  <c r="FL27" i="2"/>
  <c r="FM27" i="2"/>
  <c r="AB26" i="6" s="1"/>
  <c r="CN25" i="17" s="1"/>
  <c r="FL28" i="2"/>
  <c r="FM28" i="2"/>
  <c r="AB27" i="6" s="1"/>
  <c r="CN26" i="17" s="1"/>
  <c r="FL29" i="2"/>
  <c r="FM29" i="2"/>
  <c r="AB28" i="6" s="1"/>
  <c r="CN27" i="17" s="1"/>
  <c r="FM12" i="2"/>
  <c r="AB11" i="6" s="1"/>
  <c r="CN10" i="17" s="1"/>
  <c r="FL12" i="2"/>
  <c r="FP34" i="2"/>
  <c r="FO34" i="2"/>
  <c r="FN33" i="2"/>
  <c r="FN32" i="2"/>
  <c r="FP30" i="2"/>
  <c r="FO30" i="2"/>
  <c r="FN29" i="2"/>
  <c r="FN28" i="2"/>
  <c r="FN27" i="2"/>
  <c r="FN26" i="2"/>
  <c r="FN25" i="2"/>
  <c r="FN24" i="2"/>
  <c r="FN23" i="2"/>
  <c r="FN22" i="2"/>
  <c r="FN21" i="2"/>
  <c r="FN20" i="2"/>
  <c r="FN19" i="2"/>
  <c r="FN18" i="2"/>
  <c r="FN17" i="2"/>
  <c r="FN16" i="2"/>
  <c r="FN15" i="2"/>
  <c r="FN14" i="2"/>
  <c r="FN13" i="2"/>
  <c r="FN12" i="2"/>
  <c r="F3" i="2"/>
  <c r="D9" i="5"/>
  <c r="F9" i="5"/>
  <c r="H9" i="5"/>
  <c r="J9" i="5"/>
  <c r="L9" i="5"/>
  <c r="N9" i="5"/>
  <c r="P9" i="5"/>
  <c r="R9" i="5"/>
  <c r="T9" i="5"/>
  <c r="V9" i="5"/>
  <c r="X9" i="5"/>
  <c r="Z9" i="5"/>
  <c r="AB9" i="5"/>
  <c r="AD9" i="5"/>
  <c r="AF9" i="5"/>
  <c r="AH9" i="5"/>
  <c r="AJ9" i="5"/>
  <c r="AL9" i="5"/>
  <c r="D10" i="5"/>
  <c r="F10" i="5"/>
  <c r="H10" i="5"/>
  <c r="J10" i="5"/>
  <c r="L10" i="5"/>
  <c r="N10" i="5"/>
  <c r="P10" i="5"/>
  <c r="R10" i="5"/>
  <c r="T10" i="5"/>
  <c r="V10" i="5"/>
  <c r="X10" i="5"/>
  <c r="Z10" i="5"/>
  <c r="AB10" i="5"/>
  <c r="AD10" i="5"/>
  <c r="AF10" i="5"/>
  <c r="AH10" i="5"/>
  <c r="AJ10" i="5"/>
  <c r="AL10" i="5"/>
  <c r="D11" i="5"/>
  <c r="F11" i="5"/>
  <c r="H11" i="5"/>
  <c r="J11" i="5"/>
  <c r="L11" i="5"/>
  <c r="N11" i="5"/>
  <c r="P11" i="5"/>
  <c r="R11" i="5"/>
  <c r="T11" i="5"/>
  <c r="V11" i="5"/>
  <c r="X11" i="5"/>
  <c r="Z11" i="5"/>
  <c r="AB11" i="5"/>
  <c r="AD11" i="5"/>
  <c r="AF11" i="5"/>
  <c r="AH11" i="5"/>
  <c r="AJ11" i="5"/>
  <c r="AL11" i="5"/>
  <c r="D12" i="5"/>
  <c r="F12" i="5"/>
  <c r="H12" i="5"/>
  <c r="J12" i="5"/>
  <c r="L12" i="5"/>
  <c r="N12" i="5"/>
  <c r="P12" i="5"/>
  <c r="R12" i="5"/>
  <c r="T12" i="5"/>
  <c r="V12" i="5"/>
  <c r="X12" i="5"/>
  <c r="Z12" i="5"/>
  <c r="AB12" i="5"/>
  <c r="AD12" i="5"/>
  <c r="AF12" i="5"/>
  <c r="AH12" i="5"/>
  <c r="AJ12" i="5"/>
  <c r="AL12" i="5"/>
  <c r="D13" i="5"/>
  <c r="F13" i="5"/>
  <c r="H13" i="5"/>
  <c r="J13" i="5"/>
  <c r="L13" i="5"/>
  <c r="N13" i="5"/>
  <c r="P13" i="5"/>
  <c r="R13" i="5"/>
  <c r="T13" i="5"/>
  <c r="V13" i="5"/>
  <c r="X13" i="5"/>
  <c r="Z13" i="5"/>
  <c r="AB13" i="5"/>
  <c r="AD13" i="5"/>
  <c r="AF13" i="5"/>
  <c r="AH13" i="5"/>
  <c r="AJ13" i="5"/>
  <c r="AL13" i="5"/>
  <c r="D14" i="5"/>
  <c r="F14" i="5"/>
  <c r="H14" i="5"/>
  <c r="J14" i="5"/>
  <c r="L14" i="5"/>
  <c r="N14" i="5"/>
  <c r="P14" i="5"/>
  <c r="R14" i="5"/>
  <c r="T14" i="5"/>
  <c r="V14" i="5"/>
  <c r="X14" i="5"/>
  <c r="Z14" i="5"/>
  <c r="AB14" i="5"/>
  <c r="AD14" i="5"/>
  <c r="AF14" i="5"/>
  <c r="AH14" i="5"/>
  <c r="AJ14" i="5"/>
  <c r="AL14" i="5"/>
  <c r="D15" i="5"/>
  <c r="F15" i="5"/>
  <c r="H15" i="5"/>
  <c r="J15" i="5"/>
  <c r="L15" i="5"/>
  <c r="N15" i="5"/>
  <c r="P15" i="5"/>
  <c r="R15" i="5"/>
  <c r="T15" i="5"/>
  <c r="V15" i="5"/>
  <c r="X15" i="5"/>
  <c r="Z15" i="5"/>
  <c r="AB15" i="5"/>
  <c r="AD15" i="5"/>
  <c r="AF15" i="5"/>
  <c r="AH15" i="5"/>
  <c r="AJ15" i="5"/>
  <c r="AL15" i="5"/>
  <c r="D16" i="5"/>
  <c r="F16" i="5"/>
  <c r="H16" i="5"/>
  <c r="J16" i="5"/>
  <c r="L16" i="5"/>
  <c r="N16" i="5"/>
  <c r="P16" i="5"/>
  <c r="R16" i="5"/>
  <c r="T16" i="5"/>
  <c r="V16" i="5"/>
  <c r="X16" i="5"/>
  <c r="Z16" i="5"/>
  <c r="AB16" i="5"/>
  <c r="AD16" i="5"/>
  <c r="AF16" i="5"/>
  <c r="AH16" i="5"/>
  <c r="AJ16" i="5"/>
  <c r="AL16" i="5"/>
  <c r="D17" i="5"/>
  <c r="F17" i="5"/>
  <c r="H17" i="5"/>
  <c r="J17" i="5"/>
  <c r="L17" i="5"/>
  <c r="N17" i="5"/>
  <c r="P17" i="5"/>
  <c r="R17" i="5"/>
  <c r="T17" i="5"/>
  <c r="V17" i="5"/>
  <c r="X17" i="5"/>
  <c r="Z17" i="5"/>
  <c r="AB17" i="5"/>
  <c r="AD17" i="5"/>
  <c r="AF17" i="5"/>
  <c r="AH17" i="5"/>
  <c r="AJ17" i="5"/>
  <c r="AL17" i="5"/>
  <c r="D18" i="5"/>
  <c r="F18" i="5"/>
  <c r="H18" i="5"/>
  <c r="J18" i="5"/>
  <c r="L18" i="5"/>
  <c r="N18" i="5"/>
  <c r="P18" i="5"/>
  <c r="R18" i="5"/>
  <c r="T18" i="5"/>
  <c r="V18" i="5"/>
  <c r="X18" i="5"/>
  <c r="Z18" i="5"/>
  <c r="AB18" i="5"/>
  <c r="AD18" i="5"/>
  <c r="AF18" i="5"/>
  <c r="AH18" i="5"/>
  <c r="AJ18" i="5"/>
  <c r="AL18" i="5"/>
  <c r="D19" i="5"/>
  <c r="F19" i="5"/>
  <c r="H19" i="5"/>
  <c r="J19" i="5"/>
  <c r="L19" i="5"/>
  <c r="N19" i="5"/>
  <c r="P19" i="5"/>
  <c r="R19" i="5"/>
  <c r="T19" i="5"/>
  <c r="V19" i="5"/>
  <c r="X19" i="5"/>
  <c r="Z19" i="5"/>
  <c r="AB19" i="5"/>
  <c r="AD19" i="5"/>
  <c r="AF19" i="5"/>
  <c r="AH19" i="5"/>
  <c r="AJ19" i="5"/>
  <c r="AL19" i="5"/>
  <c r="D20" i="5"/>
  <c r="F20" i="5"/>
  <c r="H20" i="5"/>
  <c r="J20" i="5"/>
  <c r="L20" i="5"/>
  <c r="N20" i="5"/>
  <c r="P20" i="5"/>
  <c r="R20" i="5"/>
  <c r="T20" i="5"/>
  <c r="V20" i="5"/>
  <c r="X20" i="5"/>
  <c r="Z20" i="5"/>
  <c r="AB20" i="5"/>
  <c r="AD20" i="5"/>
  <c r="AF20" i="5"/>
  <c r="AH20" i="5"/>
  <c r="AJ20" i="5"/>
  <c r="AL20" i="5"/>
  <c r="D21" i="5"/>
  <c r="F21" i="5"/>
  <c r="H21" i="5"/>
  <c r="J21" i="5"/>
  <c r="L21" i="5"/>
  <c r="N21" i="5"/>
  <c r="P21" i="5"/>
  <c r="R21" i="5"/>
  <c r="T21" i="5"/>
  <c r="V21" i="5"/>
  <c r="X21" i="5"/>
  <c r="Z21" i="5"/>
  <c r="AB21" i="5"/>
  <c r="AD21" i="5"/>
  <c r="AF21" i="5"/>
  <c r="AH21" i="5"/>
  <c r="AJ21" i="5"/>
  <c r="AL21" i="5"/>
  <c r="D22" i="5"/>
  <c r="F22" i="5"/>
  <c r="H22" i="5"/>
  <c r="J22" i="5"/>
  <c r="L22" i="5"/>
  <c r="N22" i="5"/>
  <c r="P22" i="5"/>
  <c r="R22" i="5"/>
  <c r="T22" i="5"/>
  <c r="V22" i="5"/>
  <c r="X22" i="5"/>
  <c r="Z22" i="5"/>
  <c r="AB22" i="5"/>
  <c r="AD22" i="5"/>
  <c r="AF22" i="5"/>
  <c r="AH22" i="5"/>
  <c r="AJ22" i="5"/>
  <c r="AL22" i="5"/>
  <c r="D23" i="5"/>
  <c r="F23" i="5"/>
  <c r="H23" i="5"/>
  <c r="J23" i="5"/>
  <c r="L23" i="5"/>
  <c r="N23" i="5"/>
  <c r="P23" i="5"/>
  <c r="R23" i="5"/>
  <c r="T23" i="5"/>
  <c r="V23" i="5"/>
  <c r="X23" i="5"/>
  <c r="Z23" i="5"/>
  <c r="AB23" i="5"/>
  <c r="AD23" i="5"/>
  <c r="AF23" i="5"/>
  <c r="AH23" i="5"/>
  <c r="AJ23" i="5"/>
  <c r="AL23" i="5"/>
  <c r="D24" i="5"/>
  <c r="F24" i="5"/>
  <c r="H24" i="5"/>
  <c r="J24" i="5"/>
  <c r="L24" i="5"/>
  <c r="N24" i="5"/>
  <c r="P24" i="5"/>
  <c r="R24" i="5"/>
  <c r="T24" i="5"/>
  <c r="V24" i="5"/>
  <c r="X24" i="5"/>
  <c r="Z24" i="5"/>
  <c r="AB24" i="5"/>
  <c r="AD24" i="5"/>
  <c r="AF24" i="5"/>
  <c r="AH24" i="5"/>
  <c r="AJ24" i="5"/>
  <c r="AL24" i="5"/>
  <c r="D25" i="5"/>
  <c r="F25" i="5"/>
  <c r="H25" i="5"/>
  <c r="J25" i="5"/>
  <c r="L25" i="5"/>
  <c r="N25" i="5"/>
  <c r="P25" i="5"/>
  <c r="R25" i="5"/>
  <c r="T25" i="5"/>
  <c r="V25" i="5"/>
  <c r="X25" i="5"/>
  <c r="Z25" i="5"/>
  <c r="AB25" i="5"/>
  <c r="AD25" i="5"/>
  <c r="AF25" i="5"/>
  <c r="AH25" i="5"/>
  <c r="AJ25" i="5"/>
  <c r="AL25" i="5"/>
  <c r="D26" i="5"/>
  <c r="F26" i="5"/>
  <c r="H26" i="5"/>
  <c r="J26" i="5"/>
  <c r="L26" i="5"/>
  <c r="N26" i="5"/>
  <c r="P26" i="5"/>
  <c r="R26" i="5"/>
  <c r="T26" i="5"/>
  <c r="V26" i="5"/>
  <c r="X26" i="5"/>
  <c r="Z26" i="5"/>
  <c r="AB26" i="5"/>
  <c r="AD26" i="5"/>
  <c r="AF26" i="5"/>
  <c r="AH26" i="5"/>
  <c r="AJ26" i="5"/>
  <c r="AL26" i="5"/>
  <c r="D27" i="5"/>
  <c r="F27" i="5"/>
  <c r="H27" i="5"/>
  <c r="J27" i="5"/>
  <c r="L27" i="5"/>
  <c r="N27" i="5"/>
  <c r="P27" i="5"/>
  <c r="R27" i="5"/>
  <c r="T27" i="5"/>
  <c r="V27" i="5"/>
  <c r="X27" i="5"/>
  <c r="Z27" i="5"/>
  <c r="AB27" i="5"/>
  <c r="AD27" i="5"/>
  <c r="AF27" i="5"/>
  <c r="AH27" i="5"/>
  <c r="AJ27" i="5"/>
  <c r="AL27" i="5"/>
  <c r="D8" i="5"/>
  <c r="F8" i="5"/>
  <c r="H8" i="5"/>
  <c r="J8" i="5"/>
  <c r="L8" i="5"/>
  <c r="N8" i="5"/>
  <c r="P8" i="5"/>
  <c r="R8" i="5"/>
  <c r="T8" i="5"/>
  <c r="V8" i="5"/>
  <c r="X8" i="5"/>
  <c r="Z8" i="5"/>
  <c r="AB8" i="5"/>
  <c r="AD8" i="5"/>
  <c r="AF8" i="5"/>
  <c r="AH8" i="5"/>
  <c r="AJ8" i="5"/>
  <c r="AL8" i="5"/>
  <c r="CO32" i="17" l="1"/>
  <c r="CO35" i="17" s="1"/>
  <c r="F385" i="8"/>
  <c r="CN28" i="17"/>
  <c r="CN32" i="17"/>
  <c r="E6" i="16"/>
  <c r="I391" i="8"/>
  <c r="E392" i="8"/>
  <c r="I394" i="8"/>
  <c r="E395" i="8"/>
  <c r="H395" i="8" s="1"/>
  <c r="I415" i="8"/>
  <c r="E418" i="8"/>
  <c r="H394" i="8"/>
  <c r="H391" i="8"/>
  <c r="H416" i="8"/>
  <c r="H392" i="8"/>
  <c r="OE37" i="2"/>
  <c r="I414" i="8"/>
  <c r="B11" i="7"/>
  <c r="G269" i="8"/>
  <c r="I269" i="8" s="1"/>
  <c r="EY37" i="2"/>
  <c r="H419" i="8"/>
  <c r="H417" i="8"/>
  <c r="G417" i="8"/>
  <c r="H269" i="8"/>
  <c r="H390" i="8"/>
  <c r="G390" i="8"/>
  <c r="G393" i="8"/>
  <c r="G395" i="8" s="1"/>
  <c r="H393" i="8"/>
  <c r="FK12" i="2"/>
  <c r="FM34" i="2"/>
  <c r="E276" i="8"/>
  <c r="G276" i="8" s="1"/>
  <c r="H273" i="8"/>
  <c r="G273" i="8"/>
  <c r="I273" i="8" s="1"/>
  <c r="FN34" i="2"/>
  <c r="FL30" i="2"/>
  <c r="FK28" i="2"/>
  <c r="FK26" i="2"/>
  <c r="FK20" i="2"/>
  <c r="FK18" i="2"/>
  <c r="AC33" i="6"/>
  <c r="FK24" i="2"/>
  <c r="FP37" i="2"/>
  <c r="FP38" i="2" s="1"/>
  <c r="FK27" i="2"/>
  <c r="FK25" i="2"/>
  <c r="FK23" i="2"/>
  <c r="FK21" i="2"/>
  <c r="FN30" i="2"/>
  <c r="FK16" i="2"/>
  <c r="FO37" i="2"/>
  <c r="FM30" i="2"/>
  <c r="FK29" i="2"/>
  <c r="AB33" i="6"/>
  <c r="FK14" i="2"/>
  <c r="FK22" i="2"/>
  <c r="FK19" i="2"/>
  <c r="FK17" i="2"/>
  <c r="FK15" i="2"/>
  <c r="FK13" i="2"/>
  <c r="FK33" i="2"/>
  <c r="AC29" i="6"/>
  <c r="FL34" i="2"/>
  <c r="FK32" i="2"/>
  <c r="CN35" i="17" l="1"/>
  <c r="CN36" i="17" s="1"/>
  <c r="D6" i="16"/>
  <c r="C33" i="7"/>
  <c r="F201" i="8"/>
  <c r="FO38" i="2"/>
  <c r="F197" i="8" s="1"/>
  <c r="F200" i="8" s="1"/>
  <c r="I390" i="8"/>
  <c r="G392" i="8"/>
  <c r="F6" i="16" s="1"/>
  <c r="G418" i="8"/>
  <c r="H418" i="8"/>
  <c r="I416" i="8"/>
  <c r="I419" i="8"/>
  <c r="I417" i="8"/>
  <c r="FN37" i="2"/>
  <c r="FM37" i="2"/>
  <c r="I395" i="8"/>
  <c r="I393" i="8"/>
  <c r="AC36" i="6"/>
  <c r="FL37" i="2"/>
  <c r="FL38" i="2" s="1"/>
  <c r="E197" i="8" s="1"/>
  <c r="AB29" i="6"/>
  <c r="AB36" i="6" s="1"/>
  <c r="F204" i="8"/>
  <c r="FK34" i="2"/>
  <c r="FK30" i="2"/>
  <c r="I202" i="8"/>
  <c r="H202" i="8"/>
  <c r="I198" i="8"/>
  <c r="H198" i="8"/>
  <c r="J197" i="8"/>
  <c r="FM38" i="2" l="1"/>
  <c r="E200" i="8"/>
  <c r="H200" i="8" s="1"/>
  <c r="I418" i="8"/>
  <c r="I392" i="8"/>
  <c r="FK37" i="2"/>
  <c r="B33" i="7" l="1"/>
  <c r="E201" i="8"/>
  <c r="E204" i="8" s="1"/>
  <c r="H204" i="8" s="1"/>
  <c r="E13" i="13"/>
  <c r="I13" i="13"/>
  <c r="E9" i="9"/>
  <c r="E10" i="9"/>
  <c r="E11" i="9"/>
  <c r="E12" i="9"/>
  <c r="E13" i="9"/>
  <c r="E8" i="9"/>
  <c r="WA12" i="2" l="1"/>
  <c r="WB12" i="2"/>
  <c r="WA13" i="2"/>
  <c r="WB13" i="2"/>
  <c r="WA14" i="2"/>
  <c r="WB14" i="2"/>
  <c r="WA15" i="2"/>
  <c r="WB15" i="2"/>
  <c r="WA16" i="2"/>
  <c r="WB16" i="2"/>
  <c r="WA17" i="2"/>
  <c r="WB17" i="2"/>
  <c r="WA18" i="2"/>
  <c r="WB18" i="2"/>
  <c r="WA19" i="2"/>
  <c r="WB19" i="2"/>
  <c r="WA20" i="2"/>
  <c r="WB20" i="2"/>
  <c r="WA21" i="2"/>
  <c r="WB21" i="2"/>
  <c r="WA22" i="2"/>
  <c r="WB22" i="2"/>
  <c r="WA23" i="2"/>
  <c r="WB23" i="2"/>
  <c r="WA24" i="2"/>
  <c r="WB24" i="2"/>
  <c r="WA25" i="2"/>
  <c r="WB25" i="2"/>
  <c r="WA26" i="2"/>
  <c r="WB26" i="2"/>
  <c r="WA27" i="2"/>
  <c r="WB27" i="2"/>
  <c r="WA28" i="2"/>
  <c r="WB28" i="2"/>
  <c r="WA29" i="2"/>
  <c r="WB29" i="2"/>
  <c r="WA31" i="2"/>
  <c r="WB31" i="2"/>
  <c r="WA32" i="2"/>
  <c r="WB32" i="2"/>
  <c r="WA33" i="2"/>
  <c r="WB33" i="2"/>
  <c r="WA35" i="2"/>
  <c r="WB35" i="2"/>
  <c r="WA36" i="2"/>
  <c r="WB36" i="2"/>
  <c r="VO12" i="2"/>
  <c r="VP12" i="2"/>
  <c r="VW12" i="2"/>
  <c r="VX12" i="2"/>
  <c r="VO13" i="2"/>
  <c r="VP13" i="2"/>
  <c r="VW13" i="2"/>
  <c r="VX13" i="2"/>
  <c r="VO14" i="2"/>
  <c r="VP14" i="2"/>
  <c r="VW14" i="2"/>
  <c r="VX14" i="2"/>
  <c r="VO15" i="2"/>
  <c r="VP15" i="2"/>
  <c r="VW15" i="2"/>
  <c r="VX15" i="2"/>
  <c r="VO16" i="2"/>
  <c r="VP16" i="2"/>
  <c r="VW16" i="2"/>
  <c r="VX16" i="2"/>
  <c r="VO17" i="2"/>
  <c r="VP17" i="2"/>
  <c r="VW17" i="2"/>
  <c r="VX17" i="2"/>
  <c r="VO18" i="2"/>
  <c r="VP18" i="2"/>
  <c r="VW18" i="2"/>
  <c r="VX18" i="2"/>
  <c r="VO19" i="2"/>
  <c r="VP19" i="2"/>
  <c r="VW19" i="2"/>
  <c r="VX19" i="2"/>
  <c r="VO20" i="2"/>
  <c r="VP20" i="2"/>
  <c r="VW20" i="2"/>
  <c r="VX20" i="2"/>
  <c r="VO21" i="2"/>
  <c r="VP21" i="2"/>
  <c r="VW21" i="2"/>
  <c r="VX21" i="2"/>
  <c r="VO22" i="2"/>
  <c r="VP22" i="2"/>
  <c r="VW22" i="2"/>
  <c r="VX22" i="2"/>
  <c r="VO23" i="2"/>
  <c r="VP23" i="2"/>
  <c r="VW23" i="2"/>
  <c r="VX23" i="2"/>
  <c r="VO24" i="2"/>
  <c r="VP24" i="2"/>
  <c r="VW24" i="2"/>
  <c r="VX24" i="2"/>
  <c r="VO25" i="2"/>
  <c r="VP25" i="2"/>
  <c r="VW25" i="2"/>
  <c r="VX25" i="2"/>
  <c r="VO26" i="2"/>
  <c r="VP26" i="2"/>
  <c r="VW26" i="2"/>
  <c r="VX26" i="2"/>
  <c r="VO27" i="2"/>
  <c r="VP27" i="2"/>
  <c r="VW27" i="2"/>
  <c r="VX27" i="2"/>
  <c r="VO28" i="2"/>
  <c r="VP28" i="2"/>
  <c r="VW28" i="2"/>
  <c r="VX28" i="2"/>
  <c r="VO29" i="2"/>
  <c r="VP29" i="2"/>
  <c r="VW29" i="2"/>
  <c r="VX29" i="2"/>
  <c r="VK30" i="2"/>
  <c r="VL30" i="2"/>
  <c r="VM30" i="2"/>
  <c r="VN30" i="2"/>
  <c r="VO30" i="2"/>
  <c r="VP30" i="2"/>
  <c r="VQ30" i="2"/>
  <c r="VR30" i="2"/>
  <c r="VS30" i="2"/>
  <c r="VT30" i="2"/>
  <c r="VU30" i="2"/>
  <c r="VV30" i="2"/>
  <c r="VY30" i="2"/>
  <c r="VZ30" i="2"/>
  <c r="VI32" i="2"/>
  <c r="VJ32" i="2"/>
  <c r="VI33" i="2"/>
  <c r="VJ33" i="2"/>
  <c r="VK34" i="2"/>
  <c r="VL34" i="2"/>
  <c r="VM34" i="2"/>
  <c r="VN34" i="2"/>
  <c r="VO34" i="2"/>
  <c r="VP34" i="2"/>
  <c r="VQ34" i="2"/>
  <c r="VR34" i="2"/>
  <c r="VS34" i="2"/>
  <c r="VT34" i="2"/>
  <c r="VU34" i="2"/>
  <c r="VV34" i="2"/>
  <c r="VW34" i="2"/>
  <c r="VX34" i="2"/>
  <c r="VY34" i="2"/>
  <c r="VZ34" i="2"/>
  <c r="US12" i="2"/>
  <c r="UU12" i="2"/>
  <c r="UW12" i="2"/>
  <c r="UY12" i="2"/>
  <c r="VD12" i="2"/>
  <c r="VC12" i="2" s="1"/>
  <c r="VE12" i="2"/>
  <c r="VG12" i="2"/>
  <c r="US13" i="2"/>
  <c r="UU13" i="2"/>
  <c r="UW13" i="2"/>
  <c r="UY13" i="2"/>
  <c r="VD13" i="2"/>
  <c r="VC13" i="2" s="1"/>
  <c r="VE13" i="2"/>
  <c r="VG13" i="2"/>
  <c r="US14" i="2"/>
  <c r="UU14" i="2"/>
  <c r="UW14" i="2"/>
  <c r="UY14" i="2"/>
  <c r="VD14" i="2"/>
  <c r="VC14" i="2" s="1"/>
  <c r="VG14" i="2"/>
  <c r="US15" i="2"/>
  <c r="UU15" i="2"/>
  <c r="UW15" i="2"/>
  <c r="UY15" i="2"/>
  <c r="VD15" i="2"/>
  <c r="VC15" i="2" s="1"/>
  <c r="VG15" i="2"/>
  <c r="US16" i="2"/>
  <c r="UU16" i="2"/>
  <c r="UW16" i="2"/>
  <c r="UY16" i="2"/>
  <c r="VD16" i="2"/>
  <c r="VC16" i="2" s="1"/>
  <c r="VG16" i="2"/>
  <c r="US17" i="2"/>
  <c r="UU17" i="2"/>
  <c r="UW17" i="2"/>
  <c r="UY17" i="2"/>
  <c r="VD17" i="2"/>
  <c r="VC17" i="2" s="1"/>
  <c r="VG17" i="2"/>
  <c r="US18" i="2"/>
  <c r="UU18" i="2"/>
  <c r="UW18" i="2"/>
  <c r="UY18" i="2"/>
  <c r="VD18" i="2"/>
  <c r="VC18" i="2" s="1"/>
  <c r="VG18" i="2"/>
  <c r="US19" i="2"/>
  <c r="UU19" i="2"/>
  <c r="UW19" i="2"/>
  <c r="UY19" i="2"/>
  <c r="VD19" i="2"/>
  <c r="VC19" i="2" s="1"/>
  <c r="VG19" i="2"/>
  <c r="US20" i="2"/>
  <c r="UU20" i="2"/>
  <c r="UW20" i="2"/>
  <c r="UY20" i="2"/>
  <c r="VD20" i="2"/>
  <c r="VC20" i="2" s="1"/>
  <c r="VG20" i="2"/>
  <c r="US21" i="2"/>
  <c r="UU21" i="2"/>
  <c r="UW21" i="2"/>
  <c r="UY21" i="2"/>
  <c r="VD21" i="2"/>
  <c r="VC21" i="2" s="1"/>
  <c r="VG21" i="2"/>
  <c r="US22" i="2"/>
  <c r="UU22" i="2"/>
  <c r="UW22" i="2"/>
  <c r="UY22" i="2"/>
  <c r="VD22" i="2"/>
  <c r="VC22" i="2" s="1"/>
  <c r="VG22" i="2"/>
  <c r="US23" i="2"/>
  <c r="UU23" i="2"/>
  <c r="UW23" i="2"/>
  <c r="UY23" i="2"/>
  <c r="VD23" i="2"/>
  <c r="VC23" i="2" s="1"/>
  <c r="VG23" i="2"/>
  <c r="US24" i="2"/>
  <c r="UU24" i="2"/>
  <c r="UW24" i="2"/>
  <c r="UY24" i="2"/>
  <c r="VD24" i="2"/>
  <c r="VC24" i="2" s="1"/>
  <c r="VG24" i="2"/>
  <c r="US25" i="2"/>
  <c r="UU25" i="2"/>
  <c r="UW25" i="2"/>
  <c r="UY25" i="2"/>
  <c r="VD25" i="2"/>
  <c r="VC25" i="2" s="1"/>
  <c r="VG25" i="2"/>
  <c r="US26" i="2"/>
  <c r="UU26" i="2"/>
  <c r="UW26" i="2"/>
  <c r="UY26" i="2"/>
  <c r="VD26" i="2"/>
  <c r="VC26" i="2" s="1"/>
  <c r="VG26" i="2"/>
  <c r="US27" i="2"/>
  <c r="UU27" i="2"/>
  <c r="UW27" i="2"/>
  <c r="UY27" i="2"/>
  <c r="VD27" i="2"/>
  <c r="VC27" i="2" s="1"/>
  <c r="VG27" i="2"/>
  <c r="US28" i="2"/>
  <c r="UU28" i="2"/>
  <c r="UW28" i="2"/>
  <c r="UY28" i="2"/>
  <c r="VD28" i="2"/>
  <c r="VC28" i="2" s="1"/>
  <c r="VG28" i="2"/>
  <c r="US29" i="2"/>
  <c r="UU29" i="2"/>
  <c r="UW29" i="2"/>
  <c r="UY29" i="2"/>
  <c r="VD29" i="2"/>
  <c r="VC29" i="2" s="1"/>
  <c r="VG29" i="2"/>
  <c r="UT30" i="2"/>
  <c r="UV30" i="2"/>
  <c r="UZ30" i="2"/>
  <c r="VH30" i="2"/>
  <c r="US32" i="2"/>
  <c r="UU32" i="2"/>
  <c r="UW32" i="2"/>
  <c r="UY32" i="2"/>
  <c r="VB32" i="2"/>
  <c r="VA32" i="2" s="1"/>
  <c r="VD32" i="2"/>
  <c r="VC32" i="2" s="1"/>
  <c r="VE32" i="2"/>
  <c r="VG32" i="2"/>
  <c r="US33" i="2"/>
  <c r="UU33" i="2"/>
  <c r="UW33" i="2"/>
  <c r="UY33" i="2"/>
  <c r="VB33" i="2"/>
  <c r="VA33" i="2" s="1"/>
  <c r="VD33" i="2"/>
  <c r="VC33" i="2" s="1"/>
  <c r="VE33" i="2"/>
  <c r="VG33" i="2"/>
  <c r="UT34" i="2"/>
  <c r="UV34" i="2"/>
  <c r="UX34" i="2"/>
  <c r="UZ34" i="2"/>
  <c r="VF34" i="2"/>
  <c r="VH34" i="2"/>
  <c r="TA12" i="2"/>
  <c r="TC12" i="2"/>
  <c r="TE12" i="2"/>
  <c r="TA13" i="2"/>
  <c r="TE13" i="2"/>
  <c r="TA14" i="2"/>
  <c r="TE14" i="2"/>
  <c r="TA15" i="2"/>
  <c r="TE15" i="2"/>
  <c r="TA16" i="2"/>
  <c r="TE16" i="2"/>
  <c r="SY17" i="2"/>
  <c r="TA17" i="2"/>
  <c r="TE17" i="2"/>
  <c r="TA18" i="2"/>
  <c r="TE18" i="2"/>
  <c r="SY19" i="2"/>
  <c r="TA19" i="2"/>
  <c r="TE19" i="2"/>
  <c r="TA20" i="2"/>
  <c r="TE20" i="2"/>
  <c r="TA21" i="2"/>
  <c r="TE21" i="2"/>
  <c r="TA22" i="2"/>
  <c r="TE22" i="2"/>
  <c r="TA23" i="2"/>
  <c r="TE23" i="2"/>
  <c r="TA24" i="2"/>
  <c r="TE24" i="2"/>
  <c r="TA25" i="2"/>
  <c r="TE25" i="2"/>
  <c r="TA26" i="2"/>
  <c r="TE26" i="2"/>
  <c r="TA27" i="2"/>
  <c r="TE27" i="2"/>
  <c r="TA28" i="2"/>
  <c r="TE28" i="2"/>
  <c r="TA29" i="2"/>
  <c r="TE29" i="2"/>
  <c r="TB30" i="2"/>
  <c r="TF30" i="2"/>
  <c r="TA32" i="2"/>
  <c r="TC32" i="2"/>
  <c r="TE32" i="2"/>
  <c r="TA33" i="2"/>
  <c r="TC33" i="2"/>
  <c r="TE33" i="2"/>
  <c r="TB34" i="2"/>
  <c r="TD34" i="2"/>
  <c r="TF34" i="2"/>
  <c r="SC12" i="2"/>
  <c r="SC13" i="2"/>
  <c r="SC14" i="2"/>
  <c r="SC15" i="2"/>
  <c r="SC16" i="2"/>
  <c r="SC17" i="2"/>
  <c r="SC18" i="2"/>
  <c r="SC19" i="2"/>
  <c r="SC20" i="2"/>
  <c r="SC21" i="2"/>
  <c r="SC22" i="2"/>
  <c r="SC23" i="2"/>
  <c r="SC24" i="2"/>
  <c r="SC25" i="2"/>
  <c r="SC26" i="2"/>
  <c r="SC27" i="2"/>
  <c r="SC28" i="2"/>
  <c r="SC29" i="2"/>
  <c r="SC32" i="2"/>
  <c r="SA34" i="2"/>
  <c r="SC33" i="2"/>
  <c r="RZ34" i="2"/>
  <c r="RT12" i="2"/>
  <c r="RT13" i="2"/>
  <c r="RT14" i="2"/>
  <c r="RT15" i="2"/>
  <c r="RT16" i="2"/>
  <c r="RT17" i="2"/>
  <c r="RT18" i="2"/>
  <c r="RT19" i="2"/>
  <c r="RT20" i="2"/>
  <c r="RT21" i="2"/>
  <c r="RT22" i="2"/>
  <c r="RT23" i="2"/>
  <c r="RT24" i="2"/>
  <c r="RT25" i="2"/>
  <c r="RT26" i="2"/>
  <c r="RT27" i="2"/>
  <c r="RT28" i="2"/>
  <c r="RC30" i="2"/>
  <c r="RK30" i="2"/>
  <c r="RS30" i="2"/>
  <c r="RT29" i="2"/>
  <c r="RB30" i="2"/>
  <c r="RD30" i="2"/>
  <c r="RF30" i="2"/>
  <c r="QV46" i="2" s="1"/>
  <c r="QV48" i="2" s="1"/>
  <c r="RH30" i="2"/>
  <c r="RJ30" i="2"/>
  <c r="RL30" i="2"/>
  <c r="RN30" i="2"/>
  <c r="RU30" i="2"/>
  <c r="RV30" i="2"/>
  <c r="RT32" i="2"/>
  <c r="RI34" i="2"/>
  <c r="RS34" i="2"/>
  <c r="RT33" i="2"/>
  <c r="RB34" i="2"/>
  <c r="RD34" i="2"/>
  <c r="RF34" i="2"/>
  <c r="RH34" i="2"/>
  <c r="RJ34" i="2"/>
  <c r="RL34" i="2"/>
  <c r="RN34" i="2"/>
  <c r="RU34" i="2"/>
  <c r="RV34" i="2"/>
  <c r="QM34" i="2"/>
  <c r="QN34" i="2"/>
  <c r="QO34" i="2"/>
  <c r="QP34" i="2"/>
  <c r="QQ34" i="2"/>
  <c r="QR34" i="2"/>
  <c r="NB12" i="2"/>
  <c r="NC12" i="2"/>
  <c r="NB13" i="2"/>
  <c r="NC13" i="2"/>
  <c r="NB14" i="2"/>
  <c r="NC14" i="2"/>
  <c r="NB15" i="2"/>
  <c r="NC15" i="2"/>
  <c r="NB16" i="2"/>
  <c r="NC16" i="2"/>
  <c r="NB17" i="2"/>
  <c r="NC17" i="2"/>
  <c r="NB18" i="2"/>
  <c r="NC18" i="2"/>
  <c r="NB19" i="2"/>
  <c r="NC19" i="2"/>
  <c r="NB20" i="2"/>
  <c r="NC20" i="2"/>
  <c r="NB21" i="2"/>
  <c r="NC21" i="2"/>
  <c r="NB22" i="2"/>
  <c r="NC22" i="2"/>
  <c r="NB23" i="2"/>
  <c r="NC23" i="2"/>
  <c r="NB24" i="2"/>
  <c r="NC24" i="2"/>
  <c r="NB25" i="2"/>
  <c r="NC25" i="2"/>
  <c r="NB26" i="2"/>
  <c r="NC26" i="2"/>
  <c r="NB27" i="2"/>
  <c r="NC27" i="2"/>
  <c r="NB28" i="2"/>
  <c r="NC28" i="2"/>
  <c r="NB29" i="2"/>
  <c r="NC29" i="2"/>
  <c r="NJ30" i="2"/>
  <c r="NK30" i="2"/>
  <c r="MW34" i="2"/>
  <c r="MX34" i="2"/>
  <c r="MY34" i="2"/>
  <c r="NA34" i="2"/>
  <c r="NB34" i="2"/>
  <c r="NC34" i="2"/>
  <c r="NE34" i="2"/>
  <c r="NF34" i="2"/>
  <c r="NG34" i="2"/>
  <c r="NI34" i="2"/>
  <c r="NJ34" i="2"/>
  <c r="NJ37" i="2" s="1"/>
  <c r="NK34" i="2"/>
  <c r="MY13" i="2"/>
  <c r="MX14" i="2"/>
  <c r="MY14" i="2"/>
  <c r="MX15" i="2"/>
  <c r="MY17" i="2"/>
  <c r="MX18" i="2"/>
  <c r="MY18" i="2"/>
  <c r="MX19" i="2"/>
  <c r="MY21" i="2"/>
  <c r="MX22" i="2"/>
  <c r="MY22" i="2"/>
  <c r="MX23" i="2"/>
  <c r="MY25" i="2"/>
  <c r="MX26" i="2"/>
  <c r="MY26" i="2"/>
  <c r="MX27" i="2"/>
  <c r="MY29" i="2"/>
  <c r="MT30" i="2"/>
  <c r="MU30" i="2"/>
  <c r="MO34" i="2"/>
  <c r="MP34" i="2"/>
  <c r="MQ34" i="2"/>
  <c r="MS34" i="2"/>
  <c r="MT34" i="2"/>
  <c r="MU34" i="2"/>
  <c r="MK12" i="2"/>
  <c r="MK13" i="2"/>
  <c r="MK14" i="2"/>
  <c r="ML30" i="2"/>
  <c r="MM30" i="2"/>
  <c r="ML34" i="2"/>
  <c r="MM34" i="2"/>
  <c r="BZ30" i="2"/>
  <c r="CH30" i="2"/>
  <c r="BZ34" i="2"/>
  <c r="CD34" i="2"/>
  <c r="CH34" i="2"/>
  <c r="RX33" i="2" l="1"/>
  <c r="RX32" i="2"/>
  <c r="RX28" i="2"/>
  <c r="RX26" i="2"/>
  <c r="RX24" i="2"/>
  <c r="RX22" i="2"/>
  <c r="RX20" i="2"/>
  <c r="RX18" i="2"/>
  <c r="RX16" i="2"/>
  <c r="RX14" i="2"/>
  <c r="RX13" i="2"/>
  <c r="RX29" i="2"/>
  <c r="RX27" i="2"/>
  <c r="RX25" i="2"/>
  <c r="RX23" i="2"/>
  <c r="RX21" i="2"/>
  <c r="RX19" i="2"/>
  <c r="RX17" i="2"/>
  <c r="RX15" i="2"/>
  <c r="RX12" i="2"/>
  <c r="AV27" i="1"/>
  <c r="AV25" i="1"/>
  <c r="AV23" i="1"/>
  <c r="AV21" i="1"/>
  <c r="AV19" i="1"/>
  <c r="AV17" i="1"/>
  <c r="AV15" i="1"/>
  <c r="AV13" i="1"/>
  <c r="AV12" i="1"/>
  <c r="AV28" i="1"/>
  <c r="AV26" i="1"/>
  <c r="AV24" i="1"/>
  <c r="AV22" i="1"/>
  <c r="AV20" i="1"/>
  <c r="AV18" i="1"/>
  <c r="AV16" i="1"/>
  <c r="AV14" i="1"/>
  <c r="AV11" i="1"/>
  <c r="R11" i="1"/>
  <c r="TF37" i="2"/>
  <c r="RN37" i="2"/>
  <c r="RN38" i="2" s="1"/>
  <c r="RF37" i="2"/>
  <c r="RF38" i="2" s="1"/>
  <c r="NA29" i="2"/>
  <c r="NA28" i="2"/>
  <c r="NA27" i="2"/>
  <c r="NA26" i="2"/>
  <c r="NA25" i="2"/>
  <c r="NA24" i="2"/>
  <c r="NA23" i="2"/>
  <c r="NA22" i="2"/>
  <c r="NA21" i="2"/>
  <c r="NA20" i="2"/>
  <c r="NA19" i="2"/>
  <c r="NA18" i="2"/>
  <c r="NA17" i="2"/>
  <c r="NA16" i="2"/>
  <c r="NA15" i="2"/>
  <c r="NA14" i="2"/>
  <c r="NA13" i="2"/>
  <c r="NA12" i="2"/>
  <c r="MK30" i="2"/>
  <c r="MK37" i="2" s="1"/>
  <c r="TJ17" i="2"/>
  <c r="TH17" i="2" s="1"/>
  <c r="TJ29" i="2"/>
  <c r="TH29" i="2" s="1"/>
  <c r="TJ27" i="2"/>
  <c r="TH27" i="2" s="1"/>
  <c r="TJ25" i="2"/>
  <c r="TH25" i="2" s="1"/>
  <c r="TJ23" i="2"/>
  <c r="TH23" i="2" s="1"/>
  <c r="TJ21" i="2"/>
  <c r="TH21" i="2" s="1"/>
  <c r="TJ19" i="2"/>
  <c r="TH19" i="2" s="1"/>
  <c r="TJ16" i="2"/>
  <c r="TH16" i="2" s="1"/>
  <c r="TJ14" i="2"/>
  <c r="TH14" i="2" s="1"/>
  <c r="TJ12" i="2"/>
  <c r="TH12" i="2" s="1"/>
  <c r="TJ18" i="2"/>
  <c r="TH18" i="2" s="1"/>
  <c r="TJ28" i="2"/>
  <c r="TH28" i="2" s="1"/>
  <c r="TJ26" i="2"/>
  <c r="TH26" i="2" s="1"/>
  <c r="TJ24" i="2"/>
  <c r="TH24" i="2" s="1"/>
  <c r="TJ22" i="2"/>
  <c r="TH22" i="2" s="1"/>
  <c r="TJ20" i="2"/>
  <c r="TH20" i="2" s="1"/>
  <c r="TJ15" i="2"/>
  <c r="TH15" i="2" s="1"/>
  <c r="TJ13" i="2"/>
  <c r="TH13" i="2" s="1"/>
  <c r="TI12" i="2"/>
  <c r="AD11" i="1" s="1"/>
  <c r="WB34" i="2"/>
  <c r="VP37" i="2"/>
  <c r="VJ29" i="2"/>
  <c r="VJ27" i="2"/>
  <c r="VJ25" i="2"/>
  <c r="VJ23" i="2"/>
  <c r="VJ21" i="2"/>
  <c r="VJ19" i="2"/>
  <c r="VJ17" i="2"/>
  <c r="VJ15" i="2"/>
  <c r="VJ13" i="2"/>
  <c r="NK37" i="2"/>
  <c r="VS37" i="2"/>
  <c r="MT37" i="2"/>
  <c r="ML37" i="2"/>
  <c r="RT34" i="2"/>
  <c r="RD37" i="2"/>
  <c r="VH37" i="2"/>
  <c r="NI30" i="2"/>
  <c r="NI37" i="2" s="1"/>
  <c r="RV37" i="2"/>
  <c r="RV38" i="2" s="1"/>
  <c r="RB37" i="2"/>
  <c r="TE34" i="2"/>
  <c r="RH37" i="2"/>
  <c r="RH38" i="2" s="1"/>
  <c r="TB37" i="2"/>
  <c r="WA30" i="2"/>
  <c r="VK37" i="2"/>
  <c r="MY28" i="2"/>
  <c r="MY24" i="2"/>
  <c r="MY20" i="2"/>
  <c r="MY16" i="2"/>
  <c r="MY12" i="2"/>
  <c r="TC34" i="2"/>
  <c r="TJ34" i="2"/>
  <c r="TA30" i="2"/>
  <c r="VL37" i="2"/>
  <c r="NB30" i="2"/>
  <c r="NB37" i="2" s="1"/>
  <c r="MX28" i="2"/>
  <c r="MY27" i="2"/>
  <c r="MW27" i="2" s="1"/>
  <c r="MW26" i="2"/>
  <c r="MY23" i="2"/>
  <c r="MW23" i="2" s="1"/>
  <c r="MW22" i="2"/>
  <c r="MY19" i="2"/>
  <c r="MW19" i="2" s="1"/>
  <c r="MW18" i="2"/>
  <c r="MY15" i="2"/>
  <c r="MW15" i="2" s="1"/>
  <c r="MW14" i="2"/>
  <c r="VF30" i="2"/>
  <c r="VF37" i="2" s="1"/>
  <c r="VB27" i="2"/>
  <c r="VA27" i="2" s="1"/>
  <c r="VB17" i="2"/>
  <c r="VA17" i="2" s="1"/>
  <c r="TE30" i="2"/>
  <c r="SD42" i="2"/>
  <c r="TA34" i="2"/>
  <c r="UZ37" i="2"/>
  <c r="UZ42" i="2" s="1"/>
  <c r="RJ37" i="2"/>
  <c r="RJ38" i="2" s="1"/>
  <c r="VB28" i="2"/>
  <c r="VA28" i="2" s="1"/>
  <c r="VB26" i="2"/>
  <c r="VA26" i="2" s="1"/>
  <c r="VB20" i="2"/>
  <c r="VA20" i="2" s="1"/>
  <c r="WA34" i="2"/>
  <c r="VO37" i="2"/>
  <c r="VI29" i="2"/>
  <c r="VI27" i="2"/>
  <c r="VI25" i="2"/>
  <c r="VI23" i="2"/>
  <c r="VI21" i="2"/>
  <c r="VI19" i="2"/>
  <c r="VI17" i="2"/>
  <c r="VI15" i="2"/>
  <c r="VI13" i="2"/>
  <c r="RY25" i="2"/>
  <c r="VT37" i="2"/>
  <c r="VB34" i="2"/>
  <c r="UU34" i="2"/>
  <c r="UV37" i="2"/>
  <c r="VW30" i="2"/>
  <c r="VW37" i="2" s="1"/>
  <c r="VX30" i="2"/>
  <c r="VX37" i="2" s="1"/>
  <c r="UY34" i="2"/>
  <c r="UT37" i="2"/>
  <c r="WB30" i="2"/>
  <c r="VB16" i="2"/>
  <c r="VA16" i="2" s="1"/>
  <c r="SB34" i="2"/>
  <c r="VI34" i="2"/>
  <c r="SZ30" i="2"/>
  <c r="RY13" i="2"/>
  <c r="SY22" i="2"/>
  <c r="TC17" i="2"/>
  <c r="R16" i="1" s="1"/>
  <c r="VB25" i="2"/>
  <c r="VA25" i="2" s="1"/>
  <c r="SY27" i="2"/>
  <c r="VB24" i="2"/>
  <c r="VA24" i="2" s="1"/>
  <c r="VB22" i="2"/>
  <c r="VA22" i="2" s="1"/>
  <c r="VB15" i="2"/>
  <c r="VA15" i="2" s="1"/>
  <c r="SY25" i="2"/>
  <c r="SY23" i="2"/>
  <c r="SY21" i="2"/>
  <c r="TC20" i="2"/>
  <c r="R19" i="1" s="1"/>
  <c r="SY14" i="2"/>
  <c r="NF30" i="2"/>
  <c r="NF37" i="2" s="1"/>
  <c r="RY23" i="2"/>
  <c r="VB23" i="2"/>
  <c r="VA23" i="2" s="1"/>
  <c r="VB18" i="2"/>
  <c r="VA18" i="2" s="1"/>
  <c r="RE34" i="2"/>
  <c r="RI30" i="2"/>
  <c r="RI37" i="2" s="1"/>
  <c r="RY17" i="2"/>
  <c r="RY15" i="2"/>
  <c r="TC28" i="2"/>
  <c r="R27" i="1" s="1"/>
  <c r="VB29" i="2"/>
  <c r="VA29" i="2" s="1"/>
  <c r="VB21" i="2"/>
  <c r="VA21" i="2" s="1"/>
  <c r="VB14" i="2"/>
  <c r="VA14" i="2" s="1"/>
  <c r="SY32" i="2"/>
  <c r="TD30" i="2"/>
  <c r="TD37" i="2" s="1"/>
  <c r="RY22" i="2"/>
  <c r="RY20" i="2"/>
  <c r="VD30" i="2"/>
  <c r="VJ34" i="2"/>
  <c r="VD34" i="2"/>
  <c r="UX30" i="2"/>
  <c r="UX37" i="2" s="1"/>
  <c r="US30" i="2"/>
  <c r="VY37" i="2"/>
  <c r="VU37" i="2"/>
  <c r="VQ37" i="2"/>
  <c r="VM37" i="2"/>
  <c r="VI28" i="2"/>
  <c r="VI26" i="2"/>
  <c r="VI24" i="2"/>
  <c r="VI22" i="2"/>
  <c r="VI20" i="2"/>
  <c r="VI18" i="2"/>
  <c r="VI16" i="2"/>
  <c r="VI14" i="2"/>
  <c r="VI12" i="2"/>
  <c r="TC24" i="2"/>
  <c r="R23" i="1" s="1"/>
  <c r="UW34" i="2"/>
  <c r="VB19" i="2"/>
  <c r="VA19" i="2" s="1"/>
  <c r="VZ37" i="2"/>
  <c r="VV37" i="2"/>
  <c r="VR37" i="2"/>
  <c r="VN37" i="2"/>
  <c r="VJ28" i="2"/>
  <c r="VJ26" i="2"/>
  <c r="VJ24" i="2"/>
  <c r="VJ22" i="2"/>
  <c r="VJ20" i="2"/>
  <c r="VJ18" i="2"/>
  <c r="VJ16" i="2"/>
  <c r="VJ14" i="2"/>
  <c r="VJ12" i="2"/>
  <c r="RY19" i="2"/>
  <c r="SY15" i="2"/>
  <c r="SY13" i="2"/>
  <c r="RY27" i="2"/>
  <c r="VG34" i="2"/>
  <c r="UY30" i="2"/>
  <c r="VC30" i="2"/>
  <c r="SY29" i="2"/>
  <c r="SY18" i="2"/>
  <c r="TC13" i="2"/>
  <c r="R12" i="1" s="1"/>
  <c r="US34" i="2"/>
  <c r="VE29" i="2"/>
  <c r="VE24" i="2"/>
  <c r="VG30" i="2"/>
  <c r="TC26" i="2"/>
  <c r="R25" i="1" s="1"/>
  <c r="VE25" i="2"/>
  <c r="VE18" i="2"/>
  <c r="SF42" i="2"/>
  <c r="SY26" i="2"/>
  <c r="TC16" i="2"/>
  <c r="R15" i="1" s="1"/>
  <c r="VE34" i="2"/>
  <c r="UU30" i="2"/>
  <c r="TI34" i="2"/>
  <c r="VC34" i="2"/>
  <c r="UW30" i="2"/>
  <c r="VA34" i="2"/>
  <c r="RY32" i="2"/>
  <c r="RY18" i="2"/>
  <c r="RY16" i="2"/>
  <c r="SY28" i="2"/>
  <c r="TC27" i="2"/>
  <c r="R26" i="1" s="1"/>
  <c r="SY24" i="2"/>
  <c r="TC23" i="2"/>
  <c r="R22" i="1" s="1"/>
  <c r="SY20" i="2"/>
  <c r="RW20" i="2" s="1"/>
  <c r="TC19" i="2"/>
  <c r="RW19" i="2" s="1"/>
  <c r="SY16" i="2"/>
  <c r="RW16" i="2" s="1"/>
  <c r="TC15" i="2"/>
  <c r="R14" i="1" s="1"/>
  <c r="SY12" i="2"/>
  <c r="TC29" i="2"/>
  <c r="R28" i="1" s="1"/>
  <c r="TC22" i="2"/>
  <c r="R21" i="1" s="1"/>
  <c r="TC18" i="2"/>
  <c r="R17" i="1" s="1"/>
  <c r="TC14" i="2"/>
  <c r="R13" i="1" s="1"/>
  <c r="VE28" i="2"/>
  <c r="VE27" i="2"/>
  <c r="VE26" i="2"/>
  <c r="VE23" i="2"/>
  <c r="VE22" i="2"/>
  <c r="VE21" i="2"/>
  <c r="VE20" i="2"/>
  <c r="VE19" i="2"/>
  <c r="VE17" i="2"/>
  <c r="VE16" i="2"/>
  <c r="VE15" i="2"/>
  <c r="VE14" i="2"/>
  <c r="RY21" i="2"/>
  <c r="TC25" i="2"/>
  <c r="R24" i="1" s="1"/>
  <c r="TC21" i="2"/>
  <c r="R20" i="1" s="1"/>
  <c r="VB13" i="2"/>
  <c r="VA13" i="2" s="1"/>
  <c r="VB12" i="2"/>
  <c r="RY28" i="2"/>
  <c r="RG30" i="2"/>
  <c r="SC34" i="2"/>
  <c r="RY14" i="2"/>
  <c r="RT30" i="2"/>
  <c r="RA30" i="2"/>
  <c r="RY29" i="2"/>
  <c r="RA34" i="2"/>
  <c r="SC30" i="2"/>
  <c r="SE42" i="2"/>
  <c r="RY26" i="2"/>
  <c r="RY24" i="2"/>
  <c r="RY12" i="2"/>
  <c r="RU37" i="2"/>
  <c r="RL37" i="2"/>
  <c r="RL38" i="2" s="1"/>
  <c r="RQ33" i="2"/>
  <c r="RM34" i="2"/>
  <c r="RS37" i="2"/>
  <c r="QX30" i="2"/>
  <c r="RY33" i="2"/>
  <c r="RK34" i="2"/>
  <c r="RK37" i="2" s="1"/>
  <c r="RC34" i="2"/>
  <c r="RC37" i="2" s="1"/>
  <c r="QX34" i="2"/>
  <c r="RR34" i="2"/>
  <c r="RG34" i="2"/>
  <c r="RQ32" i="2"/>
  <c r="RR30" i="2"/>
  <c r="RM30" i="2"/>
  <c r="RE30" i="2"/>
  <c r="RQ29" i="2"/>
  <c r="RQ28" i="2"/>
  <c r="RQ27" i="2"/>
  <c r="RQ26" i="2"/>
  <c r="RQ25" i="2"/>
  <c r="RQ24" i="2"/>
  <c r="RQ23" i="2"/>
  <c r="RQ22" i="2"/>
  <c r="RQ21" i="2"/>
  <c r="RQ20" i="2"/>
  <c r="RQ19" i="2"/>
  <c r="RQ18" i="2"/>
  <c r="RQ17" i="2"/>
  <c r="RQ16" i="2"/>
  <c r="RQ15" i="2"/>
  <c r="RQ14" i="2"/>
  <c r="RQ13" i="2"/>
  <c r="RQ12" i="2"/>
  <c r="NG30" i="2"/>
  <c r="NG37" i="2" s="1"/>
  <c r="NC30" i="2"/>
  <c r="NC37" i="2" s="1"/>
  <c r="MU37" i="2"/>
  <c r="MI30" i="2"/>
  <c r="MS37" i="2"/>
  <c r="MI34" i="2"/>
  <c r="MH30" i="2"/>
  <c r="MX29" i="2"/>
  <c r="MX25" i="2"/>
  <c r="MX24" i="2"/>
  <c r="MX21" i="2"/>
  <c r="MX20" i="2"/>
  <c r="MX17" i="2"/>
  <c r="MX16" i="2"/>
  <c r="MX13" i="2"/>
  <c r="MX12" i="2"/>
  <c r="MQ30" i="2"/>
  <c r="MQ37" i="2" s="1"/>
  <c r="MH34" i="2"/>
  <c r="MM37" i="2"/>
  <c r="BZ37" i="2"/>
  <c r="CH37" i="2"/>
  <c r="MP30" i="2"/>
  <c r="MP37" i="2" s="1"/>
  <c r="BV34" i="2"/>
  <c r="BV30" i="2"/>
  <c r="CD30" i="2"/>
  <c r="CD37" i="2" s="1"/>
  <c r="RW18" i="2" l="1"/>
  <c r="RW12" i="2"/>
  <c r="RW28" i="2"/>
  <c r="RW15" i="2"/>
  <c r="RW14" i="2"/>
  <c r="RW25" i="2"/>
  <c r="RW27" i="2"/>
  <c r="RW26" i="2"/>
  <c r="RW13" i="2"/>
  <c r="RW32" i="2"/>
  <c r="RW23" i="2"/>
  <c r="RW22" i="2"/>
  <c r="RW24" i="2"/>
  <c r="RW29" i="2"/>
  <c r="RW21" i="2"/>
  <c r="RW17" i="2"/>
  <c r="BH19" i="1"/>
  <c r="BH27" i="1"/>
  <c r="BH16" i="1"/>
  <c r="BH24" i="1"/>
  <c r="BH17" i="1"/>
  <c r="BH25" i="1"/>
  <c r="BH11" i="1"/>
  <c r="BH14" i="1"/>
  <c r="BH22" i="1"/>
  <c r="BH15" i="1"/>
  <c r="BH23" i="1"/>
  <c r="BH12" i="1"/>
  <c r="BH20" i="1"/>
  <c r="BH28" i="1"/>
  <c r="BH13" i="1"/>
  <c r="BH21" i="1"/>
  <c r="BH18" i="1"/>
  <c r="BH26" i="1"/>
  <c r="R18" i="1"/>
  <c r="RX30" i="2"/>
  <c r="TI25" i="2"/>
  <c r="AD24" i="1" s="1"/>
  <c r="TI22" i="2"/>
  <c r="AD21" i="1" s="1"/>
  <c r="TI16" i="2"/>
  <c r="AD15" i="1" s="1"/>
  <c r="TI20" i="2"/>
  <c r="AD19" i="1" s="1"/>
  <c r="TI21" i="2"/>
  <c r="AD20" i="1" s="1"/>
  <c r="TI18" i="2"/>
  <c r="AD17" i="1" s="1"/>
  <c r="TI15" i="2"/>
  <c r="AD14" i="1" s="1"/>
  <c r="TI23" i="2"/>
  <c r="AD22" i="1" s="1"/>
  <c r="TI24" i="2"/>
  <c r="AD23" i="1" s="1"/>
  <c r="TI14" i="2"/>
  <c r="AD13" i="1" s="1"/>
  <c r="TI13" i="2"/>
  <c r="AD12" i="1" s="1"/>
  <c r="TI17" i="2"/>
  <c r="AD16" i="1" s="1"/>
  <c r="TG12" i="2"/>
  <c r="TI29" i="2"/>
  <c r="AD28" i="1" s="1"/>
  <c r="TI19" i="2"/>
  <c r="AD18" i="1" s="1"/>
  <c r="TI27" i="2"/>
  <c r="AD26" i="1" s="1"/>
  <c r="TI26" i="2"/>
  <c r="AD25" i="1" s="1"/>
  <c r="TI28" i="2"/>
  <c r="AD27" i="1" s="1"/>
  <c r="MW28" i="2"/>
  <c r="TB38" i="2"/>
  <c r="TB42" i="2" s="1"/>
  <c r="MW17" i="2"/>
  <c r="MW16" i="2"/>
  <c r="MW20" i="2"/>
  <c r="MW21" i="2"/>
  <c r="MW13" i="2"/>
  <c r="MW12" i="2"/>
  <c r="NA30" i="2"/>
  <c r="NA37" i="2" s="1"/>
  <c r="UV42" i="2"/>
  <c r="UV38" i="2"/>
  <c r="F23" i="11" s="1"/>
  <c r="F21" i="11" s="1"/>
  <c r="MW24" i="2"/>
  <c r="MW29" i="2"/>
  <c r="MW25" i="2"/>
  <c r="UT38" i="2"/>
  <c r="E23" i="11" s="1"/>
  <c r="E21" i="11" s="1"/>
  <c r="TG34" i="2"/>
  <c r="TE37" i="2"/>
  <c r="UU37" i="2"/>
  <c r="VK38" i="2"/>
  <c r="VK41" i="2" s="1"/>
  <c r="UY37" i="2"/>
  <c r="WA37" i="2"/>
  <c r="WB37" i="2"/>
  <c r="RT37" i="2"/>
  <c r="QT47" i="2" s="1"/>
  <c r="QT48" i="2" s="1"/>
  <c r="VS38" i="2"/>
  <c r="VS41" i="2" s="1"/>
  <c r="TA37" i="2"/>
  <c r="RE37" i="2"/>
  <c r="VG37" i="2"/>
  <c r="VL38" i="2"/>
  <c r="VL41" i="2" s="1"/>
  <c r="MY30" i="2"/>
  <c r="MY37" i="2" s="1"/>
  <c r="US37" i="2"/>
  <c r="VT38" i="2"/>
  <c r="VT41" i="2" s="1"/>
  <c r="UW37" i="2"/>
  <c r="TH34" i="2"/>
  <c r="RY34" i="2"/>
  <c r="VI30" i="2"/>
  <c r="VI37" i="2" s="1"/>
  <c r="VD37" i="2"/>
  <c r="QU34" i="2"/>
  <c r="SY30" i="2"/>
  <c r="RQ34" i="2"/>
  <c r="TC30" i="2"/>
  <c r="TC37" i="2" s="1"/>
  <c r="VJ30" i="2"/>
  <c r="VJ37" i="2" s="1"/>
  <c r="VC37" i="2"/>
  <c r="SC37" i="2"/>
  <c r="TJ30" i="2"/>
  <c r="TJ37" i="2" s="1"/>
  <c r="RX47" i="2" s="1"/>
  <c r="RA37" i="2"/>
  <c r="RY30" i="2"/>
  <c r="VE30" i="2"/>
  <c r="VE37" i="2" s="1"/>
  <c r="RG37" i="2"/>
  <c r="QW47" i="2" s="1"/>
  <c r="QW48" i="2" s="1"/>
  <c r="VB30" i="2"/>
  <c r="VB37" i="2" s="1"/>
  <c r="VA12" i="2"/>
  <c r="VA30" i="2" s="1"/>
  <c r="VA37" i="2" s="1"/>
  <c r="RM37" i="2"/>
  <c r="TH30" i="2"/>
  <c r="QS46" i="2"/>
  <c r="QS48" i="2" s="1"/>
  <c r="QX37" i="2"/>
  <c r="QU30" i="2"/>
  <c r="RR37" i="2"/>
  <c r="NE37" i="2"/>
  <c r="RQ30" i="2"/>
  <c r="BZ38" i="2"/>
  <c r="MI37" i="2"/>
  <c r="MO37" i="2"/>
  <c r="MH37" i="2"/>
  <c r="MX30" i="2"/>
  <c r="MX37" i="2" s="1"/>
  <c r="BV37" i="2"/>
  <c r="BV38" i="2" s="1"/>
  <c r="RX46" i="2" l="1"/>
  <c r="RW46" i="2"/>
  <c r="TI30" i="2"/>
  <c r="TI37" i="2" s="1"/>
  <c r="RW47" i="2" s="1"/>
  <c r="TG17" i="2"/>
  <c r="TG14" i="2"/>
  <c r="TG23" i="2"/>
  <c r="TG18" i="2"/>
  <c r="TG16" i="2"/>
  <c r="TG25" i="2"/>
  <c r="TG26" i="2"/>
  <c r="TG19" i="2"/>
  <c r="RW30" i="2"/>
  <c r="TG13" i="2"/>
  <c r="TG24" i="2"/>
  <c r="TG15" i="2"/>
  <c r="TG21" i="2"/>
  <c r="TG20" i="2"/>
  <c r="TG22" i="2"/>
  <c r="TG28" i="2"/>
  <c r="TG27" i="2"/>
  <c r="TG29" i="2"/>
  <c r="C58" i="7"/>
  <c r="MW30" i="2"/>
  <c r="MW37" i="2" s="1"/>
  <c r="H23" i="11"/>
  <c r="G23" i="11"/>
  <c r="G21" i="11" s="1"/>
  <c r="TA38" i="2"/>
  <c r="RY37" i="2"/>
  <c r="TH37" i="2"/>
  <c r="RX48" i="2" s="1"/>
  <c r="RQ37" i="2"/>
  <c r="QU37" i="2"/>
  <c r="TG30" i="2" l="1"/>
  <c r="TG37" i="2" s="1"/>
  <c r="RX49" i="2"/>
  <c r="I23" i="11"/>
  <c r="RW48" i="2" l="1"/>
  <c r="RW49" i="2" s="1"/>
  <c r="U32" i="6"/>
  <c r="BL31" i="17" s="1"/>
  <c r="BM31" i="17" s="1"/>
  <c r="U31" i="6"/>
  <c r="BL30" i="17" s="1"/>
  <c r="BM30" i="17" s="1"/>
  <c r="U12" i="6"/>
  <c r="BL11" i="17" s="1"/>
  <c r="BM11" i="17" s="1"/>
  <c r="U13" i="6"/>
  <c r="BL12" i="17" s="1"/>
  <c r="BM12" i="17" s="1"/>
  <c r="U14" i="6"/>
  <c r="BL13" i="17" s="1"/>
  <c r="BM13" i="17" s="1"/>
  <c r="U15" i="6"/>
  <c r="BL14" i="17" s="1"/>
  <c r="BM14" i="17" s="1"/>
  <c r="U16" i="6"/>
  <c r="BL15" i="17" s="1"/>
  <c r="BM15" i="17" s="1"/>
  <c r="U17" i="6"/>
  <c r="BL16" i="17" s="1"/>
  <c r="BM16" i="17" s="1"/>
  <c r="U18" i="6"/>
  <c r="BL17" i="17" s="1"/>
  <c r="BM17" i="17" s="1"/>
  <c r="U19" i="6"/>
  <c r="BL18" i="17" s="1"/>
  <c r="BM18" i="17" s="1"/>
  <c r="U20" i="6"/>
  <c r="BL19" i="17" s="1"/>
  <c r="BM19" i="17" s="1"/>
  <c r="U21" i="6"/>
  <c r="BL20" i="17" s="1"/>
  <c r="BM20" i="17" s="1"/>
  <c r="U22" i="6"/>
  <c r="BL21" i="17" s="1"/>
  <c r="BM21" i="17" s="1"/>
  <c r="U23" i="6"/>
  <c r="BL22" i="17" s="1"/>
  <c r="BM22" i="17" s="1"/>
  <c r="U24" i="6"/>
  <c r="BL23" i="17" s="1"/>
  <c r="BM23" i="17" s="1"/>
  <c r="U25" i="6"/>
  <c r="BL24" i="17" s="1"/>
  <c r="BM24" i="17" s="1"/>
  <c r="U26" i="6"/>
  <c r="BL25" i="17" s="1"/>
  <c r="BM25" i="17" s="1"/>
  <c r="U27" i="6"/>
  <c r="BL26" i="17" s="1"/>
  <c r="BM26" i="17" s="1"/>
  <c r="U28" i="6"/>
  <c r="BL27" i="17" s="1"/>
  <c r="BM27" i="17" s="1"/>
  <c r="U11" i="6"/>
  <c r="BL10" i="17" s="1"/>
  <c r="BL28" i="17" l="1"/>
  <c r="BM10" i="17"/>
  <c r="BM28" i="17" s="1"/>
  <c r="BM32" i="17"/>
  <c r="BM35" i="17" s="1"/>
  <c r="BL32" i="17"/>
  <c r="BL35" i="17" s="1"/>
  <c r="EN33" i="2"/>
  <c r="EN32" i="2"/>
  <c r="EN29" i="2"/>
  <c r="EN28" i="2"/>
  <c r="EN27" i="2"/>
  <c r="EN26" i="2"/>
  <c r="EN25" i="2"/>
  <c r="EN24" i="2"/>
  <c r="EN23" i="2"/>
  <c r="EN22" i="2"/>
  <c r="EN21" i="2"/>
  <c r="EN20" i="2"/>
  <c r="EN19" i="2"/>
  <c r="EN18" i="2"/>
  <c r="EN17" i="2"/>
  <c r="EN16" i="2"/>
  <c r="EN15" i="2"/>
  <c r="EN14" i="2"/>
  <c r="EN13" i="2"/>
  <c r="EN12" i="2"/>
  <c r="ER34" i="2"/>
  <c r="EQ34" i="2"/>
  <c r="ER30" i="2"/>
  <c r="EQ30" i="2"/>
  <c r="EO30" i="2"/>
  <c r="EP30" i="2"/>
  <c r="EO34" i="2"/>
  <c r="EP34" i="2"/>
  <c r="BL36" i="17" l="1"/>
  <c r="EP37" i="2"/>
  <c r="EN34" i="2"/>
  <c r="T32" i="6"/>
  <c r="BH31" i="17" s="1"/>
  <c r="BI31" i="17" s="1"/>
  <c r="T26" i="6"/>
  <c r="BH25" i="17" s="1"/>
  <c r="BI25" i="17" s="1"/>
  <c r="T22" i="6"/>
  <c r="BH21" i="17" s="1"/>
  <c r="BI21" i="17" s="1"/>
  <c r="T18" i="6"/>
  <c r="BH17" i="17" s="1"/>
  <c r="BI17" i="17" s="1"/>
  <c r="T14" i="6"/>
  <c r="BH13" i="17" s="1"/>
  <c r="BI13" i="17" s="1"/>
  <c r="T11" i="6"/>
  <c r="BH10" i="17" s="1"/>
  <c r="BI10" i="17" s="1"/>
  <c r="T27" i="6"/>
  <c r="BH26" i="17" s="1"/>
  <c r="BI26" i="17" s="1"/>
  <c r="T25" i="6"/>
  <c r="BH24" i="17" s="1"/>
  <c r="BI24" i="17" s="1"/>
  <c r="T23" i="6"/>
  <c r="BH22" i="17" s="1"/>
  <c r="BI22" i="17" s="1"/>
  <c r="T21" i="6"/>
  <c r="BH20" i="17" s="1"/>
  <c r="BI20" i="17" s="1"/>
  <c r="T19" i="6"/>
  <c r="BH18" i="17" s="1"/>
  <c r="BI18" i="17" s="1"/>
  <c r="T17" i="6"/>
  <c r="BH16" i="17" s="1"/>
  <c r="BI16" i="17" s="1"/>
  <c r="T15" i="6"/>
  <c r="BH14" i="17" s="1"/>
  <c r="BI14" i="17" s="1"/>
  <c r="T13" i="6"/>
  <c r="BH12" i="17" s="1"/>
  <c r="BI12" i="17" s="1"/>
  <c r="EQ37" i="2"/>
  <c r="F402" i="8" s="1"/>
  <c r="EN30" i="2"/>
  <c r="EO37" i="2"/>
  <c r="ER37" i="2"/>
  <c r="F405" i="8" s="1"/>
  <c r="F406" i="8" s="1"/>
  <c r="EI33" i="2"/>
  <c r="EI28" i="2"/>
  <c r="EI24" i="2"/>
  <c r="EI20" i="2"/>
  <c r="EI16" i="2"/>
  <c r="EI12" i="2"/>
  <c r="EL34" i="2"/>
  <c r="EL30" i="2"/>
  <c r="EI27" i="2"/>
  <c r="EI23" i="2"/>
  <c r="EI19" i="2"/>
  <c r="EI15" i="2"/>
  <c r="EM30" i="2"/>
  <c r="EI21" i="2"/>
  <c r="T20" i="6"/>
  <c r="BH19" i="17" s="1"/>
  <c r="BI19" i="17" s="1"/>
  <c r="EI17" i="2"/>
  <c r="T16" i="6"/>
  <c r="BH15" i="17" s="1"/>
  <c r="BI15" i="17" s="1"/>
  <c r="EI13" i="2"/>
  <c r="T12" i="6"/>
  <c r="BH11" i="17" s="1"/>
  <c r="BI11" i="17" s="1"/>
  <c r="EM34" i="2"/>
  <c r="T31" i="6"/>
  <c r="BH30" i="17" s="1"/>
  <c r="EI26" i="2"/>
  <c r="EI22" i="2"/>
  <c r="EI18" i="2"/>
  <c r="EI14" i="2"/>
  <c r="EI29" i="2"/>
  <c r="T28" i="6"/>
  <c r="BH27" i="17" s="1"/>
  <c r="BI27" i="17" s="1"/>
  <c r="EI25" i="2"/>
  <c r="T24" i="6"/>
  <c r="BH23" i="17" s="1"/>
  <c r="BI23" i="17" s="1"/>
  <c r="EI32" i="2"/>
  <c r="EK30" i="2"/>
  <c r="EJ34" i="2"/>
  <c r="EJ30" i="2"/>
  <c r="EK34" i="2"/>
  <c r="BI28" i="17" l="1"/>
  <c r="BH32" i="17"/>
  <c r="BI30" i="17"/>
  <c r="BI32" i="17" s="1"/>
  <c r="BH28" i="17"/>
  <c r="F403" i="8"/>
  <c r="EN37" i="2"/>
  <c r="C13" i="7"/>
  <c r="EL37" i="2"/>
  <c r="E402" i="8" s="1"/>
  <c r="EM37" i="2"/>
  <c r="E405" i="8" s="1"/>
  <c r="E406" i="8" s="1"/>
  <c r="EK37" i="2"/>
  <c r="EI30" i="2"/>
  <c r="EI34" i="2"/>
  <c r="EJ37" i="2"/>
  <c r="BI35" i="17" l="1"/>
  <c r="BH35" i="17"/>
  <c r="E403" i="8"/>
  <c r="B13" i="7"/>
  <c r="EI37" i="2"/>
  <c r="LY12" i="2"/>
  <c r="LY13" i="2"/>
  <c r="LY14" i="2"/>
  <c r="MF14" i="2" s="1"/>
  <c r="MD14" i="2" s="1"/>
  <c r="LY15" i="2"/>
  <c r="MF15" i="2" s="1"/>
  <c r="MD15" i="2" s="1"/>
  <c r="LY16" i="2"/>
  <c r="LY17" i="2"/>
  <c r="MF17" i="2" s="1"/>
  <c r="LY18" i="2"/>
  <c r="MF18" i="2" s="1"/>
  <c r="MD18" i="2" s="1"/>
  <c r="LY19" i="2"/>
  <c r="LY20" i="2"/>
  <c r="MF20" i="2" s="1"/>
  <c r="LY21" i="2"/>
  <c r="LY22" i="2"/>
  <c r="MF22" i="2" s="1"/>
  <c r="LY23" i="2"/>
  <c r="MF23" i="2" s="1"/>
  <c r="MD23" i="2" s="1"/>
  <c r="LY24" i="2"/>
  <c r="LY25" i="2"/>
  <c r="MF25" i="2" s="1"/>
  <c r="LY26" i="2"/>
  <c r="MF26" i="2" s="1"/>
  <c r="MD26" i="2" s="1"/>
  <c r="LY27" i="2"/>
  <c r="MF27" i="2" s="1"/>
  <c r="MD27" i="2" s="1"/>
  <c r="LY28" i="2"/>
  <c r="LY29" i="2"/>
  <c r="MF29" i="2" s="1"/>
  <c r="MD29" i="2" s="1"/>
  <c r="LF30" i="2"/>
  <c r="LG30" i="2"/>
  <c r="LS30" i="2"/>
  <c r="LT30" i="2"/>
  <c r="LQ30" i="2"/>
  <c r="LZ30" i="2"/>
  <c r="MA30" i="2"/>
  <c r="MB30" i="2"/>
  <c r="LF34" i="2"/>
  <c r="LG34" i="2"/>
  <c r="LS34" i="2"/>
  <c r="LT34" i="2"/>
  <c r="LQ34" i="2"/>
  <c r="LU34" i="2"/>
  <c r="LY34" i="2"/>
  <c r="LZ34" i="2"/>
  <c r="MA34" i="2"/>
  <c r="MB34" i="2"/>
  <c r="MC34" i="2"/>
  <c r="MD34" i="2"/>
  <c r="ME34" i="2"/>
  <c r="MF34" i="2"/>
  <c r="LF40" i="2"/>
  <c r="KY61" i="2"/>
  <c r="KZ61" i="2"/>
  <c r="LA61" i="2"/>
  <c r="LE61" i="2"/>
  <c r="BH36" i="17" l="1"/>
  <c r="LZ37" i="2"/>
  <c r="LZ42" i="2" s="1"/>
  <c r="MA37" i="2"/>
  <c r="MB42" i="2" s="1"/>
  <c r="LT37" i="2"/>
  <c r="LT42" i="2" s="1"/>
  <c r="LQ37" i="2"/>
  <c r="LG37" i="2"/>
  <c r="LG42" i="2" s="1"/>
  <c r="LF37" i="2"/>
  <c r="LF42" i="2" s="1"/>
  <c r="MB37" i="2"/>
  <c r="LE55" i="2"/>
  <c r="LE54" i="2"/>
  <c r="LN34" i="2"/>
  <c r="LS37" i="2"/>
  <c r="LS42" i="2" s="1"/>
  <c r="LL30" i="2"/>
  <c r="LW34" i="2"/>
  <c r="LU12" i="2"/>
  <c r="ME12" i="2" s="1"/>
  <c r="MC12" i="2" s="1"/>
  <c r="LU19" i="2"/>
  <c r="LU21" i="2"/>
  <c r="ME21" i="2" s="1"/>
  <c r="MC21" i="2" s="1"/>
  <c r="LU25" i="2"/>
  <c r="LU18" i="2"/>
  <c r="MF19" i="2"/>
  <c r="MD19" i="2" s="1"/>
  <c r="LU17" i="2"/>
  <c r="MD25" i="2"/>
  <c r="MD20" i="2"/>
  <c r="LU14" i="2"/>
  <c r="LU13" i="2"/>
  <c r="ME13" i="2" s="1"/>
  <c r="MC13" i="2" s="1"/>
  <c r="LO34" i="2"/>
  <c r="MF24" i="2"/>
  <c r="MD24" i="2" s="1"/>
  <c r="MD17" i="2"/>
  <c r="LO30" i="2"/>
  <c r="LA30" i="2"/>
  <c r="LV30" i="2"/>
  <c r="MD22" i="2"/>
  <c r="MF21" i="2"/>
  <c r="MD21" i="2" s="1"/>
  <c r="MF16" i="2"/>
  <c r="MD16" i="2" s="1"/>
  <c r="MF28" i="2"/>
  <c r="MD28" i="2" s="1"/>
  <c r="MF13" i="2"/>
  <c r="MD13" i="2" s="1"/>
  <c r="MF12" i="2"/>
  <c r="LU29" i="2"/>
  <c r="LU27" i="2"/>
  <c r="ME27" i="2" s="1"/>
  <c r="MC27" i="2" s="1"/>
  <c r="LW30" i="2"/>
  <c r="KZ30" i="2"/>
  <c r="LU22" i="2"/>
  <c r="LU20" i="2"/>
  <c r="ME20" i="2" s="1"/>
  <c r="MC20" i="2" s="1"/>
  <c r="LV34" i="2"/>
  <c r="KZ34" i="2"/>
  <c r="LX30" i="2"/>
  <c r="LU26" i="2"/>
  <c r="ME26" i="2" s="1"/>
  <c r="MC26" i="2" s="1"/>
  <c r="LU24" i="2"/>
  <c r="LU15" i="2"/>
  <c r="LX34" i="2"/>
  <c r="LU23" i="2"/>
  <c r="LU16" i="2"/>
  <c r="ME16" i="2" s="1"/>
  <c r="MC16" i="2" s="1"/>
  <c r="LA34" i="2"/>
  <c r="LL34" i="2"/>
  <c r="LY30" i="2"/>
  <c r="LY37" i="2" s="1"/>
  <c r="LN30" i="2"/>
  <c r="LU28" i="2"/>
  <c r="ME17" i="2" l="1"/>
  <c r="MC17" i="2" s="1"/>
  <c r="ME14" i="2"/>
  <c r="MC14" i="2" s="1"/>
  <c r="ME18" i="2"/>
  <c r="MC18" i="2" s="1"/>
  <c r="ME19" i="2"/>
  <c r="MC19" i="2" s="1"/>
  <c r="LW37" i="2"/>
  <c r="LE53" i="2"/>
  <c r="LE57" i="2" s="1"/>
  <c r="LL37" i="2"/>
  <c r="LN37" i="2"/>
  <c r="LP34" i="2"/>
  <c r="LV37" i="2"/>
  <c r="ME25" i="2"/>
  <c r="MC25" i="2" s="1"/>
  <c r="KZ37" i="2"/>
  <c r="ME15" i="2"/>
  <c r="MC15" i="2" s="1"/>
  <c r="ME24" i="2"/>
  <c r="MC24" i="2" s="1"/>
  <c r="LA37" i="2"/>
  <c r="LO37" i="2"/>
  <c r="ME22" i="2"/>
  <c r="MC22" i="2" s="1"/>
  <c r="ME23" i="2"/>
  <c r="MC23" i="2" s="1"/>
  <c r="KY34" i="2"/>
  <c r="KY55" i="2" s="1"/>
  <c r="ME29" i="2"/>
  <c r="MC29" i="2" s="1"/>
  <c r="KY30" i="2"/>
  <c r="MF30" i="2"/>
  <c r="MF37" i="2" s="1"/>
  <c r="MD12" i="2"/>
  <c r="MD30" i="2" s="1"/>
  <c r="MD37" i="2" s="1"/>
  <c r="LX37" i="2"/>
  <c r="LU30" i="2"/>
  <c r="LU37" i="2" s="1"/>
  <c r="ME28" i="2"/>
  <c r="MC28" i="2" s="1"/>
  <c r="LK34" i="2" l="1"/>
  <c r="KY37" i="2"/>
  <c r="KY53" i="2" s="1"/>
  <c r="KY54" i="2"/>
  <c r="MC30" i="2"/>
  <c r="MC37" i="2" s="1"/>
  <c r="ME30" i="2"/>
  <c r="ME37" i="2" s="1"/>
  <c r="LP30" i="2"/>
  <c r="LP37" i="2" s="1"/>
  <c r="LK30" i="2" l="1"/>
  <c r="LK37" i="2" s="1"/>
  <c r="KY57" i="2"/>
  <c r="S32" i="6"/>
  <c r="BD31" i="17" s="1"/>
  <c r="BE31" i="17" s="1"/>
  <c r="S31" i="6"/>
  <c r="BD30" i="17" s="1"/>
  <c r="BE30" i="17" s="1"/>
  <c r="S12" i="6"/>
  <c r="BD11" i="17" s="1"/>
  <c r="BE11" i="17" s="1"/>
  <c r="S13" i="6"/>
  <c r="BD12" i="17" s="1"/>
  <c r="BE12" i="17" s="1"/>
  <c r="S14" i="6"/>
  <c r="BD13" i="17" s="1"/>
  <c r="BE13" i="17" s="1"/>
  <c r="S15" i="6"/>
  <c r="BD14" i="17" s="1"/>
  <c r="BE14" i="17" s="1"/>
  <c r="S16" i="6"/>
  <c r="BD15" i="17" s="1"/>
  <c r="BE15" i="17" s="1"/>
  <c r="S17" i="6"/>
  <c r="BD16" i="17" s="1"/>
  <c r="BE16" i="17" s="1"/>
  <c r="S18" i="6"/>
  <c r="BD17" i="17" s="1"/>
  <c r="BE17" i="17" s="1"/>
  <c r="S19" i="6"/>
  <c r="BD18" i="17" s="1"/>
  <c r="BE18" i="17" s="1"/>
  <c r="S20" i="6"/>
  <c r="BD19" i="17" s="1"/>
  <c r="BE19" i="17" s="1"/>
  <c r="S21" i="6"/>
  <c r="BD20" i="17" s="1"/>
  <c r="BE20" i="17" s="1"/>
  <c r="S22" i="6"/>
  <c r="BD21" i="17" s="1"/>
  <c r="BE21" i="17" s="1"/>
  <c r="S23" i="6"/>
  <c r="BD22" i="17" s="1"/>
  <c r="BE22" i="17" s="1"/>
  <c r="S24" i="6"/>
  <c r="BD23" i="17" s="1"/>
  <c r="BE23" i="17" s="1"/>
  <c r="S25" i="6"/>
  <c r="BD24" i="17" s="1"/>
  <c r="BE24" i="17" s="1"/>
  <c r="S26" i="6"/>
  <c r="BD25" i="17" s="1"/>
  <c r="BE25" i="17" s="1"/>
  <c r="S27" i="6"/>
  <c r="BD26" i="17" s="1"/>
  <c r="BE26" i="17" s="1"/>
  <c r="S28" i="6"/>
  <c r="BD27" i="17" s="1"/>
  <c r="BE27" i="17" s="1"/>
  <c r="S11" i="6"/>
  <c r="BD10" i="17" s="1"/>
  <c r="BE10" i="17" s="1"/>
  <c r="BE28" i="17" s="1"/>
  <c r="R32" i="6"/>
  <c r="AZ31" i="17" s="1"/>
  <c r="BA31" i="17" s="1"/>
  <c r="R31" i="6"/>
  <c r="AZ30" i="17" s="1"/>
  <c r="BA30" i="17" s="1"/>
  <c r="BA32" i="17" s="1"/>
  <c r="R12" i="6"/>
  <c r="AZ11" i="17" s="1"/>
  <c r="BA11" i="17" s="1"/>
  <c r="R13" i="6"/>
  <c r="AZ12" i="17" s="1"/>
  <c r="BA12" i="17" s="1"/>
  <c r="R14" i="6"/>
  <c r="AZ13" i="17" s="1"/>
  <c r="BA13" i="17" s="1"/>
  <c r="R15" i="6"/>
  <c r="AZ14" i="17" s="1"/>
  <c r="BA14" i="17" s="1"/>
  <c r="R16" i="6"/>
  <c r="AZ15" i="17" s="1"/>
  <c r="BA15" i="17" s="1"/>
  <c r="R17" i="6"/>
  <c r="AZ16" i="17" s="1"/>
  <c r="BA16" i="17" s="1"/>
  <c r="R18" i="6"/>
  <c r="AZ17" i="17" s="1"/>
  <c r="BA17" i="17" s="1"/>
  <c r="R19" i="6"/>
  <c r="AZ18" i="17" s="1"/>
  <c r="BA18" i="17" s="1"/>
  <c r="R20" i="6"/>
  <c r="AZ19" i="17" s="1"/>
  <c r="BA19" i="17" s="1"/>
  <c r="R21" i="6"/>
  <c r="AZ20" i="17" s="1"/>
  <c r="BA20" i="17" s="1"/>
  <c r="R22" i="6"/>
  <c r="AZ21" i="17" s="1"/>
  <c r="BA21" i="17" s="1"/>
  <c r="R23" i="6"/>
  <c r="AZ22" i="17" s="1"/>
  <c r="BA22" i="17" s="1"/>
  <c r="R24" i="6"/>
  <c r="AZ23" i="17" s="1"/>
  <c r="BA23" i="17" s="1"/>
  <c r="R25" i="6"/>
  <c r="AZ24" i="17" s="1"/>
  <c r="BA24" i="17" s="1"/>
  <c r="R26" i="6"/>
  <c r="AZ25" i="17" s="1"/>
  <c r="BA25" i="17" s="1"/>
  <c r="R27" i="6"/>
  <c r="AZ26" i="17" s="1"/>
  <c r="BA26" i="17" s="1"/>
  <c r="R28" i="6"/>
  <c r="AZ27" i="17" s="1"/>
  <c r="BA27" i="17" s="1"/>
  <c r="R11" i="6"/>
  <c r="AZ10" i="17" s="1"/>
  <c r="BA10" i="17" s="1"/>
  <c r="BA28" i="17" s="1"/>
  <c r="BA35" i="17" s="1"/>
  <c r="BE32" i="17" l="1"/>
  <c r="BE35" i="17"/>
  <c r="AZ28" i="17"/>
  <c r="BD28" i="17"/>
  <c r="BD35" i="17" s="1"/>
  <c r="BD36" i="17" s="1"/>
  <c r="AZ32" i="17"/>
  <c r="BD32" i="17"/>
  <c r="F396" i="8"/>
  <c r="E396" i="8"/>
  <c r="AZ35" i="17" l="1"/>
  <c r="AZ36" i="17" s="1"/>
  <c r="F397" i="8"/>
  <c r="E397" i="8"/>
  <c r="C12" i="7"/>
  <c r="F399" i="8"/>
  <c r="F400" i="8" s="1"/>
  <c r="E399" i="8"/>
  <c r="E400" i="8" s="1"/>
  <c r="B12" i="7"/>
  <c r="H400" i="8" l="1"/>
  <c r="H397" i="8"/>
  <c r="J396" i="8"/>
  <c r="AA32" i="6"/>
  <c r="CJ31" i="17" s="1"/>
  <c r="CK31" i="17" s="1"/>
  <c r="AA31" i="6"/>
  <c r="CJ30" i="17" s="1"/>
  <c r="AA12" i="6"/>
  <c r="CJ11" i="17" s="1"/>
  <c r="AA13" i="6"/>
  <c r="CJ12" i="17" s="1"/>
  <c r="AA14" i="6"/>
  <c r="CJ13" i="17" s="1"/>
  <c r="AA15" i="6"/>
  <c r="CJ14" i="17" s="1"/>
  <c r="AA16" i="6"/>
  <c r="CJ15" i="17" s="1"/>
  <c r="AA17" i="6"/>
  <c r="CJ16" i="17" s="1"/>
  <c r="AA18" i="6"/>
  <c r="CJ17" i="17" s="1"/>
  <c r="AA19" i="6"/>
  <c r="CJ18" i="17" s="1"/>
  <c r="AA20" i="6"/>
  <c r="CJ19" i="17" s="1"/>
  <c r="AA21" i="6"/>
  <c r="CJ20" i="17" s="1"/>
  <c r="AA22" i="6"/>
  <c r="CJ21" i="17" s="1"/>
  <c r="AA23" i="6"/>
  <c r="CJ22" i="17" s="1"/>
  <c r="AA24" i="6"/>
  <c r="CJ23" i="17" s="1"/>
  <c r="AA25" i="6"/>
  <c r="CJ24" i="17" s="1"/>
  <c r="AA26" i="6"/>
  <c r="CJ25" i="17" s="1"/>
  <c r="AA27" i="6"/>
  <c r="CJ26" i="17" s="1"/>
  <c r="AA28" i="6"/>
  <c r="CJ27" i="17" s="1"/>
  <c r="AA11" i="6"/>
  <c r="CJ10" i="17" s="1"/>
  <c r="CJ32" i="17" l="1"/>
  <c r="CK30" i="17"/>
  <c r="CK32" i="17" s="1"/>
  <c r="CK35" i="17" s="1"/>
  <c r="CJ28" i="17"/>
  <c r="AA33" i="6"/>
  <c r="H396" i="8"/>
  <c r="G399" i="8"/>
  <c r="H399" i="8"/>
  <c r="I401" i="8"/>
  <c r="H398" i="8"/>
  <c r="H401" i="8"/>
  <c r="G396" i="8"/>
  <c r="G397" i="8" s="1"/>
  <c r="I397" i="8" s="1"/>
  <c r="AA29" i="6"/>
  <c r="Z32" i="6"/>
  <c r="CF31" i="17" s="1"/>
  <c r="CG31" i="17" s="1"/>
  <c r="Z31" i="6"/>
  <c r="CF30" i="17" s="1"/>
  <c r="CG30" i="17" s="1"/>
  <c r="Z12" i="6"/>
  <c r="CF11" i="17" s="1"/>
  <c r="Z13" i="6"/>
  <c r="CF12" i="17" s="1"/>
  <c r="Z14" i="6"/>
  <c r="CF13" i="17" s="1"/>
  <c r="Z16" i="6"/>
  <c r="CF15" i="17" s="1"/>
  <c r="Z17" i="6"/>
  <c r="CF16" i="17" s="1"/>
  <c r="Z18" i="6"/>
  <c r="CF17" i="17" s="1"/>
  <c r="Z19" i="6"/>
  <c r="CF18" i="17" s="1"/>
  <c r="Z20" i="6"/>
  <c r="CF19" i="17" s="1"/>
  <c r="Z21" i="6"/>
  <c r="CF20" i="17" s="1"/>
  <c r="Z22" i="6"/>
  <c r="CF21" i="17" s="1"/>
  <c r="Z23" i="6"/>
  <c r="CF22" i="17" s="1"/>
  <c r="Z24" i="6"/>
  <c r="CF23" i="17" s="1"/>
  <c r="Z25" i="6"/>
  <c r="CF24" i="17" s="1"/>
  <c r="Z26" i="6"/>
  <c r="CF25" i="17" s="1"/>
  <c r="Z27" i="6"/>
  <c r="CF26" i="17" s="1"/>
  <c r="Z28" i="6"/>
  <c r="CF27" i="17" s="1"/>
  <c r="Z11" i="6"/>
  <c r="CF10" i="17" s="1"/>
  <c r="CJ35" i="17" l="1"/>
  <c r="CJ36" i="17" s="1"/>
  <c r="CG32" i="17"/>
  <c r="CG35" i="17" s="1"/>
  <c r="CF32" i="17"/>
  <c r="AA36" i="6"/>
  <c r="I399" i="8"/>
  <c r="G400" i="8"/>
  <c r="I400" i="8" s="1"/>
  <c r="Z15" i="6"/>
  <c r="Z33" i="6"/>
  <c r="I398" i="8"/>
  <c r="I396" i="8"/>
  <c r="FJ34" i="2"/>
  <c r="FI34" i="2"/>
  <c r="FH33" i="2"/>
  <c r="FE33" i="2"/>
  <c r="FH32" i="2"/>
  <c r="FG34" i="2"/>
  <c r="FF34" i="2"/>
  <c r="FE32" i="2"/>
  <c r="FJ30" i="2"/>
  <c r="FJ37" i="2" s="1"/>
  <c r="FJ42" i="2" s="1"/>
  <c r="FI30" i="2"/>
  <c r="FH29" i="2"/>
  <c r="FE29" i="2"/>
  <c r="FH28" i="2"/>
  <c r="FE28" i="2"/>
  <c r="FH27" i="2"/>
  <c r="FE27" i="2"/>
  <c r="FH26" i="2"/>
  <c r="FE26" i="2"/>
  <c r="FH25" i="2"/>
  <c r="FE25" i="2"/>
  <c r="FH24" i="2"/>
  <c r="FE24" i="2"/>
  <c r="FH23" i="2"/>
  <c r="FE23" i="2"/>
  <c r="FH22" i="2"/>
  <c r="FE22" i="2"/>
  <c r="FH21" i="2"/>
  <c r="FE21" i="2"/>
  <c r="FH20" i="2"/>
  <c r="FE20" i="2"/>
  <c r="FH19" i="2"/>
  <c r="FE19" i="2"/>
  <c r="FH18" i="2"/>
  <c r="FE18" i="2"/>
  <c r="FH17" i="2"/>
  <c r="FE17" i="2"/>
  <c r="FH16" i="2"/>
  <c r="FE16" i="2"/>
  <c r="FH15" i="2"/>
  <c r="FE15" i="2"/>
  <c r="FH14" i="2"/>
  <c r="FE14" i="2"/>
  <c r="FH13" i="2"/>
  <c r="FE13" i="2"/>
  <c r="FH12" i="2"/>
  <c r="FE12" i="2"/>
  <c r="FF30" i="2"/>
  <c r="Z29" i="6" l="1"/>
  <c r="CF14" i="17"/>
  <c r="CF28" i="17" s="1"/>
  <c r="CF35" i="17" s="1"/>
  <c r="CF36" i="17" s="1"/>
  <c r="FI37" i="2"/>
  <c r="Y29" i="6"/>
  <c r="Y33" i="6"/>
  <c r="X33" i="6"/>
  <c r="X29" i="6"/>
  <c r="FF37" i="2"/>
  <c r="E220" i="8" s="1"/>
  <c r="E223" i="8" s="1"/>
  <c r="H197" i="8"/>
  <c r="G197" i="8"/>
  <c r="G200" i="8" s="1"/>
  <c r="H203" i="8"/>
  <c r="H201" i="8"/>
  <c r="G201" i="8"/>
  <c r="FE34" i="2"/>
  <c r="FH30" i="2"/>
  <c r="FH34" i="2"/>
  <c r="Z36" i="6"/>
  <c r="C18" i="7"/>
  <c r="F224" i="8"/>
  <c r="F227" i="8" s="1"/>
  <c r="FE30" i="2"/>
  <c r="FG30" i="2"/>
  <c r="FG37" i="2" s="1"/>
  <c r="F220" i="8" l="1"/>
  <c r="F223" i="8" s="1"/>
  <c r="H223" i="8" s="1"/>
  <c r="FI42" i="2"/>
  <c r="G223" i="8"/>
  <c r="Y36" i="6"/>
  <c r="X36" i="6"/>
  <c r="G203" i="8"/>
  <c r="I201" i="8"/>
  <c r="I197" i="8"/>
  <c r="I200" i="8"/>
  <c r="H199" i="8"/>
  <c r="FE37" i="2"/>
  <c r="FH37" i="2"/>
  <c r="E224" i="8"/>
  <c r="E227" i="8" s="1"/>
  <c r="G227" i="8" s="1"/>
  <c r="I227" i="8" s="1"/>
  <c r="B18" i="7"/>
  <c r="U33" i="6"/>
  <c r="T33" i="6"/>
  <c r="U29" i="6"/>
  <c r="T29" i="6"/>
  <c r="J220" i="8"/>
  <c r="H227" i="8" l="1"/>
  <c r="I203" i="8"/>
  <c r="G204" i="8"/>
  <c r="I204" i="8" s="1"/>
  <c r="I199" i="8"/>
  <c r="U36" i="6"/>
  <c r="G224" i="8"/>
  <c r="T36" i="6"/>
  <c r="H224" i="8"/>
  <c r="G220" i="8"/>
  <c r="I223" i="8" l="1"/>
  <c r="I224" i="8"/>
  <c r="H220" i="8"/>
  <c r="I220" i="8"/>
  <c r="AW30" i="3" l="1"/>
  <c r="AW26" i="3"/>
  <c r="AV26" i="3" l="1"/>
  <c r="AV30" i="3"/>
  <c r="AW33" i="3"/>
  <c r="AW38" i="3" s="1"/>
  <c r="AV33" i="3" l="1"/>
  <c r="AV38" i="3" s="1"/>
  <c r="H173" i="8" l="1"/>
  <c r="G173" i="8"/>
  <c r="I173" i="8" s="1"/>
  <c r="D56" i="11"/>
  <c r="J16" i="11"/>
  <c r="J29" i="11"/>
  <c r="QN13" i="2"/>
  <c r="QR13" i="2"/>
  <c r="QN14" i="2"/>
  <c r="QR14" i="2"/>
  <c r="QN15" i="2"/>
  <c r="QR15" i="2"/>
  <c r="QN16" i="2"/>
  <c r="QR16" i="2"/>
  <c r="QN17" i="2"/>
  <c r="QR17" i="2"/>
  <c r="QN18" i="2"/>
  <c r="QR18" i="2"/>
  <c r="QN19" i="2"/>
  <c r="QR19" i="2"/>
  <c r="QN20" i="2"/>
  <c r="QR20" i="2"/>
  <c r="QN21" i="2"/>
  <c r="QR21" i="2"/>
  <c r="QN22" i="2"/>
  <c r="QR22" i="2"/>
  <c r="QN23" i="2"/>
  <c r="QR23" i="2"/>
  <c r="QN24" i="2"/>
  <c r="QR24" i="2"/>
  <c r="QN25" i="2"/>
  <c r="QR25" i="2"/>
  <c r="QN26" i="2"/>
  <c r="QR26" i="2"/>
  <c r="QN27" i="2"/>
  <c r="QR27" i="2"/>
  <c r="QN28" i="2"/>
  <c r="QR28" i="2"/>
  <c r="QN29" i="2"/>
  <c r="QR29" i="2"/>
  <c r="QN12" i="2"/>
  <c r="QR12" i="2"/>
  <c r="CM26" i="4"/>
  <c r="CI26" i="4"/>
  <c r="BE36" i="3" s="1"/>
  <c r="CJ8" i="4"/>
  <c r="CK8" i="4"/>
  <c r="BE30" i="3"/>
  <c r="BE26" i="3"/>
  <c r="CK26" i="4" l="1"/>
  <c r="QR30" i="2"/>
  <c r="QR37" i="2" s="1"/>
  <c r="QN30" i="2"/>
  <c r="QN37" i="2" s="1"/>
  <c r="BE33" i="3"/>
  <c r="BE38" i="3" s="1"/>
  <c r="CL26" i="4"/>
  <c r="CH26" i="4"/>
  <c r="BD36" i="3" s="1"/>
  <c r="BD30" i="3"/>
  <c r="BD26" i="3"/>
  <c r="CJ26" i="4" l="1"/>
  <c r="BE40" i="3"/>
  <c r="F171" i="8"/>
  <c r="F174" i="8" s="1"/>
  <c r="BD33" i="3"/>
  <c r="BD38" i="3" s="1"/>
  <c r="E171" i="8" s="1"/>
  <c r="E174" i="8" s="1"/>
  <c r="G174" i="8" s="1"/>
  <c r="I174" i="8" s="1"/>
  <c r="H174" i="8" l="1"/>
  <c r="G171" i="8"/>
  <c r="I171" i="8" s="1"/>
  <c r="H171" i="8"/>
  <c r="G172" i="8" l="1"/>
  <c r="I172" i="8" s="1"/>
  <c r="H172" i="8"/>
  <c r="CO32" i="6"/>
  <c r="CO31" i="6"/>
  <c r="CO12" i="6"/>
  <c r="CO13" i="6"/>
  <c r="CO14" i="6"/>
  <c r="CO15" i="6"/>
  <c r="CO16" i="6"/>
  <c r="CO17" i="6"/>
  <c r="CO18" i="6"/>
  <c r="CO19" i="6"/>
  <c r="CO20" i="6"/>
  <c r="CO21" i="6"/>
  <c r="CO22" i="6"/>
  <c r="CO23" i="6"/>
  <c r="CO24" i="6"/>
  <c r="CO25" i="6"/>
  <c r="CO26" i="6"/>
  <c r="CO27" i="6"/>
  <c r="CO28" i="6"/>
  <c r="CO11" i="6"/>
  <c r="DD12" i="2"/>
  <c r="DD13" i="2"/>
  <c r="CO33" i="6" l="1"/>
  <c r="CO29" i="6"/>
  <c r="CO36" i="6" l="1"/>
  <c r="AR48" i="1"/>
  <c r="D27" i="11" l="1"/>
  <c r="F31" i="11" l="1"/>
  <c r="AM30" i="3"/>
  <c r="AM44" i="3" s="1"/>
  <c r="AM26" i="3"/>
  <c r="AM43" i="3" s="1"/>
  <c r="AM33" i="3" l="1"/>
  <c r="AM38" i="3" s="1"/>
  <c r="AM40" i="3" s="1"/>
  <c r="AL43" i="3"/>
  <c r="AL30" i="3"/>
  <c r="AL44" i="3" s="1"/>
  <c r="D76" i="8"/>
  <c r="C18" i="16" s="1"/>
  <c r="F74" i="8" l="1"/>
  <c r="AL33" i="3"/>
  <c r="AL38" i="3" s="1"/>
  <c r="E74" i="8" s="1"/>
  <c r="G74" i="8" s="1"/>
  <c r="I74" i="8" s="1"/>
  <c r="G75" i="8" l="1"/>
  <c r="I75" i="8" s="1"/>
  <c r="H74" i="8"/>
  <c r="E76" i="8" l="1"/>
  <c r="H75" i="8"/>
  <c r="F76" i="8"/>
  <c r="E18" i="16" s="1"/>
  <c r="G76" i="8" l="1"/>
  <c r="D18" i="16"/>
  <c r="H76" i="8"/>
  <c r="AU26" i="3"/>
  <c r="AU43" i="3" s="1"/>
  <c r="I76" i="8" l="1"/>
  <c r="F18" i="16"/>
  <c r="AT26" i="3"/>
  <c r="AT43" i="3" s="1"/>
  <c r="AT30" i="3"/>
  <c r="AT44" i="3" s="1"/>
  <c r="AU30" i="3" l="1"/>
  <c r="AT33" i="3"/>
  <c r="AT38" i="3" s="1"/>
  <c r="AU44" i="3" l="1"/>
  <c r="AU33" i="3"/>
  <c r="AU38" i="3" s="1"/>
  <c r="D244" i="8"/>
  <c r="D241" i="8"/>
  <c r="J240" i="8"/>
  <c r="M32" i="6"/>
  <c r="AF31" i="17" s="1"/>
  <c r="AG31" i="17" s="1"/>
  <c r="M31" i="6"/>
  <c r="AF30" i="17" s="1"/>
  <c r="AG30" i="17" s="1"/>
  <c r="AG32" i="17" s="1"/>
  <c r="M12" i="6"/>
  <c r="AF11" i="17" s="1"/>
  <c r="AG11" i="17" s="1"/>
  <c r="M13" i="6"/>
  <c r="AF12" i="17" s="1"/>
  <c r="AG12" i="17" s="1"/>
  <c r="M14" i="6"/>
  <c r="AF13" i="17" s="1"/>
  <c r="AG13" i="17" s="1"/>
  <c r="M15" i="6"/>
  <c r="AF14" i="17" s="1"/>
  <c r="AG14" i="17" s="1"/>
  <c r="M16" i="6"/>
  <c r="AF15" i="17" s="1"/>
  <c r="AG15" i="17" s="1"/>
  <c r="M17" i="6"/>
  <c r="AF16" i="17" s="1"/>
  <c r="AG16" i="17" s="1"/>
  <c r="M18" i="6"/>
  <c r="AF17" i="17" s="1"/>
  <c r="AG17" i="17" s="1"/>
  <c r="M19" i="6"/>
  <c r="AF18" i="17" s="1"/>
  <c r="AG18" i="17" s="1"/>
  <c r="M20" i="6"/>
  <c r="AF19" i="17" s="1"/>
  <c r="AG19" i="17" s="1"/>
  <c r="M21" i="6"/>
  <c r="AF20" i="17" s="1"/>
  <c r="AG20" i="17" s="1"/>
  <c r="M22" i="6"/>
  <c r="AF21" i="17" s="1"/>
  <c r="AG21" i="17" s="1"/>
  <c r="M23" i="6"/>
  <c r="AF22" i="17" s="1"/>
  <c r="AG22" i="17" s="1"/>
  <c r="M24" i="6"/>
  <c r="AF23" i="17" s="1"/>
  <c r="AG23" i="17" s="1"/>
  <c r="M25" i="6"/>
  <c r="AF24" i="17" s="1"/>
  <c r="AG24" i="17" s="1"/>
  <c r="M26" i="6"/>
  <c r="AF25" i="17" s="1"/>
  <c r="AG25" i="17" s="1"/>
  <c r="M27" i="6"/>
  <c r="AF26" i="17" s="1"/>
  <c r="AG26" i="17" s="1"/>
  <c r="M28" i="6"/>
  <c r="AF27" i="17" s="1"/>
  <c r="AG27" i="17" s="1"/>
  <c r="M11" i="6"/>
  <c r="AF10" i="17" s="1"/>
  <c r="L32" i="6"/>
  <c r="AB31" i="17" s="1"/>
  <c r="AC31" i="17" s="1"/>
  <c r="L31" i="6"/>
  <c r="AB30" i="17" s="1"/>
  <c r="AC30" i="17" s="1"/>
  <c r="L12" i="6"/>
  <c r="AB11" i="17" s="1"/>
  <c r="AC11" i="17" s="1"/>
  <c r="L13" i="6"/>
  <c r="AB12" i="17" s="1"/>
  <c r="AC12" i="17" s="1"/>
  <c r="L14" i="6"/>
  <c r="AB13" i="17" s="1"/>
  <c r="AC13" i="17" s="1"/>
  <c r="L15" i="6"/>
  <c r="AB14" i="17" s="1"/>
  <c r="AC14" i="17" s="1"/>
  <c r="L16" i="6"/>
  <c r="AB15" i="17" s="1"/>
  <c r="AC15" i="17" s="1"/>
  <c r="L17" i="6"/>
  <c r="AB16" i="17" s="1"/>
  <c r="AC16" i="17" s="1"/>
  <c r="L18" i="6"/>
  <c r="AB17" i="17" s="1"/>
  <c r="AC17" i="17" s="1"/>
  <c r="L19" i="6"/>
  <c r="AB18" i="17" s="1"/>
  <c r="AC18" i="17" s="1"/>
  <c r="L20" i="6"/>
  <c r="AB19" i="17" s="1"/>
  <c r="AC19" i="17" s="1"/>
  <c r="L21" i="6"/>
  <c r="AB20" i="17" s="1"/>
  <c r="AC20" i="17" s="1"/>
  <c r="L22" i="6"/>
  <c r="AB21" i="17" s="1"/>
  <c r="AC21" i="17" s="1"/>
  <c r="L23" i="6"/>
  <c r="AB22" i="17" s="1"/>
  <c r="AC22" i="17" s="1"/>
  <c r="L24" i="6"/>
  <c r="AB23" i="17" s="1"/>
  <c r="AC23" i="17" s="1"/>
  <c r="L25" i="6"/>
  <c r="AB24" i="17" s="1"/>
  <c r="AC24" i="17" s="1"/>
  <c r="L26" i="6"/>
  <c r="AB25" i="17" s="1"/>
  <c r="AC25" i="17" s="1"/>
  <c r="L27" i="6"/>
  <c r="AB26" i="17" s="1"/>
  <c r="AC26" i="17" s="1"/>
  <c r="L28" i="6"/>
  <c r="AB27" i="17" s="1"/>
  <c r="AC27" i="17" s="1"/>
  <c r="L11" i="6"/>
  <c r="AB10" i="17" s="1"/>
  <c r="AC10" i="17" s="1"/>
  <c r="DX34" i="2"/>
  <c r="DW34" i="2"/>
  <c r="DX30" i="2"/>
  <c r="DW30" i="2"/>
  <c r="AC28" i="17" l="1"/>
  <c r="AF28" i="17"/>
  <c r="AG10" i="17"/>
  <c r="AG28" i="17" s="1"/>
  <c r="AG35" i="17" s="1"/>
  <c r="AC35" i="17"/>
  <c r="AC32" i="17"/>
  <c r="AB28" i="17"/>
  <c r="AB32" i="17"/>
  <c r="AF32" i="17"/>
  <c r="AF35" i="17" s="1"/>
  <c r="DX37" i="2"/>
  <c r="C9" i="7" s="1"/>
  <c r="M33" i="6"/>
  <c r="DW37" i="2"/>
  <c r="F240" i="8" s="1"/>
  <c r="F241" i="8" s="1"/>
  <c r="M29" i="6"/>
  <c r="L33" i="6"/>
  <c r="L29" i="6"/>
  <c r="DO30" i="2"/>
  <c r="DP30" i="2"/>
  <c r="DO34" i="2"/>
  <c r="DP34" i="2"/>
  <c r="D354" i="8"/>
  <c r="J352" i="8"/>
  <c r="AU32" i="6"/>
  <c r="FL31" i="17" s="1"/>
  <c r="FM31" i="17" s="1"/>
  <c r="AU31" i="6"/>
  <c r="FL30" i="17" s="1"/>
  <c r="FM30" i="17" s="1"/>
  <c r="AU12" i="6"/>
  <c r="FL11" i="17" s="1"/>
  <c r="AU13" i="6"/>
  <c r="FL12" i="17" s="1"/>
  <c r="AU14" i="6"/>
  <c r="FL13" i="17" s="1"/>
  <c r="AU15" i="6"/>
  <c r="FL14" i="17" s="1"/>
  <c r="AU16" i="6"/>
  <c r="FL15" i="17" s="1"/>
  <c r="AU17" i="6"/>
  <c r="FL16" i="17" s="1"/>
  <c r="AU18" i="6"/>
  <c r="FL17" i="17" s="1"/>
  <c r="AU19" i="6"/>
  <c r="FL18" i="17" s="1"/>
  <c r="AU20" i="6"/>
  <c r="FL19" i="17" s="1"/>
  <c r="AU21" i="6"/>
  <c r="FL20" i="17" s="1"/>
  <c r="AU22" i="6"/>
  <c r="FL21" i="17" s="1"/>
  <c r="AU23" i="6"/>
  <c r="FL22" i="17" s="1"/>
  <c r="AU24" i="6"/>
  <c r="FL23" i="17" s="1"/>
  <c r="AU25" i="6"/>
  <c r="FL24" i="17" s="1"/>
  <c r="AU26" i="6"/>
  <c r="FL25" i="17" s="1"/>
  <c r="AU27" i="6"/>
  <c r="FL26" i="17" s="1"/>
  <c r="AU28" i="6"/>
  <c r="FL27" i="17" s="1"/>
  <c r="AU11" i="6"/>
  <c r="FL10" i="17" s="1"/>
  <c r="FL28" i="17" s="1"/>
  <c r="AF36" i="17" l="1"/>
  <c r="FM32" i="17"/>
  <c r="FM35" i="17" s="1"/>
  <c r="AB35" i="17"/>
  <c r="AB36" i="17" s="1"/>
  <c r="FL35" i="17"/>
  <c r="FL32" i="17"/>
  <c r="C9" i="16"/>
  <c r="F243" i="8"/>
  <c r="F244" i="8" s="1"/>
  <c r="M36" i="6"/>
  <c r="D357" i="8"/>
  <c r="AU33" i="6"/>
  <c r="L36" i="6"/>
  <c r="DP37" i="2"/>
  <c r="B9" i="7" s="1"/>
  <c r="DO37" i="2"/>
  <c r="E240" i="8" s="1"/>
  <c r="E241" i="8" s="1"/>
  <c r="AU29" i="6"/>
  <c r="G241" i="8" l="1"/>
  <c r="I241" i="8" s="1"/>
  <c r="AU36" i="6"/>
  <c r="E243" i="8"/>
  <c r="G243" i="8" s="1"/>
  <c r="I243" i="8" s="1"/>
  <c r="H240" i="8"/>
  <c r="G240" i="8"/>
  <c r="I240" i="8" s="1"/>
  <c r="H241" i="8"/>
  <c r="AT32" i="6"/>
  <c r="FH31" i="17" s="1"/>
  <c r="FI31" i="17" s="1"/>
  <c r="KL29" i="2"/>
  <c r="FN27" i="17" s="1"/>
  <c r="KK29" i="2"/>
  <c r="KL28" i="2"/>
  <c r="FN26" i="17" s="1"/>
  <c r="KK28" i="2"/>
  <c r="KL27" i="2"/>
  <c r="FN25" i="17" s="1"/>
  <c r="KK27" i="2"/>
  <c r="KL26" i="2"/>
  <c r="FN24" i="17" s="1"/>
  <c r="KK26" i="2"/>
  <c r="KL25" i="2"/>
  <c r="FN23" i="17" s="1"/>
  <c r="KK25" i="2"/>
  <c r="KL24" i="2"/>
  <c r="FN22" i="17" s="1"/>
  <c r="KK24" i="2"/>
  <c r="KL23" i="2"/>
  <c r="FN21" i="17" s="1"/>
  <c r="KK23" i="2"/>
  <c r="KL22" i="2"/>
  <c r="FN20" i="17" s="1"/>
  <c r="KK22" i="2"/>
  <c r="KL21" i="2"/>
  <c r="FN19" i="17" s="1"/>
  <c r="KK21" i="2"/>
  <c r="KL20" i="2"/>
  <c r="FN18" i="17" s="1"/>
  <c r="KK20" i="2"/>
  <c r="KL19" i="2"/>
  <c r="FN17" i="17" s="1"/>
  <c r="KK19" i="2"/>
  <c r="KL18" i="2"/>
  <c r="FN16" i="17" s="1"/>
  <c r="KK18" i="2"/>
  <c r="KL17" i="2"/>
  <c r="FN15" i="17" s="1"/>
  <c r="KK17" i="2"/>
  <c r="KL16" i="2"/>
  <c r="FN14" i="17" s="1"/>
  <c r="KK16" i="2"/>
  <c r="KL15" i="2"/>
  <c r="FN13" i="17" s="1"/>
  <c r="KK15" i="2"/>
  <c r="KL14" i="2"/>
  <c r="FN12" i="17" s="1"/>
  <c r="KK14" i="2"/>
  <c r="KL13" i="2"/>
  <c r="FN11" i="17" s="1"/>
  <c r="KK13" i="2"/>
  <c r="KL12" i="2"/>
  <c r="FN10" i="17" s="1"/>
  <c r="FN28" i="17" s="1"/>
  <c r="FN35" i="17" s="1"/>
  <c r="FL36" i="17" s="1"/>
  <c r="KK12" i="2"/>
  <c r="KF13" i="2"/>
  <c r="KF14" i="2"/>
  <c r="KG14" i="2"/>
  <c r="FJ12" i="17" s="1"/>
  <c r="KF15" i="2"/>
  <c r="KG16" i="2"/>
  <c r="FJ14" i="17" s="1"/>
  <c r="KF17" i="2"/>
  <c r="KG18" i="2"/>
  <c r="FJ16" i="17" s="1"/>
  <c r="KF19" i="2"/>
  <c r="KG20" i="2"/>
  <c r="FJ18" i="17" s="1"/>
  <c r="KF21" i="2"/>
  <c r="KG22" i="2"/>
  <c r="FJ20" i="17" s="1"/>
  <c r="KF23" i="2"/>
  <c r="KG24" i="2"/>
  <c r="FJ22" i="17" s="1"/>
  <c r="KF25" i="2"/>
  <c r="KG26" i="2"/>
  <c r="FJ24" i="17" s="1"/>
  <c r="KF27" i="2"/>
  <c r="KG28" i="2"/>
  <c r="FJ26" i="17" s="1"/>
  <c r="KF29" i="2"/>
  <c r="KG12" i="2"/>
  <c r="FJ10" i="17" s="1"/>
  <c r="JP33" i="2"/>
  <c r="JP32" i="2"/>
  <c r="JP29" i="2"/>
  <c r="JP28" i="2"/>
  <c r="JP27" i="2"/>
  <c r="JP26" i="2"/>
  <c r="JP25" i="2"/>
  <c r="JP24" i="2"/>
  <c r="JP23" i="2"/>
  <c r="JP22" i="2"/>
  <c r="JP21" i="2"/>
  <c r="JP20" i="2"/>
  <c r="JP19" i="2"/>
  <c r="JP18" i="2"/>
  <c r="JP17" i="2"/>
  <c r="JP16" i="2"/>
  <c r="JP15" i="2"/>
  <c r="JP14" i="2"/>
  <c r="JP13" i="2"/>
  <c r="JP12" i="2"/>
  <c r="JZ29" i="2"/>
  <c r="JZ28" i="2"/>
  <c r="JZ27" i="2"/>
  <c r="JZ26" i="2"/>
  <c r="JZ25" i="2"/>
  <c r="JZ24" i="2"/>
  <c r="JZ23" i="2"/>
  <c r="JZ22" i="2"/>
  <c r="JZ21" i="2"/>
  <c r="JZ20" i="2"/>
  <c r="JZ19" i="2"/>
  <c r="JZ18" i="2"/>
  <c r="JZ17" i="2"/>
  <c r="JZ16" i="2"/>
  <c r="JZ15" i="2"/>
  <c r="JZ14" i="2"/>
  <c r="JZ13" i="2"/>
  <c r="JZ12" i="2"/>
  <c r="KT13" i="2"/>
  <c r="KT14" i="2"/>
  <c r="KT15" i="2"/>
  <c r="KT16" i="2"/>
  <c r="KT17" i="2"/>
  <c r="KT18" i="2"/>
  <c r="KT19" i="2"/>
  <c r="KT20" i="2"/>
  <c r="KT21" i="2"/>
  <c r="KT22" i="2"/>
  <c r="KT23" i="2"/>
  <c r="KT24" i="2"/>
  <c r="KT25" i="2"/>
  <c r="KT26" i="2"/>
  <c r="KT27" i="2"/>
  <c r="KT28" i="2"/>
  <c r="KT29" i="2"/>
  <c r="KT12" i="2"/>
  <c r="KV34" i="2"/>
  <c r="KU34" i="2"/>
  <c r="KV30" i="2"/>
  <c r="KU30" i="2"/>
  <c r="KQ34" i="2"/>
  <c r="KP34" i="2"/>
  <c r="KL34" i="2"/>
  <c r="KK34" i="2"/>
  <c r="KG34" i="2"/>
  <c r="KF34" i="2"/>
  <c r="JW34" i="2"/>
  <c r="JV34" i="2"/>
  <c r="JR34" i="2"/>
  <c r="JQ34" i="2"/>
  <c r="JR30" i="2"/>
  <c r="JQ30" i="2"/>
  <c r="KB34" i="2"/>
  <c r="KA34" i="2"/>
  <c r="KB30" i="2"/>
  <c r="KA30" i="2"/>
  <c r="JQ37" i="2" l="1"/>
  <c r="KU37" i="2"/>
  <c r="KA37" i="2"/>
  <c r="KK30" i="2"/>
  <c r="KK37" i="2" s="1"/>
  <c r="KB37" i="2"/>
  <c r="JR37" i="2"/>
  <c r="KV37" i="2"/>
  <c r="KL30" i="2"/>
  <c r="KL37" i="2" s="1"/>
  <c r="E244" i="8"/>
  <c r="H243" i="8"/>
  <c r="G242" i="8"/>
  <c r="H242" i="8"/>
  <c r="JW30" i="2"/>
  <c r="JW37" i="2" s="1"/>
  <c r="KP30" i="2"/>
  <c r="KP37" i="2" s="1"/>
  <c r="JL34" i="2"/>
  <c r="JV30" i="2"/>
  <c r="JV37" i="2" s="1"/>
  <c r="KQ30" i="2"/>
  <c r="KQ37" i="2" s="1"/>
  <c r="KF12" i="2"/>
  <c r="AT27" i="6"/>
  <c r="FH26" i="17" s="1"/>
  <c r="AT25" i="6"/>
  <c r="FH24" i="17" s="1"/>
  <c r="AT23" i="6"/>
  <c r="FH22" i="17" s="1"/>
  <c r="AT21" i="6"/>
  <c r="FH20" i="17" s="1"/>
  <c r="AT19" i="6"/>
  <c r="FH18" i="17" s="1"/>
  <c r="AT17" i="6"/>
  <c r="FH16" i="17" s="1"/>
  <c r="AT15" i="6"/>
  <c r="FH14" i="17" s="1"/>
  <c r="AT13" i="6"/>
  <c r="FH12" i="17" s="1"/>
  <c r="AT26" i="6"/>
  <c r="FH25" i="17" s="1"/>
  <c r="AT22" i="6"/>
  <c r="FH21" i="17" s="1"/>
  <c r="AT18" i="6"/>
  <c r="FH17" i="17" s="1"/>
  <c r="AT14" i="6"/>
  <c r="FH13" i="17" s="1"/>
  <c r="JM30" i="2"/>
  <c r="AT12" i="6"/>
  <c r="FH11" i="17" s="1"/>
  <c r="KG29" i="2"/>
  <c r="FJ27" i="17" s="1"/>
  <c r="KG27" i="2"/>
  <c r="FJ25" i="17" s="1"/>
  <c r="KG25" i="2"/>
  <c r="FJ23" i="17" s="1"/>
  <c r="KG23" i="2"/>
  <c r="FJ21" i="17" s="1"/>
  <c r="KG21" i="2"/>
  <c r="FJ19" i="17" s="1"/>
  <c r="KG19" i="2"/>
  <c r="FJ17" i="17" s="1"/>
  <c r="KG17" i="2"/>
  <c r="FJ15" i="17" s="1"/>
  <c r="KG15" i="2"/>
  <c r="FJ13" i="17" s="1"/>
  <c r="KG13" i="2"/>
  <c r="FJ11" i="17" s="1"/>
  <c r="AT28" i="6"/>
  <c r="FH27" i="17" s="1"/>
  <c r="AT24" i="6"/>
  <c r="FH23" i="17" s="1"/>
  <c r="AT20" i="6"/>
  <c r="FH19" i="17" s="1"/>
  <c r="AT16" i="6"/>
  <c r="FH15" i="17" s="1"/>
  <c r="JM34" i="2"/>
  <c r="AT31" i="6"/>
  <c r="KF28" i="2"/>
  <c r="KF26" i="2"/>
  <c r="KF24" i="2"/>
  <c r="KF22" i="2"/>
  <c r="KF20" i="2"/>
  <c r="KF18" i="2"/>
  <c r="KF16" i="2"/>
  <c r="AT11" i="6"/>
  <c r="FH10" i="17" s="1"/>
  <c r="JL30" i="2"/>
  <c r="FH28" i="17" l="1"/>
  <c r="FJ28" i="17"/>
  <c r="FJ35" i="17" s="1"/>
  <c r="AT33" i="6"/>
  <c r="FH30" i="17"/>
  <c r="I242" i="8"/>
  <c r="JQ38" i="2"/>
  <c r="JQ42" i="2" s="1"/>
  <c r="JR38" i="2"/>
  <c r="F355" i="8" s="1"/>
  <c r="F357" i="8" s="1"/>
  <c r="G244" i="8"/>
  <c r="H244" i="8"/>
  <c r="JL37" i="2"/>
  <c r="JL38" i="2" s="1"/>
  <c r="E352" i="8" s="1"/>
  <c r="G352" i="8" s="1"/>
  <c r="KF30" i="2"/>
  <c r="KF37" i="2" s="1"/>
  <c r="KG30" i="2"/>
  <c r="KG37" i="2" s="1"/>
  <c r="JM37" i="2"/>
  <c r="JM38" i="2" s="1"/>
  <c r="B22" i="7" s="1"/>
  <c r="AT29" i="6"/>
  <c r="AT36" i="6" s="1"/>
  <c r="FH32" i="17" l="1"/>
  <c r="FH35" i="17" s="1"/>
  <c r="FI30" i="17"/>
  <c r="FI32" i="17" s="1"/>
  <c r="FI35" i="17" s="1"/>
  <c r="I244" i="8"/>
  <c r="G245" i="8"/>
  <c r="H245" i="8"/>
  <c r="F352" i="8"/>
  <c r="F354" i="8" s="1"/>
  <c r="E9" i="16" s="1"/>
  <c r="JR42" i="2"/>
  <c r="C22" i="7"/>
  <c r="H353" i="8"/>
  <c r="E355" i="8"/>
  <c r="H355" i="8" s="1"/>
  <c r="I353" i="8"/>
  <c r="I352" i="8"/>
  <c r="S29" i="6"/>
  <c r="S33" i="6"/>
  <c r="FH36" i="17" l="1"/>
  <c r="I245" i="8"/>
  <c r="H352" i="8"/>
  <c r="E354" i="8"/>
  <c r="H356" i="8"/>
  <c r="G355" i="8"/>
  <c r="I355" i="8" s="1"/>
  <c r="S36" i="6"/>
  <c r="D284" i="8"/>
  <c r="D473" i="8" s="1"/>
  <c r="G283" i="8"/>
  <c r="G282" i="8"/>
  <c r="D280" i="8"/>
  <c r="G279" i="8"/>
  <c r="G278" i="8"/>
  <c r="G354" i="8" l="1"/>
  <c r="H354" i="8"/>
  <c r="E357" i="8"/>
  <c r="H357" i="8" s="1"/>
  <c r="I427" i="8"/>
  <c r="H427" i="8"/>
  <c r="AS30" i="2"/>
  <c r="AS34" i="2"/>
  <c r="D148" i="8"/>
  <c r="H147" i="8"/>
  <c r="G147" i="8"/>
  <c r="J146" i="8"/>
  <c r="H154" i="8"/>
  <c r="G154" i="8"/>
  <c r="I154" i="8" s="1"/>
  <c r="CA26" i="4"/>
  <c r="BW26" i="4"/>
  <c r="BA36" i="3" s="1"/>
  <c r="BY8" i="4"/>
  <c r="BA30" i="3"/>
  <c r="BA26" i="3"/>
  <c r="D9" i="16" l="1"/>
  <c r="I354" i="8"/>
  <c r="I147" i="8"/>
  <c r="I356" i="8"/>
  <c r="G357" i="8"/>
  <c r="F9" i="16" s="1"/>
  <c r="R33" i="6"/>
  <c r="BA33" i="3"/>
  <c r="BA38" i="3" s="1"/>
  <c r="R29" i="6"/>
  <c r="BY26" i="4"/>
  <c r="BV26" i="4"/>
  <c r="AZ36" i="3" s="1"/>
  <c r="AZ30" i="3"/>
  <c r="AN34" i="2"/>
  <c r="AS37" i="2"/>
  <c r="F146" i="8" s="1"/>
  <c r="F148" i="8" s="1"/>
  <c r="BZ26" i="4"/>
  <c r="BX8" i="4"/>
  <c r="AZ26" i="3"/>
  <c r="AN30" i="2"/>
  <c r="I357" i="8" l="1"/>
  <c r="AZ33" i="3"/>
  <c r="R36" i="6"/>
  <c r="BA40" i="3"/>
  <c r="F152" i="8"/>
  <c r="AN37" i="2"/>
  <c r="E146" i="8" s="1"/>
  <c r="E148" i="8" s="1"/>
  <c r="BX26" i="4"/>
  <c r="F155" i="8" l="1"/>
  <c r="H148" i="8"/>
  <c r="G148" i="8"/>
  <c r="I148" i="8" s="1"/>
  <c r="G146" i="8"/>
  <c r="I146" i="8" s="1"/>
  <c r="H146" i="8"/>
  <c r="D34" i="8" l="1"/>
  <c r="AC30" i="3"/>
  <c r="AC26" i="3"/>
  <c r="AB26" i="3" l="1"/>
  <c r="AC33" i="3"/>
  <c r="AC38" i="3" s="1"/>
  <c r="AB30" i="3"/>
  <c r="AB33" i="3" l="1"/>
  <c r="AB38" i="3" s="1"/>
  <c r="E33" i="8" s="1"/>
  <c r="E34" i="8" s="1"/>
  <c r="G34" i="8" s="1"/>
  <c r="I34" i="8" s="1"/>
  <c r="AC40" i="3"/>
  <c r="F33" i="8"/>
  <c r="AS26" i="3"/>
  <c r="G33" i="8" l="1"/>
  <c r="I33" i="8" s="1"/>
  <c r="G35" i="8"/>
  <c r="I35" i="8" s="1"/>
  <c r="H33" i="8"/>
  <c r="F34" i="8"/>
  <c r="AR30" i="3"/>
  <c r="AR44" i="3" s="1"/>
  <c r="AR26" i="3"/>
  <c r="AR43" i="3" s="1"/>
  <c r="AS43" i="3"/>
  <c r="H34" i="8" l="1"/>
  <c r="H35" i="8"/>
  <c r="AS30" i="3"/>
  <c r="AR33" i="3"/>
  <c r="AR38" i="3" s="1"/>
  <c r="AS44" i="3" l="1"/>
  <c r="AS33" i="3"/>
  <c r="AS38" i="3" s="1"/>
  <c r="D142" i="8"/>
  <c r="AG30" i="3"/>
  <c r="AG26" i="3"/>
  <c r="AF30" i="3" l="1"/>
  <c r="AF26" i="3"/>
  <c r="AS40" i="3"/>
  <c r="AG33" i="3"/>
  <c r="AG38" i="3" s="1"/>
  <c r="AF33" i="3" l="1"/>
  <c r="AG40" i="3"/>
  <c r="F149" i="8"/>
  <c r="F151" i="8" s="1"/>
  <c r="E16" i="16" s="1"/>
  <c r="F142" i="8" l="1"/>
  <c r="B32" i="7" l="1"/>
  <c r="KO13" i="2" l="1"/>
  <c r="KO15" i="2"/>
  <c r="KO19" i="2"/>
  <c r="KO14" i="2"/>
  <c r="KO16" i="2"/>
  <c r="KO17" i="2"/>
  <c r="KO18" i="2"/>
  <c r="KO20" i="2"/>
  <c r="KO21" i="2"/>
  <c r="KO22" i="2"/>
  <c r="KO23" i="2"/>
  <c r="KO24" i="2"/>
  <c r="KO25" i="2"/>
  <c r="KO26" i="2"/>
  <c r="KO27" i="2"/>
  <c r="KO28" i="2"/>
  <c r="KO29" i="2"/>
  <c r="JU12" i="2"/>
  <c r="JU13" i="2"/>
  <c r="JU14" i="2"/>
  <c r="JK29" i="2"/>
  <c r="JK28" i="2"/>
  <c r="JK27" i="2"/>
  <c r="JK26" i="2"/>
  <c r="JK25" i="2"/>
  <c r="JK24" i="2"/>
  <c r="JK23" i="2"/>
  <c r="JK22" i="2"/>
  <c r="JK21" i="2"/>
  <c r="JK20" i="2"/>
  <c r="JK19" i="2"/>
  <c r="JK18" i="2"/>
  <c r="JK17" i="2"/>
  <c r="JK16" i="2"/>
  <c r="JK15" i="2"/>
  <c r="JK14" i="2"/>
  <c r="JK13" i="2"/>
  <c r="KO12" i="2"/>
  <c r="JU15" i="2"/>
  <c r="JU16" i="2"/>
  <c r="JU17" i="2"/>
  <c r="JU18" i="2"/>
  <c r="JU19" i="2"/>
  <c r="JU20" i="2"/>
  <c r="JU21" i="2"/>
  <c r="JU22" i="2"/>
  <c r="JU23" i="2"/>
  <c r="JU24" i="2"/>
  <c r="JU25" i="2"/>
  <c r="JU26" i="2"/>
  <c r="JU27" i="2"/>
  <c r="JU28" i="2"/>
  <c r="JU29" i="2"/>
  <c r="JK12" i="2"/>
  <c r="JK32" i="2"/>
  <c r="JK33" i="2"/>
  <c r="CV13" i="2"/>
  <c r="R11" i="17" s="1"/>
  <c r="CV14" i="2"/>
  <c r="R12" i="17" s="1"/>
  <c r="CV15" i="2"/>
  <c r="R13" i="17" s="1"/>
  <c r="CV16" i="2"/>
  <c r="R14" i="17" s="1"/>
  <c r="CV17" i="2"/>
  <c r="R15" i="17" s="1"/>
  <c r="CV18" i="2"/>
  <c r="R16" i="17" s="1"/>
  <c r="CV19" i="2"/>
  <c r="R17" i="17" s="1"/>
  <c r="CV20" i="2"/>
  <c r="R18" i="17" s="1"/>
  <c r="CV21" i="2"/>
  <c r="R19" i="17" s="1"/>
  <c r="CV22" i="2"/>
  <c r="R20" i="17" s="1"/>
  <c r="CV23" i="2"/>
  <c r="R21" i="17" s="1"/>
  <c r="CV24" i="2"/>
  <c r="R22" i="17" s="1"/>
  <c r="CV25" i="2"/>
  <c r="R23" i="17" s="1"/>
  <c r="CV26" i="2"/>
  <c r="R24" i="17" s="1"/>
  <c r="CV27" i="2"/>
  <c r="R25" i="17" s="1"/>
  <c r="CV28" i="2"/>
  <c r="R26" i="17" s="1"/>
  <c r="CV29" i="2"/>
  <c r="R27" i="17" s="1"/>
  <c r="AU8" i="4"/>
  <c r="QP26" i="2" l="1"/>
  <c r="QP22" i="2"/>
  <c r="QP18" i="2"/>
  <c r="QP14" i="2"/>
  <c r="QP27" i="2"/>
  <c r="QP23" i="2"/>
  <c r="QP19" i="2"/>
  <c r="QP15" i="2"/>
  <c r="QP28" i="2"/>
  <c r="QP24" i="2"/>
  <c r="QP20" i="2"/>
  <c r="QP16" i="2"/>
  <c r="QP29" i="2"/>
  <c r="QP25" i="2"/>
  <c r="QP21" i="2"/>
  <c r="QP17" i="2"/>
  <c r="QP13" i="2"/>
  <c r="QK13" i="2"/>
  <c r="QK14" i="2"/>
  <c r="QK16" i="2"/>
  <c r="QK17" i="2"/>
  <c r="QK19" i="2"/>
  <c r="QK20" i="2"/>
  <c r="QK21" i="2"/>
  <c r="QK22" i="2"/>
  <c r="QK23" i="2"/>
  <c r="QK24" i="2"/>
  <c r="QK25" i="2"/>
  <c r="QK26" i="2"/>
  <c r="QK27" i="2"/>
  <c r="QK28" i="2"/>
  <c r="QK29" i="2"/>
  <c r="QK32" i="2"/>
  <c r="QK33" i="2"/>
  <c r="QK12" i="2"/>
  <c r="QQ29" i="2"/>
  <c r="QM26" i="2"/>
  <c r="QM18" i="2"/>
  <c r="QQ17" i="2"/>
  <c r="QM14" i="2"/>
  <c r="QM12" i="2"/>
  <c r="QQ21" i="2"/>
  <c r="QQ13" i="2"/>
  <c r="QM29" i="2"/>
  <c r="QQ28" i="2"/>
  <c r="QM25" i="2"/>
  <c r="QQ24" i="2"/>
  <c r="QM21" i="2"/>
  <c r="QQ20" i="2"/>
  <c r="QM17" i="2"/>
  <c r="QQ16" i="2"/>
  <c r="QM13" i="2"/>
  <c r="QQ12" i="2"/>
  <c r="QM27" i="2"/>
  <c r="QQ26" i="2"/>
  <c r="QM23" i="2"/>
  <c r="QQ22" i="2"/>
  <c r="QM19" i="2"/>
  <c r="QQ18" i="2"/>
  <c r="QM15" i="2"/>
  <c r="QQ14" i="2"/>
  <c r="QQ25" i="2"/>
  <c r="QM22" i="2"/>
  <c r="QM28" i="2"/>
  <c r="QQ27" i="2"/>
  <c r="QM24" i="2"/>
  <c r="QQ23" i="2"/>
  <c r="QM20" i="2"/>
  <c r="QQ19" i="2"/>
  <c r="QM16" i="2"/>
  <c r="QQ15" i="2"/>
  <c r="JK34" i="2"/>
  <c r="JK30" i="2"/>
  <c r="CU20" i="2"/>
  <c r="N18" i="17" s="1"/>
  <c r="CU16" i="2"/>
  <c r="N14" i="17" s="1"/>
  <c r="CU15" i="2"/>
  <c r="N13" i="17" s="1"/>
  <c r="CU13" i="2"/>
  <c r="N11" i="17" s="1"/>
  <c r="CU26" i="2"/>
  <c r="N24" i="17" s="1"/>
  <c r="CU18" i="2"/>
  <c r="N16" i="17" s="1"/>
  <c r="CU28" i="2"/>
  <c r="N26" i="17" s="1"/>
  <c r="CU24" i="2"/>
  <c r="N22" i="17" s="1"/>
  <c r="CU23" i="2"/>
  <c r="N21" i="17" s="1"/>
  <c r="CU21" i="2"/>
  <c r="N19" i="17" s="1"/>
  <c r="CU29" i="2"/>
  <c r="N27" i="17" s="1"/>
  <c r="CU19" i="2"/>
  <c r="N17" i="17" s="1"/>
  <c r="CU17" i="2"/>
  <c r="N15" i="17" s="1"/>
  <c r="CU14" i="2"/>
  <c r="N12" i="17" s="1"/>
  <c r="CU27" i="2"/>
  <c r="N25" i="17" s="1"/>
  <c r="CU25" i="2"/>
  <c r="N23" i="17" s="1"/>
  <c r="CU22" i="2"/>
  <c r="N20" i="17" s="1"/>
  <c r="K13" i="2"/>
  <c r="S13" i="2"/>
  <c r="W13" i="2"/>
  <c r="AB13" i="2"/>
  <c r="AF13" i="2" s="1"/>
  <c r="K14" i="2"/>
  <c r="S14" i="2"/>
  <c r="W14" i="2"/>
  <c r="AB14" i="2"/>
  <c r="AF14" i="2" s="1"/>
  <c r="K15" i="2"/>
  <c r="S15" i="2"/>
  <c r="W15" i="2"/>
  <c r="AB15" i="2"/>
  <c r="AF15" i="2" s="1"/>
  <c r="K16" i="2"/>
  <c r="S16" i="2"/>
  <c r="W16" i="2"/>
  <c r="AB16" i="2"/>
  <c r="AF16" i="2" s="1"/>
  <c r="K17" i="2"/>
  <c r="S17" i="2"/>
  <c r="W17" i="2"/>
  <c r="AB17" i="2"/>
  <c r="AF17" i="2" s="1"/>
  <c r="K18" i="2"/>
  <c r="S18" i="2"/>
  <c r="W18" i="2"/>
  <c r="AB18" i="2"/>
  <c r="AF18" i="2" s="1"/>
  <c r="K19" i="2"/>
  <c r="S19" i="2"/>
  <c r="W19" i="2"/>
  <c r="AB19" i="2"/>
  <c r="AF19" i="2" s="1"/>
  <c r="K20" i="2"/>
  <c r="S20" i="2"/>
  <c r="W20" i="2"/>
  <c r="AB20" i="2"/>
  <c r="AF20" i="2" s="1"/>
  <c r="K21" i="2"/>
  <c r="S21" i="2"/>
  <c r="W21" i="2"/>
  <c r="AB21" i="2"/>
  <c r="AF21" i="2" s="1"/>
  <c r="K22" i="2"/>
  <c r="S22" i="2"/>
  <c r="W22" i="2"/>
  <c r="AB22" i="2"/>
  <c r="AF22" i="2" s="1"/>
  <c r="K23" i="2"/>
  <c r="S23" i="2"/>
  <c r="W23" i="2"/>
  <c r="AB23" i="2"/>
  <c r="AF23" i="2" s="1"/>
  <c r="K24" i="2"/>
  <c r="S24" i="2"/>
  <c r="W24" i="2"/>
  <c r="AB24" i="2"/>
  <c r="AF24" i="2" s="1"/>
  <c r="K25" i="2"/>
  <c r="S25" i="2"/>
  <c r="W25" i="2"/>
  <c r="AB25" i="2"/>
  <c r="AF25" i="2" s="1"/>
  <c r="K26" i="2"/>
  <c r="S26" i="2"/>
  <c r="W26" i="2"/>
  <c r="AB26" i="2"/>
  <c r="AF26" i="2" s="1"/>
  <c r="K27" i="2"/>
  <c r="S27" i="2"/>
  <c r="W27" i="2"/>
  <c r="AB27" i="2"/>
  <c r="AF27" i="2" s="1"/>
  <c r="K28" i="2"/>
  <c r="S28" i="2"/>
  <c r="W28" i="2"/>
  <c r="AB28" i="2"/>
  <c r="AF28" i="2" s="1"/>
  <c r="K29" i="2"/>
  <c r="S29" i="2"/>
  <c r="W29" i="2"/>
  <c r="AB29" i="2"/>
  <c r="AF29" i="2" s="1"/>
  <c r="S26" i="4"/>
  <c r="CG26" i="4"/>
  <c r="DC13" i="2" l="1"/>
  <c r="DC12" i="2"/>
  <c r="QK34" i="2"/>
  <c r="QQ30" i="2"/>
  <c r="QQ37" i="2" s="1"/>
  <c r="QM30" i="2"/>
  <c r="QM37" i="2" s="1"/>
  <c r="QL33" i="2"/>
  <c r="QL27" i="2"/>
  <c r="QL23" i="2"/>
  <c r="QL19" i="2"/>
  <c r="QL15" i="2"/>
  <c r="QL28" i="2"/>
  <c r="QL24" i="2"/>
  <c r="QL20" i="2"/>
  <c r="QL16" i="2"/>
  <c r="QL29" i="2"/>
  <c r="QL25" i="2"/>
  <c r="QL21" i="2"/>
  <c r="QL17" i="2"/>
  <c r="QL13" i="2"/>
  <c r="QL32" i="2"/>
  <c r="QL26" i="2"/>
  <c r="QL22" i="2"/>
  <c r="QL18" i="2"/>
  <c r="QL14" i="2"/>
  <c r="QO17" i="2"/>
  <c r="QO25" i="2"/>
  <c r="QO19" i="2"/>
  <c r="QO27" i="2"/>
  <c r="QO20" i="2"/>
  <c r="QO14" i="2"/>
  <c r="QO29" i="2"/>
  <c r="QO23" i="2"/>
  <c r="QO13" i="2"/>
  <c r="QO24" i="2"/>
  <c r="QO28" i="2"/>
  <c r="QO21" i="2"/>
  <c r="QO16" i="2"/>
  <c r="QO15" i="2"/>
  <c r="QO18" i="2"/>
  <c r="QO22" i="2"/>
  <c r="QO26" i="2"/>
  <c r="N48" i="1"/>
  <c r="AE29" i="2"/>
  <c r="AE24" i="2"/>
  <c r="AE21" i="2"/>
  <c r="AE17" i="2"/>
  <c r="AE25" i="2"/>
  <c r="AE16" i="2"/>
  <c r="AE27" i="2"/>
  <c r="AE13" i="2"/>
  <c r="AE15" i="2"/>
  <c r="AE28" i="2"/>
  <c r="AE22" i="2"/>
  <c r="AE20" i="2"/>
  <c r="AE26" i="2"/>
  <c r="AE23" i="2"/>
  <c r="AE18" i="2"/>
  <c r="AE19" i="2"/>
  <c r="AE14" i="2"/>
  <c r="QL34" i="2" l="1"/>
  <c r="CN31" i="6"/>
  <c r="CN27" i="6"/>
  <c r="CN25" i="6"/>
  <c r="CN23" i="6"/>
  <c r="CN21" i="6"/>
  <c r="CN19" i="6"/>
  <c r="CN17" i="6"/>
  <c r="CN15" i="6"/>
  <c r="CN13" i="6"/>
  <c r="CN28" i="6"/>
  <c r="CN26" i="6"/>
  <c r="CN24" i="6"/>
  <c r="CN22" i="6"/>
  <c r="CN20" i="6"/>
  <c r="CN18" i="6"/>
  <c r="CN16" i="6"/>
  <c r="CN14" i="6"/>
  <c r="CN12" i="6"/>
  <c r="CN11" i="6"/>
  <c r="E422" i="8"/>
  <c r="E385" i="8" s="1"/>
  <c r="E420" i="8"/>
  <c r="E379" i="8"/>
  <c r="E363" i="8"/>
  <c r="E361" i="8"/>
  <c r="E305" i="8"/>
  <c r="E301" i="8" s="1"/>
  <c r="E303" i="8"/>
  <c r="E299" i="8" s="1"/>
  <c r="E230" i="8"/>
  <c r="E208" i="8" s="1"/>
  <c r="E228" i="8"/>
  <c r="D113" i="8"/>
  <c r="E12" i="8"/>
  <c r="E375" i="8" l="1"/>
  <c r="E380" i="8"/>
  <c r="E376" i="8" s="1"/>
  <c r="CN29" i="6"/>
  <c r="CY30" i="6" l="1"/>
  <c r="CZ30" i="6"/>
  <c r="CY34" i="6"/>
  <c r="CZ34" i="6"/>
  <c r="CY35" i="6"/>
  <c r="CZ35" i="6"/>
  <c r="BM32" i="6" l="1"/>
  <c r="IF31" i="17" s="1"/>
  <c r="IG31" i="17" s="1"/>
  <c r="BM31" i="6"/>
  <c r="IF30" i="17" s="1"/>
  <c r="BM12" i="6"/>
  <c r="IF11" i="17" s="1"/>
  <c r="BM13" i="6"/>
  <c r="IF12" i="17" s="1"/>
  <c r="BM14" i="6"/>
  <c r="IF13" i="17" s="1"/>
  <c r="BM15" i="6"/>
  <c r="IF14" i="17" s="1"/>
  <c r="BM16" i="6"/>
  <c r="IF15" i="17" s="1"/>
  <c r="BM17" i="6"/>
  <c r="IF16" i="17" s="1"/>
  <c r="BM18" i="6"/>
  <c r="IF17" i="17" s="1"/>
  <c r="BM19" i="6"/>
  <c r="IF18" i="17" s="1"/>
  <c r="BM20" i="6"/>
  <c r="IF19" i="17" s="1"/>
  <c r="BM21" i="6"/>
  <c r="IF20" i="17" s="1"/>
  <c r="BM22" i="6"/>
  <c r="IF21" i="17" s="1"/>
  <c r="BM23" i="6"/>
  <c r="IF22" i="17" s="1"/>
  <c r="BM24" i="6"/>
  <c r="IF23" i="17" s="1"/>
  <c r="BM25" i="6"/>
  <c r="IF24" i="17" s="1"/>
  <c r="BM26" i="6"/>
  <c r="IF25" i="17" s="1"/>
  <c r="BM27" i="6"/>
  <c r="IF26" i="17" s="1"/>
  <c r="BM28" i="6"/>
  <c r="IF27" i="17" s="1"/>
  <c r="BM11" i="6"/>
  <c r="IF10" i="17" s="1"/>
  <c r="OX30" i="2"/>
  <c r="QA34" i="2"/>
  <c r="PI25" i="2"/>
  <c r="QH34" i="2"/>
  <c r="QG34" i="2"/>
  <c r="QH30" i="2"/>
  <c r="QG30" i="2"/>
  <c r="PF34" i="2"/>
  <c r="PE34" i="2"/>
  <c r="PF30" i="2"/>
  <c r="PE30" i="2"/>
  <c r="OY34" i="2"/>
  <c r="OX34" i="2"/>
  <c r="IG30" i="17" l="1"/>
  <c r="IG32" i="17" s="1"/>
  <c r="IG35" i="17" s="1"/>
  <c r="IF32" i="17"/>
  <c r="IF28" i="17"/>
  <c r="IF35" i="17" s="1"/>
  <c r="PI27" i="2"/>
  <c r="PI19" i="2"/>
  <c r="PI12" i="2"/>
  <c r="PI23" i="2"/>
  <c r="PI29" i="2"/>
  <c r="PI21" i="2"/>
  <c r="QG37" i="2"/>
  <c r="PE37" i="2"/>
  <c r="PF37" i="2"/>
  <c r="QH37" i="2"/>
  <c r="PI17" i="2"/>
  <c r="PI15" i="2"/>
  <c r="PI13" i="2"/>
  <c r="PZ34" i="2"/>
  <c r="OY30" i="2"/>
  <c r="OY37" i="2" s="1"/>
  <c r="QA30" i="2"/>
  <c r="QA37" i="2" s="1"/>
  <c r="PI24" i="2"/>
  <c r="PI22" i="2"/>
  <c r="PI20" i="2"/>
  <c r="PI18" i="2"/>
  <c r="PI14" i="2"/>
  <c r="PZ30" i="2"/>
  <c r="OX37" i="2"/>
  <c r="IF36" i="17" l="1"/>
  <c r="PZ37" i="2"/>
  <c r="BW61" i="2"/>
  <c r="BS61" i="2"/>
  <c r="DU61" i="2" l="1"/>
  <c r="DM61" i="2"/>
  <c r="ID61" i="2"/>
  <c r="IA61" i="2"/>
  <c r="JK60" i="2"/>
  <c r="JK59" i="2"/>
  <c r="JK56" i="2"/>
  <c r="JP60" i="2"/>
  <c r="JP59" i="2"/>
  <c r="JP56" i="2"/>
  <c r="JU55" i="2"/>
  <c r="JU54" i="2"/>
  <c r="JZ55" i="2"/>
  <c r="JZ54" i="2"/>
  <c r="JK61" i="2" l="1"/>
  <c r="EF12" i="2" l="1"/>
  <c r="KM12" i="2"/>
  <c r="KN12" i="2"/>
  <c r="FF10" i="17" s="1"/>
  <c r="EF13" i="2"/>
  <c r="KM13" i="2"/>
  <c r="KN13" i="2"/>
  <c r="FF11" i="17" s="1"/>
  <c r="EF14" i="2"/>
  <c r="KM14" i="2"/>
  <c r="KN14" i="2"/>
  <c r="FF12" i="17" s="1"/>
  <c r="EF15" i="2"/>
  <c r="KM15" i="2"/>
  <c r="KN15" i="2"/>
  <c r="FF13" i="17" s="1"/>
  <c r="EF16" i="2"/>
  <c r="KM16" i="2"/>
  <c r="KN16" i="2"/>
  <c r="FF14" i="17" s="1"/>
  <c r="EF17" i="2"/>
  <c r="KM17" i="2"/>
  <c r="KN17" i="2"/>
  <c r="FF15" i="17" s="1"/>
  <c r="EF18" i="2"/>
  <c r="KM18" i="2"/>
  <c r="KN18" i="2"/>
  <c r="FF16" i="17" s="1"/>
  <c r="EF19" i="2"/>
  <c r="KM19" i="2"/>
  <c r="KN19" i="2"/>
  <c r="FF17" i="17" s="1"/>
  <c r="EF20" i="2"/>
  <c r="KM20" i="2"/>
  <c r="KN20" i="2"/>
  <c r="FF18" i="17" s="1"/>
  <c r="EF21" i="2"/>
  <c r="KM21" i="2"/>
  <c r="KN21" i="2"/>
  <c r="FF19" i="17" s="1"/>
  <c r="EF22" i="2"/>
  <c r="KM22" i="2"/>
  <c r="KN22" i="2"/>
  <c r="FF20" i="17" s="1"/>
  <c r="EF23" i="2"/>
  <c r="KM23" i="2"/>
  <c r="KN23" i="2"/>
  <c r="FF21" i="17" s="1"/>
  <c r="EF24" i="2"/>
  <c r="KM24" i="2"/>
  <c r="KN24" i="2"/>
  <c r="FF22" i="17" s="1"/>
  <c r="EF25" i="2"/>
  <c r="KM25" i="2"/>
  <c r="KN25" i="2"/>
  <c r="FF23" i="17" s="1"/>
  <c r="EF26" i="2"/>
  <c r="KM26" i="2"/>
  <c r="KN26" i="2"/>
  <c r="FF24" i="17" s="1"/>
  <c r="EF27" i="2"/>
  <c r="KM27" i="2"/>
  <c r="KN27" i="2"/>
  <c r="FF25" i="17" s="1"/>
  <c r="EF28" i="2"/>
  <c r="KM28" i="2"/>
  <c r="KN28" i="2"/>
  <c r="FF26" i="17" s="1"/>
  <c r="EF29" i="2"/>
  <c r="KM29" i="2"/>
  <c r="KN29" i="2"/>
  <c r="FF27" i="17" s="1"/>
  <c r="EG30" i="2"/>
  <c r="EH30" i="2"/>
  <c r="JS30" i="2"/>
  <c r="JT30" i="2"/>
  <c r="KC30" i="2"/>
  <c r="KD30" i="2"/>
  <c r="KW30" i="2"/>
  <c r="KX30" i="2"/>
  <c r="EF32" i="2"/>
  <c r="EF33" i="2"/>
  <c r="EG34" i="2"/>
  <c r="EH34" i="2"/>
  <c r="JS34" i="2"/>
  <c r="JT34" i="2"/>
  <c r="JZ34" i="2"/>
  <c r="KC34" i="2"/>
  <c r="KD34" i="2"/>
  <c r="KT34" i="2"/>
  <c r="KW34" i="2"/>
  <c r="KX34" i="2"/>
  <c r="FF28" i="17" l="1"/>
  <c r="FF35" i="17" s="1"/>
  <c r="EH37" i="2"/>
  <c r="EH42" i="2" s="1"/>
  <c r="KD37" i="2"/>
  <c r="EF30" i="2"/>
  <c r="EF34" i="2"/>
  <c r="JT37" i="2"/>
  <c r="KJ29" i="2"/>
  <c r="KJ25" i="2"/>
  <c r="KJ21" i="2"/>
  <c r="KJ26" i="2"/>
  <c r="KJ22" i="2"/>
  <c r="KJ18" i="2"/>
  <c r="KJ16" i="2"/>
  <c r="KJ14" i="2"/>
  <c r="KJ12" i="2"/>
  <c r="KJ27" i="2"/>
  <c r="KJ23" i="2"/>
  <c r="KJ19" i="2"/>
  <c r="KJ17" i="2"/>
  <c r="KJ15" i="2"/>
  <c r="KJ13" i="2"/>
  <c r="KJ28" i="2"/>
  <c r="KJ24" i="2"/>
  <c r="KJ20" i="2"/>
  <c r="KX37" i="2"/>
  <c r="KW37" i="2"/>
  <c r="JS37" i="2"/>
  <c r="KC37" i="2"/>
  <c r="JP30" i="2"/>
  <c r="EG37" i="2"/>
  <c r="EG42" i="2" s="1"/>
  <c r="KI28" i="2"/>
  <c r="FB26" i="17" s="1"/>
  <c r="KN34" i="2"/>
  <c r="KM34" i="2"/>
  <c r="KM30" i="2"/>
  <c r="EC29" i="2"/>
  <c r="KI24" i="2"/>
  <c r="FB22" i="17" s="1"/>
  <c r="EC15" i="2"/>
  <c r="KR34" i="2"/>
  <c r="EE34" i="2"/>
  <c r="JZ30" i="2"/>
  <c r="JZ37" i="2" s="1"/>
  <c r="JP34" i="2"/>
  <c r="KT30" i="2"/>
  <c r="KT37" i="2" s="1"/>
  <c r="KI18" i="2"/>
  <c r="FB16" i="17" s="1"/>
  <c r="JY34" i="2"/>
  <c r="JO34" i="2"/>
  <c r="ED34" i="2"/>
  <c r="JO30" i="2"/>
  <c r="ED30" i="2"/>
  <c r="KS30" i="2"/>
  <c r="KN30" i="2"/>
  <c r="KS34" i="2"/>
  <c r="JN30" i="2"/>
  <c r="JY30" i="2"/>
  <c r="EE30" i="2"/>
  <c r="KJ34" i="2"/>
  <c r="JX34" i="2"/>
  <c r="KI20" i="2"/>
  <c r="FB18" i="17" s="1"/>
  <c r="KI15" i="2"/>
  <c r="FB13" i="17" s="1"/>
  <c r="KI19" i="2"/>
  <c r="FB17" i="17" s="1"/>
  <c r="KI14" i="2"/>
  <c r="FB12" i="17" s="1"/>
  <c r="KI12" i="2"/>
  <c r="FB10" i="17" s="1"/>
  <c r="KI29" i="2"/>
  <c r="FB27" i="17" s="1"/>
  <c r="KI27" i="2"/>
  <c r="FB25" i="17" s="1"/>
  <c r="KI25" i="2"/>
  <c r="FB23" i="17" s="1"/>
  <c r="KI17" i="2"/>
  <c r="FB15" i="17" s="1"/>
  <c r="KI23" i="2"/>
  <c r="FB21" i="17" s="1"/>
  <c r="KI22" i="2"/>
  <c r="FB20" i="17" s="1"/>
  <c r="KI21" i="2"/>
  <c r="FB19" i="17" s="1"/>
  <c r="KI13" i="2"/>
  <c r="FB11" i="17" s="1"/>
  <c r="EC17" i="2"/>
  <c r="EC28" i="2"/>
  <c r="KI26" i="2"/>
  <c r="FB24" i="17" s="1"/>
  <c r="KI16" i="2"/>
  <c r="FB14" i="17" s="1"/>
  <c r="EC33" i="2"/>
  <c r="EC32" i="2"/>
  <c r="KH26" i="2"/>
  <c r="EC26" i="2"/>
  <c r="KH24" i="2"/>
  <c r="EC24" i="2"/>
  <c r="KH22" i="2"/>
  <c r="EC22" i="2"/>
  <c r="KH20" i="2"/>
  <c r="EC20" i="2"/>
  <c r="KH18" i="2"/>
  <c r="EC18" i="2"/>
  <c r="KH16" i="2"/>
  <c r="EC16" i="2"/>
  <c r="KH14" i="2"/>
  <c r="EC14" i="2"/>
  <c r="KH12" i="2"/>
  <c r="EC12" i="2"/>
  <c r="KH29" i="2"/>
  <c r="KH28" i="2"/>
  <c r="KH27" i="2"/>
  <c r="EC27" i="2"/>
  <c r="KH25" i="2"/>
  <c r="EC25" i="2"/>
  <c r="KH23" i="2"/>
  <c r="EC23" i="2"/>
  <c r="KH21" i="2"/>
  <c r="EC21" i="2"/>
  <c r="KH19" i="2"/>
  <c r="EC19" i="2"/>
  <c r="KH17" i="2"/>
  <c r="KH15" i="2"/>
  <c r="KH13" i="2"/>
  <c r="EC13" i="2"/>
  <c r="JN34" i="2"/>
  <c r="KR30" i="2"/>
  <c r="JX30" i="2"/>
  <c r="FB28" i="17" l="1"/>
  <c r="FB35" i="17" s="1"/>
  <c r="JZ60" i="2"/>
  <c r="KM37" i="2"/>
  <c r="EF37" i="2"/>
  <c r="JT38" i="2"/>
  <c r="JT42" i="2" s="1"/>
  <c r="KR37" i="2"/>
  <c r="KE13" i="2"/>
  <c r="KE12" i="2"/>
  <c r="KE16" i="2"/>
  <c r="KE20" i="2"/>
  <c r="KE24" i="2"/>
  <c r="KE28" i="2"/>
  <c r="KE22" i="2"/>
  <c r="KE15" i="2"/>
  <c r="KE19" i="2"/>
  <c r="KE23" i="2"/>
  <c r="KE27" i="2"/>
  <c r="KE14" i="2"/>
  <c r="KE18" i="2"/>
  <c r="KE26" i="2"/>
  <c r="KE17" i="2"/>
  <c r="KE21" i="2"/>
  <c r="KE25" i="2"/>
  <c r="KE29" i="2"/>
  <c r="JS38" i="2"/>
  <c r="JS42" i="2" s="1"/>
  <c r="JP37" i="2"/>
  <c r="EE37" i="2"/>
  <c r="B17" i="7" s="1"/>
  <c r="EC34" i="2"/>
  <c r="KN37" i="2"/>
  <c r="KJ30" i="2"/>
  <c r="KJ37" i="2" s="1"/>
  <c r="JP54" i="2"/>
  <c r="ED37" i="2"/>
  <c r="JP55" i="2"/>
  <c r="JX37" i="2"/>
  <c r="JN37" i="2"/>
  <c r="JY37" i="2"/>
  <c r="JO37" i="2"/>
  <c r="KH34" i="2"/>
  <c r="KS37" i="2"/>
  <c r="EC30" i="2"/>
  <c r="KI34" i="2"/>
  <c r="KI30" i="2"/>
  <c r="KO30" i="2"/>
  <c r="KO34" i="2"/>
  <c r="JU34" i="2"/>
  <c r="KH30" i="2"/>
  <c r="JU30" i="2"/>
  <c r="JZ59" i="2" l="1"/>
  <c r="JZ56" i="2"/>
  <c r="JZ53" i="2"/>
  <c r="EC37" i="2"/>
  <c r="KE34" i="2"/>
  <c r="JK55" i="2"/>
  <c r="JK54" i="2"/>
  <c r="JP57" i="2"/>
  <c r="JP53" i="2"/>
  <c r="JU37" i="2"/>
  <c r="JO38" i="2"/>
  <c r="B23" i="7" s="1"/>
  <c r="JN38" i="2"/>
  <c r="KH37" i="2"/>
  <c r="KI37" i="2"/>
  <c r="JK37" i="2"/>
  <c r="KO37" i="2"/>
  <c r="KE30" i="2"/>
  <c r="JZ57" i="2" l="1"/>
  <c r="JU60" i="2"/>
  <c r="JU53" i="2"/>
  <c r="KE37" i="2"/>
  <c r="JU56" i="2"/>
  <c r="JK53" i="2"/>
  <c r="JK57" i="2"/>
  <c r="JU57" i="2" l="1"/>
  <c r="JU59" i="2"/>
  <c r="E498" i="8"/>
  <c r="F498" i="8"/>
  <c r="D498" i="8"/>
  <c r="E421" i="8"/>
  <c r="F421" i="8"/>
  <c r="D421" i="8"/>
  <c r="H422" i="8"/>
  <c r="H420" i="8"/>
  <c r="G420" i="8"/>
  <c r="I420" i="8" s="1"/>
  <c r="E304" i="8"/>
  <c r="E300" i="8" s="1"/>
  <c r="F304" i="8"/>
  <c r="F300" i="8" s="1"/>
  <c r="G421" i="8" l="1"/>
  <c r="I421" i="8" s="1"/>
  <c r="H421" i="8"/>
  <c r="G422" i="8"/>
  <c r="I422" i="8" l="1"/>
  <c r="AM32" i="6" l="1"/>
  <c r="EF31" i="17" s="1"/>
  <c r="EG31" i="17" s="1"/>
  <c r="AM31" i="6"/>
  <c r="EF30" i="17" s="1"/>
  <c r="EG30" i="17" s="1"/>
  <c r="EG32" i="17" s="1"/>
  <c r="EG35" i="17" s="1"/>
  <c r="AM12" i="6"/>
  <c r="EF11" i="17" s="1"/>
  <c r="AM13" i="6"/>
  <c r="EF12" i="17" s="1"/>
  <c r="AM14" i="6"/>
  <c r="EF13" i="17" s="1"/>
  <c r="AM15" i="6"/>
  <c r="EF14" i="17" s="1"/>
  <c r="AM16" i="6"/>
  <c r="EF15" i="17" s="1"/>
  <c r="AM17" i="6"/>
  <c r="EF16" i="17" s="1"/>
  <c r="AM18" i="6"/>
  <c r="EF17" i="17" s="1"/>
  <c r="AM19" i="6"/>
  <c r="EF18" i="17" s="1"/>
  <c r="AM20" i="6"/>
  <c r="EF19" i="17" s="1"/>
  <c r="AM21" i="6"/>
  <c r="EF20" i="17" s="1"/>
  <c r="AM22" i="6"/>
  <c r="EF21" i="17" s="1"/>
  <c r="AM23" i="6"/>
  <c r="EF22" i="17" s="1"/>
  <c r="AM24" i="6"/>
  <c r="EF23" i="17" s="1"/>
  <c r="AM25" i="6"/>
  <c r="EF24" i="17" s="1"/>
  <c r="AM26" i="6"/>
  <c r="EF25" i="17" s="1"/>
  <c r="AM27" i="6"/>
  <c r="EF26" i="17" s="1"/>
  <c r="AM28" i="6"/>
  <c r="EF27" i="17" s="1"/>
  <c r="AM11" i="6"/>
  <c r="EF10" i="17" s="1"/>
  <c r="EF32" i="17" l="1"/>
  <c r="EF28" i="17"/>
  <c r="EF35" i="17" s="1"/>
  <c r="EF36" i="17" s="1"/>
  <c r="AL32" i="6"/>
  <c r="EB31" i="17" s="1"/>
  <c r="EC31" i="17" s="1"/>
  <c r="AL31" i="6"/>
  <c r="EB30" i="17" s="1"/>
  <c r="EC30" i="17" s="1"/>
  <c r="AL12" i="6"/>
  <c r="EB11" i="17" s="1"/>
  <c r="AL13" i="6"/>
  <c r="EB12" i="17" s="1"/>
  <c r="AL14" i="6"/>
  <c r="EB13" i="17" s="1"/>
  <c r="AL15" i="6"/>
  <c r="EB14" i="17" s="1"/>
  <c r="AL16" i="6"/>
  <c r="EB15" i="17" s="1"/>
  <c r="AL17" i="6"/>
  <c r="EB16" i="17" s="1"/>
  <c r="AL18" i="6"/>
  <c r="EB17" i="17" s="1"/>
  <c r="AL19" i="6"/>
  <c r="EB18" i="17" s="1"/>
  <c r="AL20" i="6"/>
  <c r="EB19" i="17" s="1"/>
  <c r="AL21" i="6"/>
  <c r="EB20" i="17" s="1"/>
  <c r="AL22" i="6"/>
  <c r="EB21" i="17" s="1"/>
  <c r="AL23" i="6"/>
  <c r="EB22" i="17" s="1"/>
  <c r="AL24" i="6"/>
  <c r="EB23" i="17" s="1"/>
  <c r="AL25" i="6"/>
  <c r="EB24" i="17" s="1"/>
  <c r="AL26" i="6"/>
  <c r="EB25" i="17" s="1"/>
  <c r="AL27" i="6"/>
  <c r="EB26" i="17" s="1"/>
  <c r="AL28" i="6"/>
  <c r="EB27" i="17" s="1"/>
  <c r="AL11" i="6"/>
  <c r="EB10" i="17" s="1"/>
  <c r="EC32" i="17" l="1"/>
  <c r="EC35" i="17" s="1"/>
  <c r="EB28" i="17"/>
  <c r="EB32" i="17"/>
  <c r="CI32" i="6"/>
  <c r="CG32" i="6" s="1"/>
  <c r="CI31" i="6"/>
  <c r="CG31" i="6" s="1"/>
  <c r="CI12" i="6"/>
  <c r="CG12" i="6" s="1"/>
  <c r="CI13" i="6"/>
  <c r="CG13" i="6" s="1"/>
  <c r="CI14" i="6"/>
  <c r="CG14" i="6" s="1"/>
  <c r="CI15" i="6"/>
  <c r="CG15" i="6" s="1"/>
  <c r="CI16" i="6"/>
  <c r="CG16" i="6" s="1"/>
  <c r="CI17" i="6"/>
  <c r="CG17" i="6" s="1"/>
  <c r="CI18" i="6"/>
  <c r="CG18" i="6" s="1"/>
  <c r="CI19" i="6"/>
  <c r="CG19" i="6" s="1"/>
  <c r="CI20" i="6"/>
  <c r="CG20" i="6" s="1"/>
  <c r="CI21" i="6"/>
  <c r="CG21" i="6" s="1"/>
  <c r="CI22" i="6"/>
  <c r="CG22" i="6" s="1"/>
  <c r="CI23" i="6"/>
  <c r="CG23" i="6" s="1"/>
  <c r="CI24" i="6"/>
  <c r="CG24" i="6" s="1"/>
  <c r="CI25" i="6"/>
  <c r="CG25" i="6" s="1"/>
  <c r="CI26" i="6"/>
  <c r="CG26" i="6" s="1"/>
  <c r="CI27" i="6"/>
  <c r="CG27" i="6" s="1"/>
  <c r="CI28" i="6"/>
  <c r="CG28" i="6" s="1"/>
  <c r="CI11" i="6"/>
  <c r="CG11" i="6" s="1"/>
  <c r="EB35" i="17" l="1"/>
  <c r="EB36" i="17" s="1"/>
  <c r="CG29" i="6"/>
  <c r="CI33" i="6"/>
  <c r="CI29" i="6"/>
  <c r="CI36" i="6" l="1"/>
  <c r="CH27" i="6"/>
  <c r="CF27" i="6" s="1"/>
  <c r="CH23" i="6"/>
  <c r="CF23" i="6" s="1"/>
  <c r="CH19" i="6"/>
  <c r="CF19" i="6" s="1"/>
  <c r="CH15" i="6"/>
  <c r="CF15" i="6" s="1"/>
  <c r="CH28" i="6"/>
  <c r="CF28" i="6" s="1"/>
  <c r="CH24" i="6"/>
  <c r="CF24" i="6" s="1"/>
  <c r="CH20" i="6"/>
  <c r="CF20" i="6" s="1"/>
  <c r="CH16" i="6"/>
  <c r="CF16" i="6" s="1"/>
  <c r="CH12" i="6"/>
  <c r="CF12" i="6" s="1"/>
  <c r="CH11" i="6"/>
  <c r="CF11" i="6" s="1"/>
  <c r="CH25" i="6"/>
  <c r="CF25" i="6" s="1"/>
  <c r="CH21" i="6"/>
  <c r="CF21" i="6" s="1"/>
  <c r="CH17" i="6"/>
  <c r="CF17" i="6" s="1"/>
  <c r="CH26" i="6"/>
  <c r="CF26" i="6" s="1"/>
  <c r="CH22" i="6"/>
  <c r="CF22" i="6" s="1"/>
  <c r="CH18" i="6"/>
  <c r="CF18" i="6" s="1"/>
  <c r="CH14" i="6"/>
  <c r="CF14" i="6" s="1"/>
  <c r="CH32" i="6"/>
  <c r="CH31" i="6"/>
  <c r="CF31" i="6" s="1"/>
  <c r="CH13" i="6"/>
  <c r="CF13" i="6" s="1"/>
  <c r="F29" i="11"/>
  <c r="F30" i="11"/>
  <c r="CF29" i="6" l="1"/>
  <c r="F27" i="11"/>
  <c r="C54" i="7"/>
  <c r="C62" i="7" s="1"/>
  <c r="CH29" i="6"/>
  <c r="CH33" i="6"/>
  <c r="CH36" i="6" l="1"/>
  <c r="F17" i="11" l="1"/>
  <c r="F49" i="11" s="1"/>
  <c r="F12" i="11" l="1"/>
  <c r="D315" i="8"/>
  <c r="F56" i="11" l="1"/>
  <c r="C8" i="5"/>
  <c r="QZ12" i="2" s="1"/>
  <c r="QW12" i="2" s="1"/>
  <c r="QV12" i="2" s="1"/>
  <c r="C9" i="5"/>
  <c r="QZ13" i="2" s="1"/>
  <c r="QW13" i="2" s="1"/>
  <c r="QV13" i="2" s="1"/>
  <c r="C10" i="5"/>
  <c r="QZ14" i="2" s="1"/>
  <c r="QW14" i="2" s="1"/>
  <c r="QV14" i="2" s="1"/>
  <c r="C11" i="5"/>
  <c r="QZ15" i="2" s="1"/>
  <c r="QW15" i="2" s="1"/>
  <c r="QV15" i="2" s="1"/>
  <c r="C12" i="5"/>
  <c r="QZ16" i="2" s="1"/>
  <c r="QW16" i="2" s="1"/>
  <c r="QV16" i="2" s="1"/>
  <c r="C13" i="5"/>
  <c r="QZ17" i="2" s="1"/>
  <c r="QW17" i="2" s="1"/>
  <c r="QV17" i="2" s="1"/>
  <c r="C14" i="5"/>
  <c r="QZ18" i="2" s="1"/>
  <c r="QW18" i="2" s="1"/>
  <c r="QV18" i="2" s="1"/>
  <c r="C15" i="5"/>
  <c r="QZ19" i="2" s="1"/>
  <c r="QW19" i="2" s="1"/>
  <c r="QV19" i="2" s="1"/>
  <c r="C16" i="5"/>
  <c r="QZ20" i="2" s="1"/>
  <c r="QW20" i="2" s="1"/>
  <c r="QV20" i="2" s="1"/>
  <c r="C17" i="5"/>
  <c r="QZ21" i="2" s="1"/>
  <c r="QW21" i="2" s="1"/>
  <c r="QV21" i="2" s="1"/>
  <c r="C18" i="5"/>
  <c r="QZ22" i="2" s="1"/>
  <c r="QW22" i="2" s="1"/>
  <c r="QV22" i="2" s="1"/>
  <c r="C19" i="5"/>
  <c r="QZ23" i="2" s="1"/>
  <c r="QW23" i="2" s="1"/>
  <c r="QV23" i="2" s="1"/>
  <c r="C20" i="5"/>
  <c r="QZ24" i="2" s="1"/>
  <c r="QW24" i="2" s="1"/>
  <c r="QV24" i="2" s="1"/>
  <c r="C21" i="5"/>
  <c r="QZ25" i="2" s="1"/>
  <c r="QW25" i="2" s="1"/>
  <c r="QV25" i="2" s="1"/>
  <c r="C22" i="5"/>
  <c r="QZ26" i="2" s="1"/>
  <c r="QW26" i="2" s="1"/>
  <c r="QV26" i="2" s="1"/>
  <c r="C23" i="5"/>
  <c r="QZ27" i="2" s="1"/>
  <c r="QW27" i="2" s="1"/>
  <c r="QV27" i="2" s="1"/>
  <c r="C24" i="5"/>
  <c r="QZ28" i="2" s="1"/>
  <c r="QW28" i="2" s="1"/>
  <c r="QV28" i="2" s="1"/>
  <c r="C25" i="5"/>
  <c r="QZ29" i="2" s="1"/>
  <c r="QW29" i="2" s="1"/>
  <c r="QV29" i="2" s="1"/>
  <c r="C26" i="5"/>
  <c r="QZ32" i="2" s="1"/>
  <c r="QW32" i="2" s="1"/>
  <c r="QV32" i="2" s="1"/>
  <c r="C27" i="5"/>
  <c r="QZ33" i="2" s="1"/>
  <c r="QW33" i="2" s="1"/>
  <c r="QV33" i="2" s="1"/>
  <c r="I28" i="11"/>
  <c r="H28" i="11"/>
  <c r="IJ12" i="2"/>
  <c r="IP12" i="2"/>
  <c r="AT11" i="1" s="1"/>
  <c r="IW12" i="2"/>
  <c r="IX12" i="2"/>
  <c r="EP10" i="17" s="1"/>
  <c r="JB12" i="2"/>
  <c r="IJ13" i="2"/>
  <c r="IP13" i="2"/>
  <c r="AT12" i="1" s="1"/>
  <c r="IW13" i="2"/>
  <c r="IX13" i="2"/>
  <c r="EP11" i="17" s="1"/>
  <c r="J11" i="17" s="1"/>
  <c r="JB13" i="2"/>
  <c r="IJ14" i="2"/>
  <c r="IP14" i="2"/>
  <c r="AT13" i="1" s="1"/>
  <c r="IW14" i="2"/>
  <c r="IX14" i="2"/>
  <c r="EP12" i="17" s="1"/>
  <c r="J12" i="17" s="1"/>
  <c r="JB14" i="2"/>
  <c r="IJ15" i="2"/>
  <c r="IP15" i="2"/>
  <c r="AT14" i="1" s="1"/>
  <c r="IW15" i="2"/>
  <c r="IX15" i="2"/>
  <c r="EP13" i="17" s="1"/>
  <c r="J13" i="17" s="1"/>
  <c r="JB15" i="2"/>
  <c r="IJ16" i="2"/>
  <c r="IP16" i="2"/>
  <c r="AT15" i="1" s="1"/>
  <c r="IW16" i="2"/>
  <c r="IX16" i="2"/>
  <c r="EP14" i="17" s="1"/>
  <c r="J14" i="17" s="1"/>
  <c r="JB16" i="2"/>
  <c r="IJ17" i="2"/>
  <c r="IP17" i="2"/>
  <c r="AT16" i="1" s="1"/>
  <c r="IW17" i="2"/>
  <c r="IX17" i="2"/>
  <c r="EP15" i="17" s="1"/>
  <c r="J15" i="17" s="1"/>
  <c r="JB17" i="2"/>
  <c r="IJ18" i="2"/>
  <c r="IP18" i="2"/>
  <c r="AT17" i="1" s="1"/>
  <c r="IW18" i="2"/>
  <c r="IX18" i="2"/>
  <c r="EP16" i="17" s="1"/>
  <c r="J16" i="17" s="1"/>
  <c r="JB18" i="2"/>
  <c r="IJ19" i="2"/>
  <c r="IP19" i="2"/>
  <c r="AT18" i="1" s="1"/>
  <c r="IW19" i="2"/>
  <c r="IX19" i="2"/>
  <c r="EP17" i="17" s="1"/>
  <c r="J17" i="17" s="1"/>
  <c r="JB19" i="2"/>
  <c r="IJ20" i="2"/>
  <c r="IP20" i="2"/>
  <c r="AT19" i="1" s="1"/>
  <c r="IW20" i="2"/>
  <c r="IX20" i="2"/>
  <c r="EP18" i="17" s="1"/>
  <c r="J18" i="17" s="1"/>
  <c r="JB20" i="2"/>
  <c r="IJ21" i="2"/>
  <c r="IP21" i="2"/>
  <c r="AT20" i="1" s="1"/>
  <c r="IW21" i="2"/>
  <c r="IX21" i="2"/>
  <c r="EP19" i="17" s="1"/>
  <c r="J19" i="17" s="1"/>
  <c r="JB21" i="2"/>
  <c r="IJ22" i="2"/>
  <c r="IP22" i="2"/>
  <c r="AT21" i="1" s="1"/>
  <c r="IW22" i="2"/>
  <c r="IX22" i="2"/>
  <c r="EP20" i="17" s="1"/>
  <c r="J20" i="17" s="1"/>
  <c r="JB22" i="2"/>
  <c r="IJ23" i="2"/>
  <c r="IP23" i="2"/>
  <c r="AT22" i="1" s="1"/>
  <c r="IW23" i="2"/>
  <c r="IX23" i="2"/>
  <c r="EP21" i="17" s="1"/>
  <c r="J21" i="17" s="1"/>
  <c r="JB23" i="2"/>
  <c r="IJ24" i="2"/>
  <c r="IP24" i="2"/>
  <c r="AT23" i="1" s="1"/>
  <c r="IW24" i="2"/>
  <c r="IX24" i="2"/>
  <c r="EP22" i="17" s="1"/>
  <c r="J22" i="17" s="1"/>
  <c r="JB24" i="2"/>
  <c r="IJ25" i="2"/>
  <c r="IP25" i="2"/>
  <c r="AT24" i="1" s="1"/>
  <c r="IW25" i="2"/>
  <c r="IX25" i="2"/>
  <c r="EP23" i="17" s="1"/>
  <c r="J23" i="17" s="1"/>
  <c r="JB25" i="2"/>
  <c r="IJ26" i="2"/>
  <c r="IP26" i="2"/>
  <c r="AT25" i="1" s="1"/>
  <c r="IW26" i="2"/>
  <c r="IX26" i="2"/>
  <c r="EP24" i="17" s="1"/>
  <c r="J24" i="17" s="1"/>
  <c r="JB26" i="2"/>
  <c r="IJ27" i="2"/>
  <c r="IP27" i="2"/>
  <c r="AT26" i="1" s="1"/>
  <c r="IW27" i="2"/>
  <c r="IX27" i="2"/>
  <c r="EP25" i="17" s="1"/>
  <c r="J25" i="17" s="1"/>
  <c r="JB27" i="2"/>
  <c r="IJ28" i="2"/>
  <c r="IP28" i="2"/>
  <c r="AT27" i="1" s="1"/>
  <c r="IW28" i="2"/>
  <c r="IX28" i="2"/>
  <c r="EP26" i="17" s="1"/>
  <c r="J26" i="17" s="1"/>
  <c r="JB28" i="2"/>
  <c r="IJ29" i="2"/>
  <c r="IP29" i="2"/>
  <c r="AT28" i="1" s="1"/>
  <c r="IW29" i="2"/>
  <c r="IX29" i="2"/>
  <c r="EP27" i="17" s="1"/>
  <c r="J27" i="17" s="1"/>
  <c r="JB29" i="2"/>
  <c r="IK30" i="2"/>
  <c r="IL30" i="2"/>
  <c r="IQ30" i="2"/>
  <c r="IR30" i="2"/>
  <c r="JC30" i="2"/>
  <c r="JD30" i="2"/>
  <c r="IJ32" i="2"/>
  <c r="IJ33" i="2"/>
  <c r="IK34" i="2"/>
  <c r="IL34" i="2"/>
  <c r="IQ34" i="2"/>
  <c r="IR34" i="2"/>
  <c r="JC34" i="2"/>
  <c r="JD34" i="2"/>
  <c r="BL32" i="6"/>
  <c r="IB31" i="17" s="1"/>
  <c r="IC31" i="17" s="1"/>
  <c r="BL31" i="6"/>
  <c r="IB30" i="17" s="1"/>
  <c r="BL12" i="6"/>
  <c r="IB11" i="17" s="1"/>
  <c r="BL13" i="6"/>
  <c r="IB12" i="17" s="1"/>
  <c r="BL14" i="6"/>
  <c r="IB13" i="17" s="1"/>
  <c r="BL15" i="6"/>
  <c r="IB14" i="17" s="1"/>
  <c r="BL16" i="6"/>
  <c r="IB15" i="17" s="1"/>
  <c r="BL17" i="6"/>
  <c r="IB16" i="17" s="1"/>
  <c r="BL18" i="6"/>
  <c r="IB17" i="17" s="1"/>
  <c r="BL19" i="6"/>
  <c r="IB18" i="17" s="1"/>
  <c r="BL20" i="6"/>
  <c r="IB19" i="17" s="1"/>
  <c r="BL21" i="6"/>
  <c r="IB20" i="17" s="1"/>
  <c r="BL22" i="6"/>
  <c r="IB21" i="17" s="1"/>
  <c r="BL23" i="6"/>
  <c r="IB22" i="17" s="1"/>
  <c r="BL24" i="6"/>
  <c r="IB23" i="17" s="1"/>
  <c r="BL25" i="6"/>
  <c r="IB24" i="17" s="1"/>
  <c r="BL26" i="6"/>
  <c r="IB25" i="17" s="1"/>
  <c r="BL27" i="6"/>
  <c r="IB26" i="17" s="1"/>
  <c r="BL28" i="6"/>
  <c r="IB27" i="17" s="1"/>
  <c r="BL11" i="6"/>
  <c r="IB10" i="17" s="1"/>
  <c r="ID33" i="2"/>
  <c r="DU33" i="2"/>
  <c r="ID32" i="2"/>
  <c r="DU32" i="2"/>
  <c r="BH13" i="2"/>
  <c r="BI13" i="2"/>
  <c r="BJ13" i="2"/>
  <c r="DU13" i="2"/>
  <c r="ID13" i="2"/>
  <c r="BH14" i="2"/>
  <c r="BI14" i="2"/>
  <c r="BJ14" i="2"/>
  <c r="DD14" i="2"/>
  <c r="DU14" i="2"/>
  <c r="ID14" i="2"/>
  <c r="BH15" i="2"/>
  <c r="BI15" i="2"/>
  <c r="BJ15" i="2"/>
  <c r="DD15" i="2"/>
  <c r="DU15" i="2"/>
  <c r="AJ15" i="2" s="1"/>
  <c r="ID15" i="2"/>
  <c r="BH16" i="2"/>
  <c r="BI16" i="2"/>
  <c r="BJ16" i="2"/>
  <c r="DD16" i="2"/>
  <c r="DU16" i="2"/>
  <c r="AJ16" i="2" s="1"/>
  <c r="ID16" i="2"/>
  <c r="BH17" i="2"/>
  <c r="BI17" i="2"/>
  <c r="BJ17" i="2"/>
  <c r="CL17" i="2"/>
  <c r="BF16" i="1" s="1"/>
  <c r="DD17" i="2"/>
  <c r="DU17" i="2"/>
  <c r="ID17" i="2"/>
  <c r="BH18" i="2"/>
  <c r="BI18" i="2"/>
  <c r="BJ18" i="2"/>
  <c r="DD18" i="2"/>
  <c r="DU18" i="2"/>
  <c r="ID18" i="2"/>
  <c r="BH19" i="2"/>
  <c r="BI19" i="2"/>
  <c r="BJ19" i="2"/>
  <c r="DD19" i="2"/>
  <c r="DU19" i="2"/>
  <c r="ID19" i="2"/>
  <c r="BH20" i="2"/>
  <c r="BI20" i="2"/>
  <c r="BJ20" i="2"/>
  <c r="DD20" i="2"/>
  <c r="DU20" i="2"/>
  <c r="ID20" i="2"/>
  <c r="BH21" i="2"/>
  <c r="BI21" i="2"/>
  <c r="BJ21" i="2"/>
  <c r="DD21" i="2"/>
  <c r="DU21" i="2"/>
  <c r="ID21" i="2"/>
  <c r="BH22" i="2"/>
  <c r="BI22" i="2"/>
  <c r="BJ22" i="2"/>
  <c r="DD22" i="2"/>
  <c r="DU22" i="2"/>
  <c r="ID22" i="2"/>
  <c r="BH23" i="2"/>
  <c r="BI23" i="2"/>
  <c r="BJ23" i="2"/>
  <c r="DD23" i="2"/>
  <c r="DU23" i="2"/>
  <c r="ID23" i="2"/>
  <c r="BH24" i="2"/>
  <c r="BI24" i="2"/>
  <c r="BJ24" i="2"/>
  <c r="CL24" i="2"/>
  <c r="BF23" i="1" s="1"/>
  <c r="DD24" i="2"/>
  <c r="DU24" i="2"/>
  <c r="ID24" i="2"/>
  <c r="BH25" i="2"/>
  <c r="BI25" i="2"/>
  <c r="BJ25" i="2"/>
  <c r="CL25" i="2"/>
  <c r="BF24" i="1" s="1"/>
  <c r="DD25" i="2"/>
  <c r="DU25" i="2"/>
  <c r="ID25" i="2"/>
  <c r="BH26" i="2"/>
  <c r="BI26" i="2"/>
  <c r="BJ26" i="2"/>
  <c r="CL26" i="2"/>
  <c r="BF25" i="1" s="1"/>
  <c r="DD26" i="2"/>
  <c r="DU26" i="2"/>
  <c r="AJ26" i="2" s="1"/>
  <c r="ID26" i="2"/>
  <c r="BH27" i="2"/>
  <c r="BI27" i="2"/>
  <c r="BJ27" i="2"/>
  <c r="CL27" i="2"/>
  <c r="DD27" i="2"/>
  <c r="DU27" i="2"/>
  <c r="ID27" i="2"/>
  <c r="BH28" i="2"/>
  <c r="BI28" i="2"/>
  <c r="BJ28" i="2"/>
  <c r="CL28" i="2"/>
  <c r="BF27" i="1" s="1"/>
  <c r="DD28" i="2"/>
  <c r="DU28" i="2"/>
  <c r="ID28" i="2"/>
  <c r="BH29" i="2"/>
  <c r="BI29" i="2"/>
  <c r="BJ29" i="2"/>
  <c r="DD29" i="2"/>
  <c r="DU29" i="2"/>
  <c r="AJ29" i="2" s="1"/>
  <c r="ID29" i="2"/>
  <c r="BS8" i="4"/>
  <c r="AI8" i="4"/>
  <c r="AC8" i="4"/>
  <c r="AJ32" i="2" l="1"/>
  <c r="EP28" i="17"/>
  <c r="EP35" i="17" s="1"/>
  <c r="AJ14" i="2"/>
  <c r="AJ33" i="2"/>
  <c r="AJ13" i="2"/>
  <c r="AJ27" i="2"/>
  <c r="AJ23" i="2"/>
  <c r="IC30" i="17"/>
  <c r="IC32" i="17" s="1"/>
  <c r="IC35" i="17" s="1"/>
  <c r="IB32" i="17"/>
  <c r="IB28" i="17"/>
  <c r="AJ25" i="2"/>
  <c r="AJ22" i="2"/>
  <c r="AJ20" i="2"/>
  <c r="AJ18" i="2"/>
  <c r="AJ28" i="2"/>
  <c r="AJ24" i="2"/>
  <c r="AJ21" i="2"/>
  <c r="AJ19" i="2"/>
  <c r="AJ17" i="2"/>
  <c r="BF26" i="1"/>
  <c r="BG29" i="2"/>
  <c r="BG27" i="2"/>
  <c r="BG25" i="2"/>
  <c r="BG22" i="2"/>
  <c r="BG18" i="2"/>
  <c r="BG15" i="2"/>
  <c r="BG23" i="2"/>
  <c r="BG19" i="2"/>
  <c r="BG16" i="2"/>
  <c r="BG28" i="2"/>
  <c r="BG26" i="2"/>
  <c r="BG24" i="2"/>
  <c r="BG20" i="2"/>
  <c r="BG17" i="2"/>
  <c r="BG21" i="2"/>
  <c r="BG14" i="2"/>
  <c r="BG13" i="2"/>
  <c r="CJ28" i="2"/>
  <c r="CJ27" i="2"/>
  <c r="CJ26" i="2"/>
  <c r="CJ25" i="2"/>
  <c r="CJ24" i="2"/>
  <c r="CJ17" i="2"/>
  <c r="CL20" i="2"/>
  <c r="BF19" i="1" s="1"/>
  <c r="CL16" i="2"/>
  <c r="BF15" i="1" s="1"/>
  <c r="CL29" i="2"/>
  <c r="BF28" i="1" s="1"/>
  <c r="CL21" i="2"/>
  <c r="BF20" i="1" s="1"/>
  <c r="CL22" i="2"/>
  <c r="BF21" i="1" s="1"/>
  <c r="CL18" i="2"/>
  <c r="BF17" i="1" s="1"/>
  <c r="CL14" i="2"/>
  <c r="BF13" i="1" s="1"/>
  <c r="CL13" i="2"/>
  <c r="BF12" i="1" s="1"/>
  <c r="CL23" i="2"/>
  <c r="BF22" i="1" s="1"/>
  <c r="CL19" i="2"/>
  <c r="BF18" i="1" s="1"/>
  <c r="CL15" i="2"/>
  <c r="BF14" i="1" s="1"/>
  <c r="QZ34" i="2"/>
  <c r="QZ30" i="2"/>
  <c r="IQ37" i="2"/>
  <c r="RX45" i="2"/>
  <c r="RX34" i="2"/>
  <c r="RX44" i="2" s="1"/>
  <c r="JC37" i="2"/>
  <c r="IL37" i="2"/>
  <c r="CE8" i="4"/>
  <c r="JB34" i="2"/>
  <c r="IV29" i="2"/>
  <c r="IV21" i="2"/>
  <c r="IV25" i="2"/>
  <c r="IX34" i="2"/>
  <c r="IJ34" i="2"/>
  <c r="IJ55" i="2" s="1"/>
  <c r="JD37" i="2"/>
  <c r="IR37" i="2"/>
  <c r="IP34" i="2"/>
  <c r="IK37" i="2"/>
  <c r="IP30" i="2"/>
  <c r="JB30" i="2"/>
  <c r="IJ30" i="2"/>
  <c r="IV17" i="2"/>
  <c r="IV28" i="2"/>
  <c r="IV24" i="2"/>
  <c r="IV16" i="2"/>
  <c r="IV12" i="2"/>
  <c r="IX30" i="2"/>
  <c r="IW34" i="2"/>
  <c r="IV14" i="2"/>
  <c r="IV26" i="2"/>
  <c r="IV22" i="2"/>
  <c r="IV18" i="2"/>
  <c r="IV13" i="2"/>
  <c r="IV20" i="2"/>
  <c r="IV27" i="2"/>
  <c r="IV23" i="2"/>
  <c r="IV19" i="2"/>
  <c r="IV15" i="2"/>
  <c r="BF8" i="4"/>
  <c r="AH8" i="4"/>
  <c r="AB8" i="4"/>
  <c r="B27" i="5"/>
  <c r="QY33" i="2" s="1"/>
  <c r="QT33" i="2" s="1"/>
  <c r="QS33" i="2" s="1"/>
  <c r="B26" i="5"/>
  <c r="QY32" i="2" s="1"/>
  <c r="QT32" i="2" s="1"/>
  <c r="QS32" i="2" s="1"/>
  <c r="B25" i="5"/>
  <c r="QY29" i="2" s="1"/>
  <c r="QT29" i="2" s="1"/>
  <c r="QS29" i="2" s="1"/>
  <c r="B24" i="5"/>
  <c r="QY28" i="2" s="1"/>
  <c r="QT28" i="2" s="1"/>
  <c r="QS28" i="2" s="1"/>
  <c r="B23" i="5"/>
  <c r="QY27" i="2" s="1"/>
  <c r="QT27" i="2" s="1"/>
  <c r="QS27" i="2" s="1"/>
  <c r="B22" i="5"/>
  <c r="QY26" i="2" s="1"/>
  <c r="QT26" i="2" s="1"/>
  <c r="QS26" i="2" s="1"/>
  <c r="B21" i="5"/>
  <c r="QY25" i="2" s="1"/>
  <c r="QT25" i="2" s="1"/>
  <c r="QS25" i="2" s="1"/>
  <c r="B20" i="5"/>
  <c r="QY24" i="2" s="1"/>
  <c r="QT24" i="2" s="1"/>
  <c r="QS24" i="2" s="1"/>
  <c r="B19" i="5"/>
  <c r="QY23" i="2" s="1"/>
  <c r="QT23" i="2" s="1"/>
  <c r="QS23" i="2" s="1"/>
  <c r="B18" i="5"/>
  <c r="QY22" i="2" s="1"/>
  <c r="QT22" i="2" s="1"/>
  <c r="QS22" i="2" s="1"/>
  <c r="B17" i="5"/>
  <c r="QY21" i="2" s="1"/>
  <c r="QT21" i="2" s="1"/>
  <c r="QS21" i="2" s="1"/>
  <c r="B16" i="5"/>
  <c r="QY20" i="2" s="1"/>
  <c r="QT20" i="2" s="1"/>
  <c r="QS20" i="2" s="1"/>
  <c r="B15" i="5"/>
  <c r="QY19" i="2" s="1"/>
  <c r="QT19" i="2" s="1"/>
  <c r="QS19" i="2" s="1"/>
  <c r="B14" i="5"/>
  <c r="QY18" i="2" s="1"/>
  <c r="QT18" i="2" s="1"/>
  <c r="QS18" i="2" s="1"/>
  <c r="B13" i="5"/>
  <c r="QY17" i="2" s="1"/>
  <c r="QT17" i="2" s="1"/>
  <c r="QS17" i="2" s="1"/>
  <c r="B12" i="5"/>
  <c r="QY16" i="2" s="1"/>
  <c r="QT16" i="2" s="1"/>
  <c r="QS16" i="2" s="1"/>
  <c r="B11" i="5"/>
  <c r="QY15" i="2" s="1"/>
  <c r="QT15" i="2" s="1"/>
  <c r="QS15" i="2" s="1"/>
  <c r="B10" i="5"/>
  <c r="QY14" i="2" s="1"/>
  <c r="QT14" i="2" s="1"/>
  <c r="QS14" i="2" s="1"/>
  <c r="B9" i="5"/>
  <c r="QY13" i="2" s="1"/>
  <c r="QT13" i="2" s="1"/>
  <c r="QS13" i="2" s="1"/>
  <c r="B8" i="5"/>
  <c r="QY12" i="2" s="1"/>
  <c r="BD18" i="2"/>
  <c r="BE17" i="2"/>
  <c r="IY24" i="2"/>
  <c r="IY23" i="2"/>
  <c r="IG23" i="2"/>
  <c r="IM21" i="2"/>
  <c r="DC14" i="2"/>
  <c r="IU18" i="2"/>
  <c r="EL16" i="17" s="1"/>
  <c r="BR8" i="4"/>
  <c r="BD29" i="2"/>
  <c r="BE28" i="2"/>
  <c r="BF27" i="2"/>
  <c r="BF23" i="2"/>
  <c r="BD21" i="2"/>
  <c r="BE20" i="2"/>
  <c r="BF19" i="2"/>
  <c r="BD17" i="2"/>
  <c r="BE16" i="2"/>
  <c r="BF15" i="2"/>
  <c r="IG17" i="2"/>
  <c r="BE14" i="2"/>
  <c r="IZ34" i="2"/>
  <c r="IY28" i="2"/>
  <c r="IY29" i="2"/>
  <c r="IG29" i="2"/>
  <c r="IM27" i="2"/>
  <c r="IU24" i="2"/>
  <c r="EL22" i="17" s="1"/>
  <c r="IY21" i="2"/>
  <c r="IG21" i="2"/>
  <c r="IY27" i="2"/>
  <c r="IG27" i="2"/>
  <c r="IM25" i="2"/>
  <c r="IG18" i="2"/>
  <c r="IT17" i="2"/>
  <c r="IM16" i="2"/>
  <c r="II34" i="2"/>
  <c r="DC18" i="2"/>
  <c r="IA13" i="2"/>
  <c r="IU25" i="2"/>
  <c r="EL23" i="17" s="1"/>
  <c r="IZ30" i="2"/>
  <c r="DC21" i="2"/>
  <c r="IT28" i="2"/>
  <c r="IY25" i="2"/>
  <c r="IG25" i="2"/>
  <c r="IM23" i="2"/>
  <c r="IU20" i="2"/>
  <c r="EL18" i="17" s="1"/>
  <c r="IY18" i="2"/>
  <c r="IU17" i="2"/>
  <c r="EL15" i="17" s="1"/>
  <c r="IU15" i="2"/>
  <c r="EL13" i="17" s="1"/>
  <c r="IY14" i="2"/>
  <c r="IG13" i="2"/>
  <c r="IU12" i="2"/>
  <c r="EL10" i="17" s="1"/>
  <c r="IA14" i="2"/>
  <c r="IU23" i="2"/>
  <c r="EL21" i="17" s="1"/>
  <c r="JA34" i="2"/>
  <c r="IU21" i="2"/>
  <c r="EL19" i="17" s="1"/>
  <c r="IA17" i="2"/>
  <c r="II30" i="2"/>
  <c r="DC25" i="2"/>
  <c r="IA18" i="2"/>
  <c r="DC16" i="2"/>
  <c r="BF16" i="2"/>
  <c r="IU27" i="2"/>
  <c r="EL25" i="17" s="1"/>
  <c r="IT26" i="2"/>
  <c r="IY22" i="2"/>
  <c r="IU16" i="2"/>
  <c r="EL14" i="17" s="1"/>
  <c r="IG16" i="2"/>
  <c r="IM15" i="2"/>
  <c r="BF18" i="2"/>
  <c r="BE29" i="2"/>
  <c r="BF28" i="2"/>
  <c r="IA27" i="2"/>
  <c r="BD26" i="2"/>
  <c r="BE25" i="2"/>
  <c r="BF24" i="2"/>
  <c r="IA23" i="2"/>
  <c r="BD22" i="2"/>
  <c r="BE21" i="2"/>
  <c r="BF20" i="2"/>
  <c r="IA19" i="2"/>
  <c r="BE18" i="2"/>
  <c r="BD15" i="2"/>
  <c r="IG33" i="2"/>
  <c r="IG32" i="2"/>
  <c r="IU28" i="2"/>
  <c r="EL26" i="17" s="1"/>
  <c r="IU26" i="2"/>
  <c r="EL24" i="17" s="1"/>
  <c r="IT24" i="2"/>
  <c r="IT20" i="2"/>
  <c r="IY19" i="2"/>
  <c r="IG15" i="2"/>
  <c r="IU14" i="2"/>
  <c r="EL12" i="17" s="1"/>
  <c r="IG14" i="2"/>
  <c r="BE22" i="2"/>
  <c r="BF21" i="2"/>
  <c r="IA20" i="2"/>
  <c r="BD13" i="2"/>
  <c r="IA32" i="2"/>
  <c r="IG28" i="2"/>
  <c r="IG26" i="2"/>
  <c r="IG24" i="2"/>
  <c r="IG22" i="2"/>
  <c r="IG20" i="2"/>
  <c r="IG19" i="2"/>
  <c r="IY17" i="2"/>
  <c r="IY16" i="2"/>
  <c r="IT15" i="2"/>
  <c r="IM14" i="2"/>
  <c r="IG12" i="2"/>
  <c r="IA26" i="2"/>
  <c r="BD25" i="2"/>
  <c r="IA15" i="2"/>
  <c r="IN34" i="2"/>
  <c r="IT27" i="2"/>
  <c r="IY26" i="2"/>
  <c r="IT25" i="2"/>
  <c r="IT23" i="2"/>
  <c r="IT21" i="2"/>
  <c r="IY20" i="2"/>
  <c r="IM18" i="2"/>
  <c r="IM17" i="2"/>
  <c r="IY13" i="2"/>
  <c r="IY12" i="2"/>
  <c r="DC28" i="2"/>
  <c r="DC24" i="2"/>
  <c r="DC20" i="2"/>
  <c r="DC17" i="2"/>
  <c r="DC15" i="2"/>
  <c r="IO34" i="2"/>
  <c r="IH30" i="2"/>
  <c r="IM28" i="2"/>
  <c r="IM26" i="2"/>
  <c r="IM24" i="2"/>
  <c r="IM20" i="2"/>
  <c r="IY15" i="2"/>
  <c r="IM12" i="2"/>
  <c r="BF29" i="2"/>
  <c r="IA28" i="2"/>
  <c r="DC26" i="2"/>
  <c r="BD23" i="2"/>
  <c r="DC22" i="2"/>
  <c r="BD20" i="2"/>
  <c r="JA30" i="2"/>
  <c r="IW30" i="2"/>
  <c r="BD28" i="2"/>
  <c r="BF26" i="2"/>
  <c r="IA22" i="2"/>
  <c r="DM20" i="2"/>
  <c r="BF14" i="2"/>
  <c r="IH34" i="2"/>
  <c r="IT18" i="2"/>
  <c r="IT16" i="2"/>
  <c r="IT14" i="2"/>
  <c r="IT12" i="2"/>
  <c r="DC19" i="2"/>
  <c r="BD19" i="2"/>
  <c r="IA16" i="2"/>
  <c r="DM32" i="2"/>
  <c r="DC29" i="2"/>
  <c r="BD16" i="2"/>
  <c r="DM27" i="2"/>
  <c r="DC27" i="2"/>
  <c r="DM26" i="2"/>
  <c r="BE26" i="2"/>
  <c r="IA25" i="2"/>
  <c r="BF25" i="2"/>
  <c r="IA24" i="2"/>
  <c r="BE24" i="2"/>
  <c r="BD24" i="2"/>
  <c r="BF22" i="2"/>
  <c r="IA21" i="2"/>
  <c r="DM18" i="2"/>
  <c r="BF17" i="2"/>
  <c r="DM14" i="2"/>
  <c r="BF13" i="2"/>
  <c r="BE13" i="2"/>
  <c r="IA33" i="2"/>
  <c r="IA29" i="2"/>
  <c r="DM24" i="2"/>
  <c r="DM21" i="2"/>
  <c r="DM28" i="2"/>
  <c r="BD27" i="2"/>
  <c r="DM25" i="2"/>
  <c r="BE23" i="2"/>
  <c r="DM17" i="2"/>
  <c r="DM16" i="2"/>
  <c r="DM13" i="2"/>
  <c r="DM33" i="2"/>
  <c r="DM29" i="2"/>
  <c r="BE27" i="2"/>
  <c r="DM23" i="2"/>
  <c r="DC23" i="2"/>
  <c r="DM22" i="2"/>
  <c r="DM19" i="2"/>
  <c r="BE19" i="2"/>
  <c r="DM15" i="2"/>
  <c r="BE15" i="2"/>
  <c r="BD14" i="2"/>
  <c r="CD8" i="4"/>
  <c r="IB35" i="17" l="1"/>
  <c r="IB36" i="17" s="1"/>
  <c r="AI33" i="2"/>
  <c r="AI32" i="2"/>
  <c r="BC24" i="2"/>
  <c r="BC20" i="2"/>
  <c r="BC16" i="2"/>
  <c r="BC28" i="2"/>
  <c r="BC14" i="2"/>
  <c r="BC27" i="2"/>
  <c r="BC13" i="2"/>
  <c r="BC26" i="2"/>
  <c r="BC19" i="2"/>
  <c r="BC23" i="2"/>
  <c r="BC15" i="2"/>
  <c r="BC21" i="2"/>
  <c r="BC29" i="2"/>
  <c r="BC25" i="2"/>
  <c r="BC18" i="2"/>
  <c r="BC22" i="2"/>
  <c r="BC17" i="2"/>
  <c r="CJ19" i="2"/>
  <c r="CJ23" i="2"/>
  <c r="CJ22" i="2"/>
  <c r="CJ20" i="2"/>
  <c r="CJ15" i="2"/>
  <c r="CJ14" i="2"/>
  <c r="CJ29" i="2"/>
  <c r="CJ18" i="2"/>
  <c r="CJ16" i="2"/>
  <c r="CJ13" i="2"/>
  <c r="CJ21" i="2"/>
  <c r="CK19" i="2"/>
  <c r="CK23" i="2"/>
  <c r="CK20" i="2"/>
  <c r="CK15" i="2"/>
  <c r="CK21" i="2"/>
  <c r="CK24" i="2"/>
  <c r="CK17" i="2"/>
  <c r="CK18" i="2"/>
  <c r="CK14" i="2"/>
  <c r="CK26" i="2"/>
  <c r="CK27" i="2"/>
  <c r="CK13" i="2"/>
  <c r="CK28" i="2"/>
  <c r="CK25" i="2"/>
  <c r="CK16" i="2"/>
  <c r="CK29" i="2"/>
  <c r="CK22" i="2"/>
  <c r="QY34" i="2"/>
  <c r="QV34" i="2"/>
  <c r="QV44" i="2" s="1"/>
  <c r="QW34" i="2"/>
  <c r="QZ37" i="2"/>
  <c r="QY30" i="2"/>
  <c r="QT12" i="2"/>
  <c r="QW30" i="2"/>
  <c r="QV30" i="2"/>
  <c r="JB37" i="2"/>
  <c r="IJ60" i="2" s="1"/>
  <c r="IK38" i="2"/>
  <c r="IK42" i="2" s="1"/>
  <c r="RX37" i="2"/>
  <c r="QL12" i="2"/>
  <c r="IL38" i="2"/>
  <c r="IL42" i="2" s="1"/>
  <c r="IJ37" i="2"/>
  <c r="IX37" i="2"/>
  <c r="IV34" i="2"/>
  <c r="IJ54" i="2"/>
  <c r="IS24" i="2"/>
  <c r="IP37" i="2"/>
  <c r="IJ56" i="2" s="1"/>
  <c r="IW37" i="2"/>
  <c r="IS17" i="2"/>
  <c r="IV30" i="2"/>
  <c r="IG34" i="2"/>
  <c r="IG55" i="2" s="1"/>
  <c r="IS26" i="2"/>
  <c r="IH37" i="2"/>
  <c r="IS25" i="2"/>
  <c r="IS14" i="2"/>
  <c r="IS15" i="2"/>
  <c r="IU34" i="2"/>
  <c r="II37" i="2"/>
  <c r="IZ37" i="2"/>
  <c r="IS28" i="2"/>
  <c r="IS18" i="2"/>
  <c r="IS20" i="2"/>
  <c r="JA37" i="2"/>
  <c r="IS16" i="2"/>
  <c r="IS23" i="2"/>
  <c r="IY34" i="2"/>
  <c r="IS27" i="2"/>
  <c r="IS21" i="2"/>
  <c r="IY30" i="2"/>
  <c r="IG30" i="2"/>
  <c r="IM34" i="2"/>
  <c r="IS12" i="2"/>
  <c r="IT34" i="2"/>
  <c r="QY37" i="2" l="1"/>
  <c r="AJ33" i="6"/>
  <c r="AB21" i="1"/>
  <c r="AB27" i="1"/>
  <c r="AB13" i="1"/>
  <c r="AB20" i="1"/>
  <c r="AB18" i="1"/>
  <c r="AB24" i="1"/>
  <c r="AB25" i="1"/>
  <c r="AB23" i="1"/>
  <c r="AB22" i="1"/>
  <c r="AB15" i="1"/>
  <c r="AB26" i="1"/>
  <c r="AB16" i="1"/>
  <c r="AB19" i="1"/>
  <c r="AB28" i="1"/>
  <c r="AB12" i="1"/>
  <c r="AB17" i="1"/>
  <c r="AB14" i="1"/>
  <c r="QW37" i="2"/>
  <c r="CI17" i="2"/>
  <c r="CI15" i="2"/>
  <c r="CI13" i="2"/>
  <c r="CI21" i="2"/>
  <c r="CI16" i="2"/>
  <c r="CI27" i="2"/>
  <c r="CI19" i="2"/>
  <c r="CI29" i="2"/>
  <c r="CI23" i="2"/>
  <c r="CI22" i="2"/>
  <c r="CI28" i="2"/>
  <c r="CI14" i="2"/>
  <c r="CI24" i="2"/>
  <c r="CI20" i="2"/>
  <c r="CI18" i="2"/>
  <c r="CI25" i="2"/>
  <c r="CI26" i="2"/>
  <c r="QL30" i="2"/>
  <c r="QL37" i="2" s="1"/>
  <c r="QL38" i="2" s="1"/>
  <c r="QV45" i="2"/>
  <c r="QV37" i="2"/>
  <c r="QV38" i="2" s="1"/>
  <c r="QT34" i="2"/>
  <c r="QS34" i="2"/>
  <c r="QS44" i="2" s="1"/>
  <c r="QS12" i="2"/>
  <c r="QS30" i="2" s="1"/>
  <c r="QT30" i="2"/>
  <c r="RX38" i="2"/>
  <c r="RW45" i="2"/>
  <c r="IV37" i="2"/>
  <c r="IJ59" i="2" s="1"/>
  <c r="IJ38" i="2"/>
  <c r="IJ53" i="2" s="1"/>
  <c r="IJ57" i="2" s="1"/>
  <c r="IS34" i="2"/>
  <c r="IG37" i="2"/>
  <c r="IY37" i="2"/>
  <c r="IG60" i="2" s="1"/>
  <c r="IG54" i="2"/>
  <c r="QT37" i="2" l="1"/>
  <c r="QS37" i="2"/>
  <c r="QS38" i="2" s="1"/>
  <c r="QS45" i="2"/>
  <c r="QV49" i="2"/>
  <c r="QV39" i="2"/>
  <c r="IJ61" i="2"/>
  <c r="QS49" i="2" l="1"/>
  <c r="D238" i="8"/>
  <c r="DU12" i="2"/>
  <c r="DV34" i="2"/>
  <c r="DV30" i="2"/>
  <c r="M30" i="3"/>
  <c r="M26" i="3"/>
  <c r="E32" i="5"/>
  <c r="E31" i="5"/>
  <c r="E28" i="5"/>
  <c r="J214" i="8"/>
  <c r="J106" i="8"/>
  <c r="H9" i="11"/>
  <c r="I9" i="11"/>
  <c r="H13" i="11"/>
  <c r="I13" i="11"/>
  <c r="H11" i="8"/>
  <c r="I11" i="8"/>
  <c r="G12" i="8"/>
  <c r="I12" i="8" s="1"/>
  <c r="H12" i="8"/>
  <c r="D13" i="8"/>
  <c r="E13" i="8"/>
  <c r="F13" i="8"/>
  <c r="G14" i="8"/>
  <c r="I14" i="8" s="1"/>
  <c r="H14" i="8"/>
  <c r="D16" i="8"/>
  <c r="D25" i="8"/>
  <c r="D37" i="8"/>
  <c r="H39" i="8"/>
  <c r="I39" i="8"/>
  <c r="H43" i="8"/>
  <c r="I43" i="8"/>
  <c r="H50" i="8"/>
  <c r="I50" i="8"/>
  <c r="H55" i="8"/>
  <c r="I55" i="8"/>
  <c r="D57" i="8"/>
  <c r="D52" i="8" s="1"/>
  <c r="H67" i="8"/>
  <c r="I67" i="8"/>
  <c r="H69" i="8"/>
  <c r="I69" i="8"/>
  <c r="D70" i="8"/>
  <c r="C17" i="16" s="1"/>
  <c r="D72" i="8"/>
  <c r="D65" i="8" s="1"/>
  <c r="H80" i="8"/>
  <c r="I80" i="8"/>
  <c r="H84" i="8"/>
  <c r="I84" i="8"/>
  <c r="D86" i="8"/>
  <c r="G107" i="8"/>
  <c r="H107" i="8"/>
  <c r="D108" i="8"/>
  <c r="G110" i="8"/>
  <c r="I110" i="8" s="1"/>
  <c r="H110" i="8"/>
  <c r="D111" i="8"/>
  <c r="G95" i="8"/>
  <c r="I95" i="8" s="1"/>
  <c r="H95" i="8"/>
  <c r="D96" i="8"/>
  <c r="C14" i="16" s="1"/>
  <c r="J97" i="8"/>
  <c r="D101" i="8"/>
  <c r="D104" i="8"/>
  <c r="D116" i="8"/>
  <c r="H118" i="8"/>
  <c r="I118" i="8"/>
  <c r="H123" i="8"/>
  <c r="I123" i="8"/>
  <c r="G129" i="8"/>
  <c r="H129" i="8"/>
  <c r="D130" i="8"/>
  <c r="C12" i="16" s="1"/>
  <c r="G132" i="8"/>
  <c r="I132" i="8" s="1"/>
  <c r="H132" i="8"/>
  <c r="D133" i="8"/>
  <c r="C13" i="16" s="1"/>
  <c r="I140" i="8"/>
  <c r="H145" i="8"/>
  <c r="I145" i="8"/>
  <c r="J159" i="8"/>
  <c r="G160" i="8"/>
  <c r="H160" i="8"/>
  <c r="G163" i="8"/>
  <c r="I163" i="8" s="1"/>
  <c r="H163" i="8"/>
  <c r="G157" i="8"/>
  <c r="I157" i="8" s="1"/>
  <c r="H157" i="8"/>
  <c r="D158" i="8"/>
  <c r="I165" i="8"/>
  <c r="H170" i="8"/>
  <c r="I170" i="8"/>
  <c r="J175" i="8"/>
  <c r="G185" i="8"/>
  <c r="H185" i="8"/>
  <c r="H192" i="8"/>
  <c r="I192" i="8"/>
  <c r="D189" i="8"/>
  <c r="H208" i="8"/>
  <c r="H210" i="8"/>
  <c r="I210" i="8"/>
  <c r="D215" i="8"/>
  <c r="G216" i="8"/>
  <c r="I216" i="8" s="1"/>
  <c r="H216" i="8"/>
  <c r="D218" i="8"/>
  <c r="G219" i="8"/>
  <c r="I219" i="8" s="1"/>
  <c r="H219" i="8"/>
  <c r="D212" i="8"/>
  <c r="G213" i="8"/>
  <c r="I213" i="8" s="1"/>
  <c r="H213" i="8"/>
  <c r="G228" i="8"/>
  <c r="H228" i="8"/>
  <c r="D229" i="8"/>
  <c r="E229" i="8"/>
  <c r="F229" i="8"/>
  <c r="G230" i="8"/>
  <c r="H230" i="8"/>
  <c r="H231" i="8"/>
  <c r="I231" i="8"/>
  <c r="H236" i="8"/>
  <c r="I236" i="8"/>
  <c r="D247" i="8"/>
  <c r="J255" i="8"/>
  <c r="D256" i="8"/>
  <c r="D259" i="8"/>
  <c r="I278" i="8"/>
  <c r="H278" i="8"/>
  <c r="D479" i="8"/>
  <c r="I282" i="8"/>
  <c r="H282" i="8"/>
  <c r="G297" i="8"/>
  <c r="H297" i="8"/>
  <c r="H298" i="8"/>
  <c r="I298" i="8"/>
  <c r="H302" i="8"/>
  <c r="I302" i="8"/>
  <c r="G303" i="8"/>
  <c r="H303" i="8"/>
  <c r="H306" i="8"/>
  <c r="I306" i="8"/>
  <c r="H310" i="8"/>
  <c r="I310" i="8"/>
  <c r="D312" i="8"/>
  <c r="D308" i="8" s="1"/>
  <c r="H320" i="8"/>
  <c r="I320" i="8"/>
  <c r="H324" i="8"/>
  <c r="I324" i="8"/>
  <c r="D326" i="8"/>
  <c r="D359" i="8"/>
  <c r="H329" i="8"/>
  <c r="I329" i="8"/>
  <c r="D330" i="8"/>
  <c r="D335" i="8"/>
  <c r="J334" i="8"/>
  <c r="D344" i="8"/>
  <c r="J346" i="8"/>
  <c r="D350" i="8"/>
  <c r="G361" i="8"/>
  <c r="I361" i="8" s="1"/>
  <c r="H361" i="8"/>
  <c r="D362" i="8"/>
  <c r="E362" i="8"/>
  <c r="F362" i="8"/>
  <c r="G363" i="8"/>
  <c r="I363" i="8" s="1"/>
  <c r="H363" i="8"/>
  <c r="I364" i="8"/>
  <c r="H378" i="8"/>
  <c r="I378" i="8"/>
  <c r="G379" i="8"/>
  <c r="G380" i="8" s="1"/>
  <c r="G376" i="8" s="1"/>
  <c r="H379" i="8"/>
  <c r="H380" i="8"/>
  <c r="D377" i="8"/>
  <c r="E377" i="8"/>
  <c r="F377" i="8"/>
  <c r="I382" i="8"/>
  <c r="H386" i="8"/>
  <c r="I386" i="8"/>
  <c r="D388" i="8"/>
  <c r="D384" i="8" s="1"/>
  <c r="J402" i="8"/>
  <c r="H403" i="8"/>
  <c r="H406" i="8"/>
  <c r="H435" i="8"/>
  <c r="I435" i="8"/>
  <c r="G436" i="8"/>
  <c r="I436" i="8" s="1"/>
  <c r="H436" i="8"/>
  <c r="D437" i="8"/>
  <c r="E437" i="8"/>
  <c r="F437" i="8"/>
  <c r="G438" i="8"/>
  <c r="I438" i="8" s="1"/>
  <c r="H438" i="8"/>
  <c r="H448" i="8"/>
  <c r="I448" i="8"/>
  <c r="D9" i="9"/>
  <c r="D11" i="9"/>
  <c r="D12" i="9"/>
  <c r="D13" i="9"/>
  <c r="C15" i="9"/>
  <c r="BA11" i="6"/>
  <c r="GJ10" i="17" s="1"/>
  <c r="I11" i="6"/>
  <c r="P10" i="17" s="1"/>
  <c r="O11" i="6"/>
  <c r="AN10" i="17" s="1"/>
  <c r="AO10" i="17" s="1"/>
  <c r="Q11" i="6"/>
  <c r="AV10" i="17" s="1"/>
  <c r="AW10" i="17" s="1"/>
  <c r="AO11" i="6"/>
  <c r="EN10" i="17" s="1"/>
  <c r="AS11" i="6"/>
  <c r="FD10" i="17" s="1"/>
  <c r="AW11" i="6"/>
  <c r="FT10" i="17" s="1"/>
  <c r="FU10" i="17" s="1"/>
  <c r="BC11" i="6"/>
  <c r="GR10" i="17" s="1"/>
  <c r="BE11" i="6"/>
  <c r="GZ10" i="17" s="1"/>
  <c r="BS11" i="6"/>
  <c r="BU11" i="6"/>
  <c r="BW11" i="6"/>
  <c r="BY11" i="6"/>
  <c r="CA11" i="6"/>
  <c r="CE11" i="6"/>
  <c r="BA12" i="6"/>
  <c r="GJ11" i="17" s="1"/>
  <c r="I12" i="6"/>
  <c r="P11" i="17" s="1"/>
  <c r="O12" i="6"/>
  <c r="AN11" i="17" s="1"/>
  <c r="AO11" i="17" s="1"/>
  <c r="Q12" i="6"/>
  <c r="AV11" i="17" s="1"/>
  <c r="AW11" i="17" s="1"/>
  <c r="AO12" i="6"/>
  <c r="EN11" i="17" s="1"/>
  <c r="AS12" i="6"/>
  <c r="FD11" i="17" s="1"/>
  <c r="AW12" i="6"/>
  <c r="FT11" i="17" s="1"/>
  <c r="FU11" i="17" s="1"/>
  <c r="I11" i="17" s="1"/>
  <c r="BC12" i="6"/>
  <c r="GR11" i="17" s="1"/>
  <c r="BE12" i="6"/>
  <c r="GZ11" i="17" s="1"/>
  <c r="BS12" i="6"/>
  <c r="BU12" i="6"/>
  <c r="BW12" i="6"/>
  <c r="BY12" i="6"/>
  <c r="CA12" i="6"/>
  <c r="CE12" i="6"/>
  <c r="BA13" i="6"/>
  <c r="GJ12" i="17" s="1"/>
  <c r="I13" i="6"/>
  <c r="P12" i="17" s="1"/>
  <c r="O13" i="6"/>
  <c r="AN12" i="17" s="1"/>
  <c r="AO12" i="17" s="1"/>
  <c r="Q13" i="6"/>
  <c r="AV12" i="17" s="1"/>
  <c r="AW12" i="17" s="1"/>
  <c r="AO13" i="6"/>
  <c r="EN12" i="17" s="1"/>
  <c r="AS13" i="6"/>
  <c r="FD12" i="17" s="1"/>
  <c r="AW13" i="6"/>
  <c r="FT12" i="17" s="1"/>
  <c r="FU12" i="17" s="1"/>
  <c r="BC13" i="6"/>
  <c r="GR12" i="17" s="1"/>
  <c r="BE13" i="6"/>
  <c r="GZ12" i="17" s="1"/>
  <c r="BS13" i="6"/>
  <c r="BU13" i="6"/>
  <c r="BW13" i="6"/>
  <c r="BY13" i="6"/>
  <c r="CA13" i="6"/>
  <c r="CE13" i="6"/>
  <c r="BA14" i="6"/>
  <c r="GJ13" i="17" s="1"/>
  <c r="I14" i="6"/>
  <c r="P13" i="17" s="1"/>
  <c r="O14" i="6"/>
  <c r="AN13" i="17" s="1"/>
  <c r="AO13" i="17" s="1"/>
  <c r="Q14" i="6"/>
  <c r="AV13" i="17" s="1"/>
  <c r="AW13" i="17" s="1"/>
  <c r="AO14" i="6"/>
  <c r="EN13" i="17" s="1"/>
  <c r="AS14" i="6"/>
  <c r="FD13" i="17" s="1"/>
  <c r="AW14" i="6"/>
  <c r="FT13" i="17" s="1"/>
  <c r="FU13" i="17" s="1"/>
  <c r="I13" i="17" s="1"/>
  <c r="BC14" i="6"/>
  <c r="GR13" i="17" s="1"/>
  <c r="BE14" i="6"/>
  <c r="GZ13" i="17" s="1"/>
  <c r="BS14" i="6"/>
  <c r="BU14" i="6"/>
  <c r="BW14" i="6"/>
  <c r="BY14" i="6"/>
  <c r="CA14" i="6"/>
  <c r="CE14" i="6"/>
  <c r="BA15" i="6"/>
  <c r="GJ14" i="17" s="1"/>
  <c r="I15" i="6"/>
  <c r="P14" i="17" s="1"/>
  <c r="O15" i="6"/>
  <c r="AN14" i="17" s="1"/>
  <c r="AO14" i="17" s="1"/>
  <c r="Q15" i="6"/>
  <c r="AV14" i="17" s="1"/>
  <c r="AW14" i="17" s="1"/>
  <c r="AO15" i="6"/>
  <c r="EN14" i="17" s="1"/>
  <c r="AS15" i="6"/>
  <c r="FD14" i="17" s="1"/>
  <c r="AW15" i="6"/>
  <c r="FT14" i="17" s="1"/>
  <c r="FU14" i="17" s="1"/>
  <c r="BC15" i="6"/>
  <c r="GR14" i="17" s="1"/>
  <c r="BE15" i="6"/>
  <c r="GZ14" i="17" s="1"/>
  <c r="BS15" i="6"/>
  <c r="BU15" i="6"/>
  <c r="BW15" i="6"/>
  <c r="BY15" i="6"/>
  <c r="CA15" i="6"/>
  <c r="CE15" i="6"/>
  <c r="BA16" i="6"/>
  <c r="GJ15" i="17" s="1"/>
  <c r="I16" i="6"/>
  <c r="P15" i="17" s="1"/>
  <c r="O16" i="6"/>
  <c r="AN15" i="17" s="1"/>
  <c r="AO15" i="17" s="1"/>
  <c r="Q16" i="6"/>
  <c r="AV15" i="17" s="1"/>
  <c r="AW15" i="17" s="1"/>
  <c r="AO16" i="6"/>
  <c r="EN15" i="17" s="1"/>
  <c r="AS16" i="6"/>
  <c r="FD15" i="17" s="1"/>
  <c r="AW16" i="6"/>
  <c r="FT15" i="17" s="1"/>
  <c r="FU15" i="17" s="1"/>
  <c r="I15" i="17" s="1"/>
  <c r="BC16" i="6"/>
  <c r="GR15" i="17" s="1"/>
  <c r="BE16" i="6"/>
  <c r="GZ15" i="17" s="1"/>
  <c r="BS16" i="6"/>
  <c r="BU16" i="6"/>
  <c r="BW16" i="6"/>
  <c r="BY16" i="6"/>
  <c r="CA16" i="6"/>
  <c r="CE16" i="6"/>
  <c r="BA17" i="6"/>
  <c r="GJ16" i="17" s="1"/>
  <c r="I17" i="6"/>
  <c r="P16" i="17" s="1"/>
  <c r="O17" i="6"/>
  <c r="AN16" i="17" s="1"/>
  <c r="AO16" i="17" s="1"/>
  <c r="Q17" i="6"/>
  <c r="AV16" i="17" s="1"/>
  <c r="AW16" i="17" s="1"/>
  <c r="AO17" i="6"/>
  <c r="EN16" i="17" s="1"/>
  <c r="AS17" i="6"/>
  <c r="FD16" i="17" s="1"/>
  <c r="AW17" i="6"/>
  <c r="FT16" i="17" s="1"/>
  <c r="FU16" i="17" s="1"/>
  <c r="BC17" i="6"/>
  <c r="GR16" i="17" s="1"/>
  <c r="BE17" i="6"/>
  <c r="GZ16" i="17" s="1"/>
  <c r="BS17" i="6"/>
  <c r="BU17" i="6"/>
  <c r="BW17" i="6"/>
  <c r="BY17" i="6"/>
  <c r="CA17" i="6"/>
  <c r="CE17" i="6"/>
  <c r="BA18" i="6"/>
  <c r="GJ17" i="17" s="1"/>
  <c r="I18" i="6"/>
  <c r="P17" i="17" s="1"/>
  <c r="O18" i="6"/>
  <c r="AN17" i="17" s="1"/>
  <c r="AO17" i="17" s="1"/>
  <c r="Q18" i="6"/>
  <c r="AV17" i="17" s="1"/>
  <c r="AW17" i="17" s="1"/>
  <c r="AO18" i="6"/>
  <c r="EN17" i="17" s="1"/>
  <c r="AS18" i="6"/>
  <c r="FD17" i="17" s="1"/>
  <c r="AW18" i="6"/>
  <c r="FT17" i="17" s="1"/>
  <c r="FU17" i="17" s="1"/>
  <c r="I17" i="17" s="1"/>
  <c r="BC18" i="6"/>
  <c r="GR17" i="17" s="1"/>
  <c r="BE18" i="6"/>
  <c r="GZ17" i="17" s="1"/>
  <c r="BS18" i="6"/>
  <c r="BU18" i="6"/>
  <c r="BW18" i="6"/>
  <c r="BY18" i="6"/>
  <c r="CA18" i="6"/>
  <c r="CE18" i="6"/>
  <c r="BA19" i="6"/>
  <c r="GJ18" i="17" s="1"/>
  <c r="I19" i="6"/>
  <c r="P18" i="17" s="1"/>
  <c r="O19" i="6"/>
  <c r="AN18" i="17" s="1"/>
  <c r="AO18" i="17" s="1"/>
  <c r="Q19" i="6"/>
  <c r="AV18" i="17" s="1"/>
  <c r="AW18" i="17" s="1"/>
  <c r="AO19" i="6"/>
  <c r="EN18" i="17" s="1"/>
  <c r="AS19" i="6"/>
  <c r="FD18" i="17" s="1"/>
  <c r="AW19" i="6"/>
  <c r="FT18" i="17" s="1"/>
  <c r="FU18" i="17" s="1"/>
  <c r="BC19" i="6"/>
  <c r="GR18" i="17" s="1"/>
  <c r="BE19" i="6"/>
  <c r="GZ18" i="17" s="1"/>
  <c r="BS19" i="6"/>
  <c r="BU19" i="6"/>
  <c r="BW19" i="6"/>
  <c r="BY19" i="6"/>
  <c r="CA19" i="6"/>
  <c r="CE19" i="6"/>
  <c r="BA20" i="6"/>
  <c r="GJ19" i="17" s="1"/>
  <c r="I20" i="6"/>
  <c r="P19" i="17" s="1"/>
  <c r="O20" i="6"/>
  <c r="AN19" i="17" s="1"/>
  <c r="AO19" i="17" s="1"/>
  <c r="Q20" i="6"/>
  <c r="AV19" i="17" s="1"/>
  <c r="AW19" i="17" s="1"/>
  <c r="AO20" i="6"/>
  <c r="EN19" i="17" s="1"/>
  <c r="AS20" i="6"/>
  <c r="FD19" i="17" s="1"/>
  <c r="AW20" i="6"/>
  <c r="FT19" i="17" s="1"/>
  <c r="FU19" i="17" s="1"/>
  <c r="I19" i="17" s="1"/>
  <c r="BC20" i="6"/>
  <c r="GR19" i="17" s="1"/>
  <c r="BE20" i="6"/>
  <c r="GZ19" i="17" s="1"/>
  <c r="BS20" i="6"/>
  <c r="BU20" i="6"/>
  <c r="BW20" i="6"/>
  <c r="BY20" i="6"/>
  <c r="CA20" i="6"/>
  <c r="CE20" i="6"/>
  <c r="BA21" i="6"/>
  <c r="GJ20" i="17" s="1"/>
  <c r="I21" i="6"/>
  <c r="P20" i="17" s="1"/>
  <c r="O21" i="6"/>
  <c r="AN20" i="17" s="1"/>
  <c r="AO20" i="17" s="1"/>
  <c r="Q21" i="6"/>
  <c r="AV20" i="17" s="1"/>
  <c r="AW20" i="17" s="1"/>
  <c r="AO21" i="6"/>
  <c r="EN20" i="17" s="1"/>
  <c r="AS21" i="6"/>
  <c r="FD20" i="17" s="1"/>
  <c r="AW21" i="6"/>
  <c r="FT20" i="17" s="1"/>
  <c r="FU20" i="17" s="1"/>
  <c r="BC21" i="6"/>
  <c r="GR20" i="17" s="1"/>
  <c r="BE21" i="6"/>
  <c r="GZ20" i="17" s="1"/>
  <c r="BS21" i="6"/>
  <c r="BU21" i="6"/>
  <c r="BW21" i="6"/>
  <c r="BY21" i="6"/>
  <c r="CA21" i="6"/>
  <c r="CE21" i="6"/>
  <c r="BA22" i="6"/>
  <c r="GJ21" i="17" s="1"/>
  <c r="I22" i="6"/>
  <c r="P21" i="17" s="1"/>
  <c r="O22" i="6"/>
  <c r="AN21" i="17" s="1"/>
  <c r="AO21" i="17" s="1"/>
  <c r="Q22" i="6"/>
  <c r="AV21" i="17" s="1"/>
  <c r="AW21" i="17" s="1"/>
  <c r="AO22" i="6"/>
  <c r="EN21" i="17" s="1"/>
  <c r="AS22" i="6"/>
  <c r="FD21" i="17" s="1"/>
  <c r="AW22" i="6"/>
  <c r="FT21" i="17" s="1"/>
  <c r="FU21" i="17" s="1"/>
  <c r="I21" i="17" s="1"/>
  <c r="BC22" i="6"/>
  <c r="GR21" i="17" s="1"/>
  <c r="BE22" i="6"/>
  <c r="GZ21" i="17" s="1"/>
  <c r="BS22" i="6"/>
  <c r="BU22" i="6"/>
  <c r="BW22" i="6"/>
  <c r="BY22" i="6"/>
  <c r="CA22" i="6"/>
  <c r="CE22" i="6"/>
  <c r="BA23" i="6"/>
  <c r="GJ22" i="17" s="1"/>
  <c r="I23" i="6"/>
  <c r="P22" i="17" s="1"/>
  <c r="O23" i="6"/>
  <c r="AN22" i="17" s="1"/>
  <c r="AO22" i="17" s="1"/>
  <c r="Q23" i="6"/>
  <c r="AV22" i="17" s="1"/>
  <c r="AW22" i="17" s="1"/>
  <c r="AO23" i="6"/>
  <c r="EN22" i="17" s="1"/>
  <c r="AS23" i="6"/>
  <c r="FD22" i="17" s="1"/>
  <c r="AW23" i="6"/>
  <c r="FT22" i="17" s="1"/>
  <c r="FU22" i="17" s="1"/>
  <c r="BC23" i="6"/>
  <c r="GR22" i="17" s="1"/>
  <c r="BE23" i="6"/>
  <c r="GZ22" i="17" s="1"/>
  <c r="BS23" i="6"/>
  <c r="BU23" i="6"/>
  <c r="BW23" i="6"/>
  <c r="BY23" i="6"/>
  <c r="CA23" i="6"/>
  <c r="CE23" i="6"/>
  <c r="BA24" i="6"/>
  <c r="GJ23" i="17" s="1"/>
  <c r="I24" i="6"/>
  <c r="P23" i="17" s="1"/>
  <c r="O24" i="6"/>
  <c r="AN23" i="17" s="1"/>
  <c r="AO23" i="17" s="1"/>
  <c r="Q24" i="6"/>
  <c r="AV23" i="17" s="1"/>
  <c r="AW23" i="17" s="1"/>
  <c r="AO24" i="6"/>
  <c r="EN23" i="17" s="1"/>
  <c r="AS24" i="6"/>
  <c r="FD23" i="17" s="1"/>
  <c r="AW24" i="6"/>
  <c r="FT23" i="17" s="1"/>
  <c r="FU23" i="17" s="1"/>
  <c r="I23" i="17" s="1"/>
  <c r="BC24" i="6"/>
  <c r="GR23" i="17" s="1"/>
  <c r="BE24" i="6"/>
  <c r="GZ23" i="17" s="1"/>
  <c r="BS24" i="6"/>
  <c r="BU24" i="6"/>
  <c r="BW24" i="6"/>
  <c r="BY24" i="6"/>
  <c r="CA24" i="6"/>
  <c r="CE24" i="6"/>
  <c r="BA25" i="6"/>
  <c r="GJ24" i="17" s="1"/>
  <c r="I25" i="6"/>
  <c r="P24" i="17" s="1"/>
  <c r="O25" i="6"/>
  <c r="AN24" i="17" s="1"/>
  <c r="AO24" i="17" s="1"/>
  <c r="Q25" i="6"/>
  <c r="AV24" i="17" s="1"/>
  <c r="AW24" i="17" s="1"/>
  <c r="AO25" i="6"/>
  <c r="EN24" i="17" s="1"/>
  <c r="AS25" i="6"/>
  <c r="FD24" i="17" s="1"/>
  <c r="AW25" i="6"/>
  <c r="FT24" i="17" s="1"/>
  <c r="FU24" i="17" s="1"/>
  <c r="BC25" i="6"/>
  <c r="GR24" i="17" s="1"/>
  <c r="BE25" i="6"/>
  <c r="GZ24" i="17" s="1"/>
  <c r="BS25" i="6"/>
  <c r="BU25" i="6"/>
  <c r="BW25" i="6"/>
  <c r="BY25" i="6"/>
  <c r="CA25" i="6"/>
  <c r="CE25" i="6"/>
  <c r="BA26" i="6"/>
  <c r="GJ25" i="17" s="1"/>
  <c r="I26" i="6"/>
  <c r="P25" i="17" s="1"/>
  <c r="O26" i="6"/>
  <c r="AN25" i="17" s="1"/>
  <c r="AO25" i="17" s="1"/>
  <c r="Q26" i="6"/>
  <c r="AV25" i="17" s="1"/>
  <c r="AW25" i="17" s="1"/>
  <c r="AO26" i="6"/>
  <c r="EN25" i="17" s="1"/>
  <c r="AS26" i="6"/>
  <c r="FD25" i="17" s="1"/>
  <c r="AW26" i="6"/>
  <c r="FT25" i="17" s="1"/>
  <c r="FU25" i="17" s="1"/>
  <c r="I25" i="17" s="1"/>
  <c r="BC26" i="6"/>
  <c r="GR25" i="17" s="1"/>
  <c r="BE26" i="6"/>
  <c r="GZ25" i="17" s="1"/>
  <c r="BS26" i="6"/>
  <c r="BU26" i="6"/>
  <c r="BW26" i="6"/>
  <c r="BY26" i="6"/>
  <c r="CA26" i="6"/>
  <c r="CE26" i="6"/>
  <c r="BA27" i="6"/>
  <c r="GJ26" i="17" s="1"/>
  <c r="I27" i="6"/>
  <c r="P26" i="17" s="1"/>
  <c r="O27" i="6"/>
  <c r="AN26" i="17" s="1"/>
  <c r="AO26" i="17" s="1"/>
  <c r="Q27" i="6"/>
  <c r="AV26" i="17" s="1"/>
  <c r="AW26" i="17" s="1"/>
  <c r="AO27" i="6"/>
  <c r="EN26" i="17" s="1"/>
  <c r="AS27" i="6"/>
  <c r="FD26" i="17" s="1"/>
  <c r="AW27" i="6"/>
  <c r="FT26" i="17" s="1"/>
  <c r="FU26" i="17" s="1"/>
  <c r="BC27" i="6"/>
  <c r="GR26" i="17" s="1"/>
  <c r="BE27" i="6"/>
  <c r="GZ26" i="17" s="1"/>
  <c r="BS27" i="6"/>
  <c r="BU27" i="6"/>
  <c r="BW27" i="6"/>
  <c r="BY27" i="6"/>
  <c r="CA27" i="6"/>
  <c r="CE27" i="6"/>
  <c r="BA28" i="6"/>
  <c r="GJ27" i="17" s="1"/>
  <c r="I28" i="6"/>
  <c r="P27" i="17" s="1"/>
  <c r="O28" i="6"/>
  <c r="AN27" i="17" s="1"/>
  <c r="AO27" i="17" s="1"/>
  <c r="Q28" i="6"/>
  <c r="AV27" i="17" s="1"/>
  <c r="AW27" i="17" s="1"/>
  <c r="AO28" i="6"/>
  <c r="EN27" i="17" s="1"/>
  <c r="AS28" i="6"/>
  <c r="FD27" i="17" s="1"/>
  <c r="AW28" i="6"/>
  <c r="FT27" i="17" s="1"/>
  <c r="FU27" i="17" s="1"/>
  <c r="I27" i="17" s="1"/>
  <c r="BC28" i="6"/>
  <c r="GR27" i="17" s="1"/>
  <c r="BE28" i="6"/>
  <c r="GZ27" i="17" s="1"/>
  <c r="BS28" i="6"/>
  <c r="BU28" i="6"/>
  <c r="BW28" i="6"/>
  <c r="BY28" i="6"/>
  <c r="CA28" i="6"/>
  <c r="CE28" i="6"/>
  <c r="BA31" i="6"/>
  <c r="GJ30" i="17" s="1"/>
  <c r="GK30" i="17" s="1"/>
  <c r="I31" i="6"/>
  <c r="P30" i="17" s="1"/>
  <c r="O31" i="6"/>
  <c r="AN30" i="17" s="1"/>
  <c r="AO30" i="17" s="1"/>
  <c r="Q31" i="6"/>
  <c r="AO31" i="6"/>
  <c r="EN30" i="17" s="1"/>
  <c r="EO30" i="17" s="1"/>
  <c r="AS31" i="6"/>
  <c r="FD30" i="17" s="1"/>
  <c r="FE30" i="17" s="1"/>
  <c r="AW31" i="6"/>
  <c r="FT30" i="17" s="1"/>
  <c r="FU30" i="17" s="1"/>
  <c r="BC31" i="6"/>
  <c r="GR30" i="17" s="1"/>
  <c r="GS30" i="17" s="1"/>
  <c r="BE31" i="6"/>
  <c r="GZ30" i="17" s="1"/>
  <c r="BS31" i="6"/>
  <c r="BU31" i="6"/>
  <c r="BW31" i="6"/>
  <c r="BY31" i="6"/>
  <c r="CA31" i="6"/>
  <c r="CE31" i="6"/>
  <c r="BA32" i="6"/>
  <c r="GJ31" i="17" s="1"/>
  <c r="GK31" i="17" s="1"/>
  <c r="I32" i="6"/>
  <c r="P31" i="17" s="1"/>
  <c r="O32" i="6"/>
  <c r="AN31" i="17" s="1"/>
  <c r="AO31" i="17" s="1"/>
  <c r="Q32" i="6"/>
  <c r="AO32" i="6"/>
  <c r="EN31" i="17" s="1"/>
  <c r="EO31" i="17" s="1"/>
  <c r="AS32" i="6"/>
  <c r="FD31" i="17" s="1"/>
  <c r="FE31" i="17" s="1"/>
  <c r="AW32" i="6"/>
  <c r="FT31" i="17" s="1"/>
  <c r="FU31" i="17" s="1"/>
  <c r="BC32" i="6"/>
  <c r="GR31" i="17" s="1"/>
  <c r="GS31" i="17" s="1"/>
  <c r="BE32" i="6"/>
  <c r="GZ31" i="17" s="1"/>
  <c r="HA31" i="17" s="1"/>
  <c r="BS32" i="6"/>
  <c r="BU32" i="6"/>
  <c r="BW32" i="6"/>
  <c r="BY32" i="6"/>
  <c r="CA32" i="6"/>
  <c r="CE32" i="6"/>
  <c r="AU11" i="1"/>
  <c r="BE11" i="1"/>
  <c r="AU12" i="1"/>
  <c r="BE12" i="1"/>
  <c r="AU13" i="1"/>
  <c r="BE13" i="1"/>
  <c r="AU14" i="1"/>
  <c r="BE14" i="1"/>
  <c r="AU15" i="1"/>
  <c r="BE15" i="1"/>
  <c r="AU16" i="1"/>
  <c r="BE16" i="1"/>
  <c r="AU17" i="1"/>
  <c r="BE17" i="1"/>
  <c r="AU18" i="1"/>
  <c r="BE18" i="1"/>
  <c r="AU19" i="1"/>
  <c r="BE19" i="1"/>
  <c r="AU20" i="1"/>
  <c r="BE20" i="1"/>
  <c r="AU21" i="1"/>
  <c r="BE21" i="1"/>
  <c r="AU22" i="1"/>
  <c r="BE22" i="1"/>
  <c r="AU23" i="1"/>
  <c r="BE23" i="1"/>
  <c r="AU24" i="1"/>
  <c r="BE24" i="1"/>
  <c r="AU25" i="1"/>
  <c r="BE25" i="1"/>
  <c r="AU26" i="1"/>
  <c r="BE26" i="1"/>
  <c r="AU27" i="1"/>
  <c r="BE27" i="1"/>
  <c r="AU28" i="1"/>
  <c r="BE28" i="1"/>
  <c r="AC29" i="1"/>
  <c r="BG29" i="1"/>
  <c r="N33" i="1"/>
  <c r="O33" i="1"/>
  <c r="P33" i="1"/>
  <c r="Q33" i="1"/>
  <c r="R33" i="1"/>
  <c r="S33" i="1"/>
  <c r="T33" i="1"/>
  <c r="U33" i="1"/>
  <c r="V33" i="1"/>
  <c r="W33" i="1"/>
  <c r="X33" i="1"/>
  <c r="Y33" i="1"/>
  <c r="Z33" i="1"/>
  <c r="AA33" i="1"/>
  <c r="AB33" i="1"/>
  <c r="AC33" i="1"/>
  <c r="AD33" i="1"/>
  <c r="AE33" i="1"/>
  <c r="AR33" i="1"/>
  <c r="AS33" i="1"/>
  <c r="AT33" i="1"/>
  <c r="AU33" i="1"/>
  <c r="AV33" i="1"/>
  <c r="AW33" i="1"/>
  <c r="AX33" i="1"/>
  <c r="AY33" i="1"/>
  <c r="AZ33" i="1"/>
  <c r="BA33" i="1"/>
  <c r="BB33" i="1"/>
  <c r="BC33" i="1"/>
  <c r="BD33" i="1"/>
  <c r="BE33" i="1"/>
  <c r="BF33" i="1"/>
  <c r="BG33" i="1"/>
  <c r="BH33" i="1"/>
  <c r="BI33" i="1"/>
  <c r="J31" i="5"/>
  <c r="X28" i="5"/>
  <c r="AF31" i="5"/>
  <c r="F28" i="5"/>
  <c r="N31" i="5"/>
  <c r="T28" i="5"/>
  <c r="AB31" i="5"/>
  <c r="AJ28" i="5"/>
  <c r="J32" i="5"/>
  <c r="R32" i="5"/>
  <c r="X32" i="5"/>
  <c r="Z32" i="5"/>
  <c r="AF32" i="5"/>
  <c r="F32" i="5"/>
  <c r="N32" i="5"/>
  <c r="T32" i="5"/>
  <c r="G28" i="5"/>
  <c r="I28" i="5"/>
  <c r="K28" i="5"/>
  <c r="M28" i="5"/>
  <c r="O28" i="5"/>
  <c r="Q28" i="5"/>
  <c r="S28" i="5"/>
  <c r="U28" i="5"/>
  <c r="W28" i="5"/>
  <c r="Y28" i="5"/>
  <c r="AA28" i="5"/>
  <c r="AC28" i="5"/>
  <c r="AE28" i="5"/>
  <c r="AG28" i="5"/>
  <c r="AI28" i="5"/>
  <c r="AK28" i="5"/>
  <c r="AM28" i="5"/>
  <c r="G31" i="5"/>
  <c r="I31" i="5"/>
  <c r="K31" i="5"/>
  <c r="M31" i="5"/>
  <c r="O31" i="5"/>
  <c r="Q31" i="5"/>
  <c r="S31" i="5"/>
  <c r="U31" i="5"/>
  <c r="W31" i="5"/>
  <c r="Y31" i="5"/>
  <c r="AA31" i="5"/>
  <c r="AC31" i="5"/>
  <c r="AE31" i="5"/>
  <c r="AG31" i="5"/>
  <c r="AI31" i="5"/>
  <c r="AK31" i="5"/>
  <c r="AM31" i="5"/>
  <c r="G32" i="5"/>
  <c r="I32" i="5"/>
  <c r="K32" i="5"/>
  <c r="M32" i="5"/>
  <c r="O32" i="5"/>
  <c r="Q32" i="5"/>
  <c r="S32" i="5"/>
  <c r="U32" i="5"/>
  <c r="W32" i="5"/>
  <c r="Y32" i="5"/>
  <c r="AA32" i="5"/>
  <c r="AC32" i="5"/>
  <c r="AE32" i="5"/>
  <c r="AG32" i="5"/>
  <c r="AI32" i="5"/>
  <c r="AK32" i="5"/>
  <c r="AM32" i="5"/>
  <c r="Q8" i="4"/>
  <c r="E8" i="4" s="1"/>
  <c r="P8" i="4"/>
  <c r="AC26" i="4"/>
  <c r="BG26" i="4"/>
  <c r="AA26" i="4"/>
  <c r="C45" i="3" s="1"/>
  <c r="AE26" i="4"/>
  <c r="AG26" i="4"/>
  <c r="AA36" i="3" s="1"/>
  <c r="AI26" i="4"/>
  <c r="AK26" i="4"/>
  <c r="AS26" i="4"/>
  <c r="AE36" i="3" s="1"/>
  <c r="AU26" i="4"/>
  <c r="AW26" i="4"/>
  <c r="BE26" i="4"/>
  <c r="AO36" i="3" s="1"/>
  <c r="BI26" i="4"/>
  <c r="BQ26" i="4"/>
  <c r="AY36" i="3" s="1"/>
  <c r="BS26" i="4"/>
  <c r="BU26" i="4"/>
  <c r="CC26" i="4"/>
  <c r="BC36" i="3" s="1"/>
  <c r="CE26" i="4"/>
  <c r="J26" i="3"/>
  <c r="X26" i="3"/>
  <c r="AN26" i="3"/>
  <c r="D26" i="3"/>
  <c r="P26" i="3"/>
  <c r="AH26" i="3"/>
  <c r="E26" i="3"/>
  <c r="I26" i="3"/>
  <c r="I43" i="3" s="1"/>
  <c r="K26" i="3"/>
  <c r="Q26" i="3"/>
  <c r="S26" i="3"/>
  <c r="W26" i="3"/>
  <c r="Y26" i="3"/>
  <c r="Z26" i="3"/>
  <c r="AA26" i="3"/>
  <c r="AE26" i="3"/>
  <c r="AI26" i="3"/>
  <c r="AK26" i="3"/>
  <c r="AO26" i="3"/>
  <c r="AQ26" i="3"/>
  <c r="AQ43" i="3" s="1"/>
  <c r="AY26" i="3"/>
  <c r="BC26" i="3"/>
  <c r="D30" i="3"/>
  <c r="AD30" i="3"/>
  <c r="AP30" i="3"/>
  <c r="AP44" i="3" s="1"/>
  <c r="E30" i="3"/>
  <c r="I30" i="3"/>
  <c r="I44" i="3" s="1"/>
  <c r="K30" i="3"/>
  <c r="Q30" i="3"/>
  <c r="S30" i="3"/>
  <c r="W30" i="3"/>
  <c r="Y30" i="3"/>
  <c r="AA30" i="3"/>
  <c r="AE30" i="3"/>
  <c r="AI30" i="3"/>
  <c r="AK30" i="3"/>
  <c r="AO30" i="3"/>
  <c r="AQ30" i="3"/>
  <c r="AQ44" i="3" s="1"/>
  <c r="AY30" i="3"/>
  <c r="BC30" i="3"/>
  <c r="AN11" i="6"/>
  <c r="EJ10" i="17" s="1"/>
  <c r="P11" i="6"/>
  <c r="AR10" i="17" s="1"/>
  <c r="AS10" i="17" s="1"/>
  <c r="BD11" i="6"/>
  <c r="GV10" i="17" s="1"/>
  <c r="Q12" i="1"/>
  <c r="BZ12" i="6"/>
  <c r="P13" i="6"/>
  <c r="AR12" i="17" s="1"/>
  <c r="AS12" i="17" s="1"/>
  <c r="AV13" i="6"/>
  <c r="FP12" i="17" s="1"/>
  <c r="FQ12" i="17" s="1"/>
  <c r="BB13" i="6"/>
  <c r="GN12" i="17" s="1"/>
  <c r="BT13" i="6"/>
  <c r="BV13" i="6"/>
  <c r="CD13" i="6"/>
  <c r="P14" i="6"/>
  <c r="AR13" i="17" s="1"/>
  <c r="AS13" i="17" s="1"/>
  <c r="BB14" i="6"/>
  <c r="GN13" i="17" s="1"/>
  <c r="BT14" i="6"/>
  <c r="CD14" i="6"/>
  <c r="P15" i="6"/>
  <c r="AR14" i="17" s="1"/>
  <c r="AS14" i="17" s="1"/>
  <c r="AV15" i="6"/>
  <c r="FP14" i="17" s="1"/>
  <c r="FQ14" i="17" s="1"/>
  <c r="AR16" i="6"/>
  <c r="EZ15" i="17" s="1"/>
  <c r="BB16" i="6"/>
  <c r="GN15" i="17" s="1"/>
  <c r="AN17" i="6"/>
  <c r="EJ16" i="17" s="1"/>
  <c r="P17" i="6"/>
  <c r="AR16" i="17" s="1"/>
  <c r="AS16" i="17" s="1"/>
  <c r="AV17" i="6"/>
  <c r="FP16" i="17" s="1"/>
  <c r="FQ16" i="17" s="1"/>
  <c r="BB17" i="6"/>
  <c r="GN16" i="17" s="1"/>
  <c r="BX17" i="6"/>
  <c r="P18" i="6"/>
  <c r="AR17" i="17" s="1"/>
  <c r="AS17" i="17" s="1"/>
  <c r="AV18" i="6"/>
  <c r="FP17" i="17" s="1"/>
  <c r="FQ17" i="17" s="1"/>
  <c r="BV18" i="6"/>
  <c r="CD18" i="6"/>
  <c r="BR19" i="6"/>
  <c r="BT19" i="6"/>
  <c r="BZ19" i="6"/>
  <c r="P20" i="6"/>
  <c r="AR19" i="17" s="1"/>
  <c r="AS19" i="17" s="1"/>
  <c r="AV20" i="6"/>
  <c r="FP19" i="17" s="1"/>
  <c r="FQ19" i="17" s="1"/>
  <c r="BB20" i="6"/>
  <c r="GN19" i="17" s="1"/>
  <c r="Q20" i="1"/>
  <c r="BX20" i="6"/>
  <c r="P21" i="6"/>
  <c r="AR20" i="17" s="1"/>
  <c r="AS20" i="17" s="1"/>
  <c r="AV21" i="6"/>
  <c r="FP20" i="17" s="1"/>
  <c r="FQ20" i="17" s="1"/>
  <c r="BB21" i="6"/>
  <c r="GN20" i="17" s="1"/>
  <c r="BV21" i="6"/>
  <c r="P22" i="6"/>
  <c r="AR21" i="17" s="1"/>
  <c r="AS21" i="17" s="1"/>
  <c r="BB22" i="6"/>
  <c r="GN21" i="17" s="1"/>
  <c r="Q22" i="1"/>
  <c r="BX22" i="6"/>
  <c r="BZ22" i="6"/>
  <c r="AV23" i="6"/>
  <c r="FP22" i="17" s="1"/>
  <c r="FQ22" i="17" s="1"/>
  <c r="BB23" i="6"/>
  <c r="GN22" i="17" s="1"/>
  <c r="Q23" i="1"/>
  <c r="BX23" i="6"/>
  <c r="CD23" i="6"/>
  <c r="P24" i="6"/>
  <c r="AR23" i="17" s="1"/>
  <c r="AS23" i="17" s="1"/>
  <c r="AV24" i="6"/>
  <c r="FP23" i="17" s="1"/>
  <c r="FQ23" i="17" s="1"/>
  <c r="BB24" i="6"/>
  <c r="GN23" i="17" s="1"/>
  <c r="BV24" i="6"/>
  <c r="P25" i="6"/>
  <c r="AR24" i="17" s="1"/>
  <c r="AS24" i="17" s="1"/>
  <c r="AV25" i="6"/>
  <c r="FP24" i="17" s="1"/>
  <c r="FQ24" i="17" s="1"/>
  <c r="BB25" i="6"/>
  <c r="GN24" i="17" s="1"/>
  <c r="BV25" i="6"/>
  <c r="BX25" i="6"/>
  <c r="P26" i="6"/>
  <c r="AR25" i="17" s="1"/>
  <c r="AS25" i="17" s="1"/>
  <c r="BB26" i="6"/>
  <c r="GN25" i="17" s="1"/>
  <c r="Q26" i="1"/>
  <c r="BX26" i="6"/>
  <c r="BZ26" i="6"/>
  <c r="CD26" i="6"/>
  <c r="P27" i="6"/>
  <c r="AR26" i="17" s="1"/>
  <c r="AS26" i="17" s="1"/>
  <c r="AR27" i="6"/>
  <c r="EZ26" i="17" s="1"/>
  <c r="BB27" i="6"/>
  <c r="GN26" i="17" s="1"/>
  <c r="BV27" i="6"/>
  <c r="CD27" i="6"/>
  <c r="P28" i="6"/>
  <c r="AR27" i="17" s="1"/>
  <c r="AS27" i="17" s="1"/>
  <c r="AR28" i="6"/>
  <c r="EZ27" i="17" s="1"/>
  <c r="BB28" i="6"/>
  <c r="GN27" i="17" s="1"/>
  <c r="BX28" i="6"/>
  <c r="CD28" i="6"/>
  <c r="P31" i="6"/>
  <c r="BB31" i="6"/>
  <c r="GN30" i="17" s="1"/>
  <c r="BZ31" i="6"/>
  <c r="CD31" i="6"/>
  <c r="P32" i="6"/>
  <c r="AV32" i="6"/>
  <c r="FP31" i="17" s="1"/>
  <c r="FQ31" i="17" s="1"/>
  <c r="BB32" i="6"/>
  <c r="GN31" i="17" s="1"/>
  <c r="GO31" i="17" s="1"/>
  <c r="BT32" i="6"/>
  <c r="CD32" i="6"/>
  <c r="A3" i="9"/>
  <c r="K12" i="2"/>
  <c r="S12" i="2"/>
  <c r="W12" i="2"/>
  <c r="AB12" i="2"/>
  <c r="AS11" i="1" s="1"/>
  <c r="AZ11" i="6"/>
  <c r="GF10" i="17" s="1"/>
  <c r="BH12" i="2"/>
  <c r="BI12" i="2"/>
  <c r="BI30" i="2" s="1"/>
  <c r="BJ12" i="2"/>
  <c r="BJ30" i="2" s="1"/>
  <c r="BF12" i="2"/>
  <c r="BU30" i="2"/>
  <c r="CV12" i="2"/>
  <c r="R10" i="17" s="1"/>
  <c r="DD30" i="2"/>
  <c r="N11" i="6"/>
  <c r="AJ10" i="17" s="1"/>
  <c r="AK10" i="17" s="1"/>
  <c r="ID12" i="2"/>
  <c r="AS12" i="1"/>
  <c r="AZ12" i="6"/>
  <c r="GF11" i="17" s="1"/>
  <c r="N12" i="6"/>
  <c r="AJ11" i="17" s="1"/>
  <c r="AK11" i="17" s="1"/>
  <c r="AZ13" i="6"/>
  <c r="GF12" i="17" s="1"/>
  <c r="N13" i="6"/>
  <c r="AJ12" i="17" s="1"/>
  <c r="AK12" i="17" s="1"/>
  <c r="AS14" i="1"/>
  <c r="N14" i="6"/>
  <c r="AJ13" i="17" s="1"/>
  <c r="AK13" i="17" s="1"/>
  <c r="AS15" i="1"/>
  <c r="AZ15" i="6"/>
  <c r="GF14" i="17" s="1"/>
  <c r="AS16" i="1"/>
  <c r="AZ16" i="6"/>
  <c r="GF15" i="17" s="1"/>
  <c r="H16" i="6"/>
  <c r="L15" i="17" s="1"/>
  <c r="N16" i="6"/>
  <c r="AJ15" i="17" s="1"/>
  <c r="AK15" i="17" s="1"/>
  <c r="AS17" i="1"/>
  <c r="AZ17" i="6"/>
  <c r="GF16" i="17" s="1"/>
  <c r="N17" i="6"/>
  <c r="AJ16" i="17" s="1"/>
  <c r="AK16" i="17" s="1"/>
  <c r="AS18" i="1"/>
  <c r="AZ18" i="6"/>
  <c r="GF17" i="17" s="1"/>
  <c r="AS19" i="1"/>
  <c r="AZ19" i="6"/>
  <c r="GF18" i="17" s="1"/>
  <c r="N19" i="6"/>
  <c r="AJ18" i="17" s="1"/>
  <c r="AK18" i="17" s="1"/>
  <c r="AZ20" i="6"/>
  <c r="GF19" i="17" s="1"/>
  <c r="H20" i="6"/>
  <c r="L19" i="17" s="1"/>
  <c r="N20" i="6"/>
  <c r="AJ19" i="17" s="1"/>
  <c r="AK19" i="17" s="1"/>
  <c r="AS21" i="1"/>
  <c r="AZ21" i="6"/>
  <c r="GF20" i="17" s="1"/>
  <c r="AZ22" i="6"/>
  <c r="GF21" i="17" s="1"/>
  <c r="N22" i="6"/>
  <c r="AJ21" i="17" s="1"/>
  <c r="AK21" i="17" s="1"/>
  <c r="AZ23" i="6"/>
  <c r="GF22" i="17" s="1"/>
  <c r="N23" i="6"/>
  <c r="AJ22" i="17" s="1"/>
  <c r="AK22" i="17" s="1"/>
  <c r="AZ24" i="6"/>
  <c r="GF23" i="17" s="1"/>
  <c r="H24" i="6"/>
  <c r="L23" i="17" s="1"/>
  <c r="N24" i="6"/>
  <c r="AJ23" i="17" s="1"/>
  <c r="AK23" i="17" s="1"/>
  <c r="AS25" i="1"/>
  <c r="AZ25" i="6"/>
  <c r="GF24" i="17" s="1"/>
  <c r="AZ26" i="6"/>
  <c r="GF25" i="17" s="1"/>
  <c r="N26" i="6"/>
  <c r="AJ25" i="17" s="1"/>
  <c r="AK25" i="17" s="1"/>
  <c r="AZ27" i="6"/>
  <c r="GF26" i="17" s="1"/>
  <c r="N27" i="6"/>
  <c r="AJ26" i="17" s="1"/>
  <c r="AK26" i="17" s="1"/>
  <c r="AS28" i="1"/>
  <c r="AZ28" i="6"/>
  <c r="GF27" i="17" s="1"/>
  <c r="H28" i="6"/>
  <c r="L27" i="17" s="1"/>
  <c r="G30" i="2"/>
  <c r="H69" i="1" s="1"/>
  <c r="I30" i="2"/>
  <c r="M30" i="2"/>
  <c r="O30" i="2"/>
  <c r="H70" i="1" s="1"/>
  <c r="Q30" i="2"/>
  <c r="U30" i="2"/>
  <c r="J70" i="1" s="1"/>
  <c r="X30" i="2"/>
  <c r="Y30" i="2"/>
  <c r="Z30" i="2"/>
  <c r="AC30" i="2"/>
  <c r="AD30" i="2"/>
  <c r="AH30" i="2"/>
  <c r="AQ30" i="2"/>
  <c r="AQ54" i="2" s="1"/>
  <c r="AR30" i="2"/>
  <c r="OQ30" i="2"/>
  <c r="OR30" i="2"/>
  <c r="AT30" i="2"/>
  <c r="AT54" i="2" s="1"/>
  <c r="AZ30" i="2"/>
  <c r="BA30" i="2"/>
  <c r="BB30" i="2"/>
  <c r="BP30" i="2"/>
  <c r="BQ30" i="2"/>
  <c r="BR30" i="2"/>
  <c r="BX30" i="2"/>
  <c r="BW54" i="2" s="1"/>
  <c r="BY30" i="2"/>
  <c r="CF30" i="2"/>
  <c r="CG30" i="2"/>
  <c r="CR30" i="2"/>
  <c r="CR54" i="2" s="1"/>
  <c r="CT30" i="2"/>
  <c r="CX30" i="2"/>
  <c r="CZ30" i="2"/>
  <c r="CZ54" i="2" s="1"/>
  <c r="DB30" i="2"/>
  <c r="DF30" i="2"/>
  <c r="DY30" i="2"/>
  <c r="DZ30" i="2"/>
  <c r="EA30" i="2"/>
  <c r="EB30" i="2"/>
  <c r="IE30" i="2"/>
  <c r="IF30" i="2"/>
  <c r="K34" i="2"/>
  <c r="W32" i="2"/>
  <c r="AA34" i="2"/>
  <c r="AZ31" i="6"/>
  <c r="GF30" i="17" s="1"/>
  <c r="GG30" i="17" s="1"/>
  <c r="OL34" i="2"/>
  <c r="CS34" i="2"/>
  <c r="CV34" i="2"/>
  <c r="DD34" i="2"/>
  <c r="DR34" i="2"/>
  <c r="DS34" i="2"/>
  <c r="L34" i="2"/>
  <c r="S33" i="2"/>
  <c r="S34" i="2" s="1"/>
  <c r="W33" i="2"/>
  <c r="BH34" i="2"/>
  <c r="CI34" i="2"/>
  <c r="CY34" i="2"/>
  <c r="CY55" i="2" s="1"/>
  <c r="DT34" i="2"/>
  <c r="G34" i="2"/>
  <c r="E69" i="1" s="1"/>
  <c r="I34" i="2"/>
  <c r="M34" i="2"/>
  <c r="O34" i="2"/>
  <c r="E70" i="1" s="1"/>
  <c r="Q34" i="2"/>
  <c r="U34" i="2"/>
  <c r="X34" i="2"/>
  <c r="Y34" i="2"/>
  <c r="Z34" i="2"/>
  <c r="AC34" i="2"/>
  <c r="AD34" i="2"/>
  <c r="AH34" i="2"/>
  <c r="AQ34" i="2"/>
  <c r="AQ55" i="2" s="1"/>
  <c r="AR34" i="2"/>
  <c r="OQ34" i="2"/>
  <c r="OR34" i="2"/>
  <c r="AT34" i="2"/>
  <c r="AT55" i="2" s="1"/>
  <c r="AV34" i="2"/>
  <c r="AW34" i="2"/>
  <c r="AZ34" i="2"/>
  <c r="BA34" i="2"/>
  <c r="BB34" i="2"/>
  <c r="BD34" i="2"/>
  <c r="BE34" i="2"/>
  <c r="BF34" i="2"/>
  <c r="BI34" i="2"/>
  <c r="BJ34" i="2"/>
  <c r="BL34" i="2"/>
  <c r="BM34" i="2"/>
  <c r="BN34" i="2"/>
  <c r="BP34" i="2"/>
  <c r="BQ34" i="2"/>
  <c r="BR34" i="2"/>
  <c r="BX34" i="2"/>
  <c r="BW55" i="2" s="1"/>
  <c r="BY34" i="2"/>
  <c r="CB34" i="2"/>
  <c r="CC34" i="2"/>
  <c r="CF34" i="2"/>
  <c r="CG34" i="2"/>
  <c r="CK34" i="2"/>
  <c r="CL34" i="2"/>
  <c r="CR34" i="2"/>
  <c r="CR55" i="2" s="1"/>
  <c r="CT34" i="2"/>
  <c r="CX34" i="2"/>
  <c r="CZ34" i="2"/>
  <c r="DB34" i="2"/>
  <c r="DF34" i="2"/>
  <c r="DY34" i="2"/>
  <c r="DZ34" i="2"/>
  <c r="EA34" i="2"/>
  <c r="EB34" i="2"/>
  <c r="ID34" i="2"/>
  <c r="ID55" i="2" s="1"/>
  <c r="IE34" i="2"/>
  <c r="IF34" i="2"/>
  <c r="BR28" i="6"/>
  <c r="Q28" i="1"/>
  <c r="E3" i="1"/>
  <c r="Q21" i="1"/>
  <c r="Q17" i="1"/>
  <c r="BR17" i="6"/>
  <c r="BR18" i="6"/>
  <c r="BR15" i="6"/>
  <c r="Q13" i="1"/>
  <c r="H376" i="8"/>
  <c r="D98" i="8"/>
  <c r="H304" i="8"/>
  <c r="D347" i="8"/>
  <c r="J340" i="8"/>
  <c r="D341" i="8"/>
  <c r="D338" i="8"/>
  <c r="J277" i="8"/>
  <c r="BD16" i="6"/>
  <c r="GV15" i="17" s="1"/>
  <c r="AP26" i="3"/>
  <c r="AP43" i="3" s="1"/>
  <c r="AN30" i="3"/>
  <c r="CD20" i="6"/>
  <c r="BD14" i="6"/>
  <c r="GV13" i="17" s="1"/>
  <c r="AZ14" i="6"/>
  <c r="GF13" i="17" s="1"/>
  <c r="CK12" i="2"/>
  <c r="BT17" i="6"/>
  <c r="P23" i="6"/>
  <c r="AR22" i="17" s="1"/>
  <c r="AS22" i="17" s="1"/>
  <c r="BB19" i="6"/>
  <c r="GN18" i="17" s="1"/>
  <c r="CD15" i="6"/>
  <c r="H26" i="3"/>
  <c r="H43" i="3" s="1"/>
  <c r="Z28" i="5"/>
  <c r="T31" i="5"/>
  <c r="N32" i="6"/>
  <c r="AJ31" i="17" s="1"/>
  <c r="AK31" i="17" s="1"/>
  <c r="D8" i="9"/>
  <c r="BV23" i="6"/>
  <c r="BT26" i="6"/>
  <c r="BB15" i="6"/>
  <c r="GN14" i="17" s="1"/>
  <c r="AV14" i="6"/>
  <c r="FP13" i="17" s="1"/>
  <c r="FQ13" i="17" s="1"/>
  <c r="E13" i="17" s="1"/>
  <c r="BT27" i="6"/>
  <c r="AV19" i="6"/>
  <c r="FP18" i="17" s="1"/>
  <c r="FQ18" i="17" s="1"/>
  <c r="CD12" i="6"/>
  <c r="CD11" i="6"/>
  <c r="BD15" i="6"/>
  <c r="GV14" i="17" s="1"/>
  <c r="N28" i="6"/>
  <c r="AJ27" i="17" s="1"/>
  <c r="AK27" i="17" s="1"/>
  <c r="BT31" i="6"/>
  <c r="BT22" i="6"/>
  <c r="BX18" i="6"/>
  <c r="DE34" i="2"/>
  <c r="N18" i="6"/>
  <c r="AJ17" i="17" s="1"/>
  <c r="AK17" i="17" s="1"/>
  <c r="AV22" i="6"/>
  <c r="FP21" i="17" s="1"/>
  <c r="FQ21" i="17" s="1"/>
  <c r="E21" i="17" s="1"/>
  <c r="BR14" i="6"/>
  <c r="Q14" i="1"/>
  <c r="AB28" i="5"/>
  <c r="R26" i="3"/>
  <c r="Z31" i="5"/>
  <c r="BD19" i="6"/>
  <c r="GV18" i="17" s="1"/>
  <c r="AV16" i="6"/>
  <c r="FP15" i="17" s="1"/>
  <c r="FQ15" i="17" s="1"/>
  <c r="AD26" i="3"/>
  <c r="AR14" i="6"/>
  <c r="EZ13" i="17" s="1"/>
  <c r="AJ24" i="1"/>
  <c r="AJ25" i="1"/>
  <c r="AJ18" i="1"/>
  <c r="AR21" i="6"/>
  <c r="EZ20" i="17" s="1"/>
  <c r="AR32" i="6"/>
  <c r="EZ31" i="17" s="1"/>
  <c r="FA31" i="17" s="1"/>
  <c r="BD18" i="6"/>
  <c r="GV17" i="17" s="1"/>
  <c r="AR17" i="6"/>
  <c r="EZ16" i="17" s="1"/>
  <c r="AN13" i="6"/>
  <c r="EJ12" i="17" s="1"/>
  <c r="Q16" i="1"/>
  <c r="BR16" i="6"/>
  <c r="AJ11" i="1"/>
  <c r="AV11" i="6"/>
  <c r="FP10" i="17" s="1"/>
  <c r="FQ10" i="17" s="1"/>
  <c r="AR26" i="6"/>
  <c r="EZ25" i="17" s="1"/>
  <c r="BT28" i="6"/>
  <c r="BR23" i="6"/>
  <c r="BR22" i="6"/>
  <c r="Q19" i="1"/>
  <c r="P19" i="6"/>
  <c r="AR18" i="17" s="1"/>
  <c r="AS18" i="17" s="1"/>
  <c r="AN27" i="6"/>
  <c r="EJ26" i="17" s="1"/>
  <c r="BD26" i="6"/>
  <c r="GV25" i="17" s="1"/>
  <c r="Q24" i="1"/>
  <c r="BR24" i="6"/>
  <c r="CD21" i="6"/>
  <c r="CD19" i="6"/>
  <c r="AN24" i="6"/>
  <c r="EJ23" i="17" s="1"/>
  <c r="P12" i="6"/>
  <c r="AR11" i="17" s="1"/>
  <c r="AS11" i="17" s="1"/>
  <c r="AN23" i="6"/>
  <c r="EJ22" i="17" s="1"/>
  <c r="BB18" i="6"/>
  <c r="GN17" i="17" s="1"/>
  <c r="BB11" i="6"/>
  <c r="GN10" i="17" s="1"/>
  <c r="AJ31" i="1"/>
  <c r="DN34" i="2"/>
  <c r="H22" i="6"/>
  <c r="L21" i="17" s="1"/>
  <c r="H11" i="6"/>
  <c r="L10" i="17" s="1"/>
  <c r="H25" i="6"/>
  <c r="L24" i="17" s="1"/>
  <c r="BB30" i="3"/>
  <c r="AJ30" i="3"/>
  <c r="J30" i="3"/>
  <c r="AH28" i="5"/>
  <c r="AJ32" i="5"/>
  <c r="X31" i="5"/>
  <c r="N28" i="5"/>
  <c r="AV27" i="6"/>
  <c r="FP26" i="17" s="1"/>
  <c r="FQ26" i="17" s="1"/>
  <c r="E26" i="17" s="1"/>
  <c r="BR26" i="6"/>
  <c r="AV26" i="6"/>
  <c r="FP25" i="17" s="1"/>
  <c r="FQ25" i="17" s="1"/>
  <c r="Q25" i="1"/>
  <c r="BD22" i="6"/>
  <c r="GV21" i="17" s="1"/>
  <c r="BV17" i="6"/>
  <c r="BB12" i="6"/>
  <c r="GN11" i="17" s="1"/>
  <c r="Q11" i="1"/>
  <c r="AX30" i="3"/>
  <c r="BZ25" i="6"/>
  <c r="BR25" i="6"/>
  <c r="AV28" i="6"/>
  <c r="FP27" i="17" s="1"/>
  <c r="FQ27" i="17" s="1"/>
  <c r="E27" i="17" s="1"/>
  <c r="Q27" i="1"/>
  <c r="BR27" i="6"/>
  <c r="CD16" i="6"/>
  <c r="AG34" i="2"/>
  <c r="BT34" i="2"/>
  <c r="BS55" i="2" s="1"/>
  <c r="BR32" i="6"/>
  <c r="BV22" i="6"/>
  <c r="P30" i="3"/>
  <c r="BZ32" i="6"/>
  <c r="BX31" i="6"/>
  <c r="BZ27" i="6"/>
  <c r="BT24" i="6"/>
  <c r="BZ23" i="6"/>
  <c r="BZ21" i="6"/>
  <c r="BV19" i="6"/>
  <c r="BT16" i="6"/>
  <c r="BZ15" i="6"/>
  <c r="BZ14" i="6"/>
  <c r="BZ13" i="6"/>
  <c r="BR13" i="6"/>
  <c r="BV12" i="6"/>
  <c r="BZ11" i="6"/>
  <c r="BR11" i="6"/>
  <c r="Z30" i="3"/>
  <c r="AM34" i="2"/>
  <c r="BT25" i="6"/>
  <c r="BZ20" i="6"/>
  <c r="BT20" i="6"/>
  <c r="BX19" i="6"/>
  <c r="BZ18" i="6"/>
  <c r="Q18" i="1"/>
  <c r="BZ17" i="6"/>
  <c r="Q15" i="1"/>
  <c r="BX12" i="6"/>
  <c r="BT11" i="6"/>
  <c r="BD12" i="2"/>
  <c r="BT23" i="6"/>
  <c r="AR23" i="6"/>
  <c r="EZ22" i="17" s="1"/>
  <c r="BV15" i="6"/>
  <c r="BZ28" i="6"/>
  <c r="BV26" i="6"/>
  <c r="BX24" i="6"/>
  <c r="BT18" i="6"/>
  <c r="BX16" i="6"/>
  <c r="BV14" i="6"/>
  <c r="BV11" i="6"/>
  <c r="H26" i="6"/>
  <c r="L25" i="17" s="1"/>
  <c r="BX32" i="6"/>
  <c r="BX27" i="6"/>
  <c r="BZ24" i="6"/>
  <c r="BX21" i="6"/>
  <c r="BR21" i="6"/>
  <c r="BZ16" i="6"/>
  <c r="BX14" i="6"/>
  <c r="BX11" i="6"/>
  <c r="BX15" i="6"/>
  <c r="H32" i="6"/>
  <c r="L31" i="17" s="1"/>
  <c r="X30" i="3"/>
  <c r="H18" i="6"/>
  <c r="L17" i="17" s="1"/>
  <c r="CB30" i="2"/>
  <c r="AR18" i="6"/>
  <c r="EZ17" i="17" s="1"/>
  <c r="N25" i="6"/>
  <c r="AJ24" i="17" s="1"/>
  <c r="AK24" i="17" s="1"/>
  <c r="R30" i="3"/>
  <c r="N21" i="6"/>
  <c r="AJ20" i="17" s="1"/>
  <c r="AK20" i="17" s="1"/>
  <c r="AL34" i="2"/>
  <c r="AL55" i="2" s="1"/>
  <c r="H19" i="6"/>
  <c r="L18" i="17" s="1"/>
  <c r="P31" i="5"/>
  <c r="I26" i="17" l="1"/>
  <c r="I22" i="17"/>
  <c r="I18" i="17"/>
  <c r="I14" i="17"/>
  <c r="AO28" i="17"/>
  <c r="AO32" i="17"/>
  <c r="I24" i="17"/>
  <c r="I20" i="17"/>
  <c r="I16" i="17"/>
  <c r="I12" i="17"/>
  <c r="R28" i="17"/>
  <c r="R35" i="17" s="1"/>
  <c r="J10" i="17"/>
  <c r="J28" i="17" s="1"/>
  <c r="AW28" i="17"/>
  <c r="AW35" i="17" s="1"/>
  <c r="E25" i="17"/>
  <c r="E18" i="17"/>
  <c r="E22" i="17"/>
  <c r="E20" i="17"/>
  <c r="E17" i="17"/>
  <c r="E16" i="17"/>
  <c r="E12" i="17"/>
  <c r="E24" i="17"/>
  <c r="E23" i="17"/>
  <c r="E19" i="17"/>
  <c r="D233" i="8"/>
  <c r="Q30" i="17"/>
  <c r="H30" i="17"/>
  <c r="FE32" i="17"/>
  <c r="FE35" i="17" s="1"/>
  <c r="H24" i="17"/>
  <c r="H20" i="17"/>
  <c r="H16" i="17"/>
  <c r="H12" i="17"/>
  <c r="FU32" i="17"/>
  <c r="H27" i="17"/>
  <c r="H23" i="17"/>
  <c r="H19" i="17"/>
  <c r="H15" i="17"/>
  <c r="H11" i="17"/>
  <c r="GZ28" i="17"/>
  <c r="GS32" i="17"/>
  <c r="GS35" i="17" s="1"/>
  <c r="H26" i="17"/>
  <c r="H22" i="17"/>
  <c r="H18" i="17"/>
  <c r="H14" i="17"/>
  <c r="H10" i="17"/>
  <c r="Q31" i="17"/>
  <c r="I31" i="17" s="1"/>
  <c r="H31" i="17"/>
  <c r="HA30" i="17"/>
  <c r="HA32" i="17" s="1"/>
  <c r="HA35" i="17" s="1"/>
  <c r="GZ32" i="17"/>
  <c r="I10" i="17"/>
  <c r="I28" i="17" s="1"/>
  <c r="I38" i="17" s="1"/>
  <c r="FU28" i="17"/>
  <c r="FU35" i="17" s="1"/>
  <c r="EO32" i="17"/>
  <c r="EO35" i="17" s="1"/>
  <c r="GK32" i="17"/>
  <c r="GK35" i="17" s="1"/>
  <c r="H25" i="17"/>
  <c r="H21" i="17"/>
  <c r="H17" i="17"/>
  <c r="H13" i="17"/>
  <c r="E10" i="17"/>
  <c r="GN32" i="17"/>
  <c r="GO30" i="17"/>
  <c r="GO32" i="17" s="1"/>
  <c r="GO35" i="17" s="1"/>
  <c r="M31" i="17"/>
  <c r="FD32" i="17"/>
  <c r="GR28" i="17"/>
  <c r="AV28" i="17"/>
  <c r="AV35" i="17" s="1"/>
  <c r="AV36" i="17" s="1"/>
  <c r="FT32" i="17"/>
  <c r="AN32" i="17"/>
  <c r="EN28" i="17"/>
  <c r="GJ28" i="17"/>
  <c r="GN28" i="17"/>
  <c r="GF28" i="17"/>
  <c r="GR32" i="17"/>
  <c r="FD28" i="17"/>
  <c r="EN32" i="17"/>
  <c r="GJ32" i="17"/>
  <c r="FT28" i="17"/>
  <c r="AN28" i="17"/>
  <c r="AJ12" i="2"/>
  <c r="C43" i="3"/>
  <c r="AE33" i="3"/>
  <c r="C44" i="3"/>
  <c r="D323" i="8"/>
  <c r="C8" i="16"/>
  <c r="D143" i="8"/>
  <c r="C21" i="16"/>
  <c r="D471" i="8"/>
  <c r="D121" i="8"/>
  <c r="D122" i="8" s="1"/>
  <c r="E27" i="6"/>
  <c r="E23" i="6"/>
  <c r="E19" i="6"/>
  <c r="E15" i="6"/>
  <c r="C14" i="17" s="1"/>
  <c r="E11" i="6"/>
  <c r="E32" i="6"/>
  <c r="E26" i="6"/>
  <c r="E22" i="6"/>
  <c r="E18" i="6"/>
  <c r="E14" i="6"/>
  <c r="E31" i="6"/>
  <c r="E25" i="6"/>
  <c r="E21" i="6"/>
  <c r="E17" i="6"/>
  <c r="E13" i="6"/>
  <c r="E28" i="6"/>
  <c r="C27" i="17" s="1"/>
  <c r="E24" i="6"/>
  <c r="E20" i="6"/>
  <c r="C19" i="17" s="1"/>
  <c r="E16" i="6"/>
  <c r="E12" i="6"/>
  <c r="C11" i="17" s="1"/>
  <c r="AB11" i="1"/>
  <c r="F29" i="6"/>
  <c r="F36" i="6" s="1"/>
  <c r="P32" i="17"/>
  <c r="C13" i="17"/>
  <c r="P28" i="17"/>
  <c r="F3" i="6"/>
  <c r="A3" i="7" s="1"/>
  <c r="G3" i="17"/>
  <c r="D434" i="8"/>
  <c r="D433" i="8"/>
  <c r="D9" i="8"/>
  <c r="D82" i="8"/>
  <c r="B43" i="3"/>
  <c r="D102" i="8"/>
  <c r="D472" i="8" s="1"/>
  <c r="D99" i="8"/>
  <c r="D322" i="8"/>
  <c r="I379" i="8"/>
  <c r="G375" i="8"/>
  <c r="BQ11" i="6"/>
  <c r="CZ11" i="6" s="1"/>
  <c r="BQ24" i="6"/>
  <c r="CZ24" i="6" s="1"/>
  <c r="BQ16" i="6"/>
  <c r="CZ16" i="6" s="1"/>
  <c r="BQ15" i="6"/>
  <c r="CZ15" i="6" s="1"/>
  <c r="BQ32" i="6"/>
  <c r="CZ32" i="6" s="1"/>
  <c r="BQ26" i="6"/>
  <c r="CZ26" i="6" s="1"/>
  <c r="BQ18" i="6"/>
  <c r="CZ18" i="6" s="1"/>
  <c r="BQ28" i="6"/>
  <c r="CZ28" i="6" s="1"/>
  <c r="BQ20" i="6"/>
  <c r="CZ20" i="6" s="1"/>
  <c r="BQ12" i="6"/>
  <c r="CZ12" i="6" s="1"/>
  <c r="BQ31" i="6"/>
  <c r="CZ31" i="6" s="1"/>
  <c r="BQ27" i="6"/>
  <c r="CZ27" i="6" s="1"/>
  <c r="BQ23" i="6"/>
  <c r="CZ23" i="6" s="1"/>
  <c r="BQ19" i="6"/>
  <c r="CZ19" i="6" s="1"/>
  <c r="BQ22" i="6"/>
  <c r="CZ22" i="6" s="1"/>
  <c r="BQ14" i="6"/>
  <c r="CZ14" i="6" s="1"/>
  <c r="BQ25" i="6"/>
  <c r="CZ25" i="6" s="1"/>
  <c r="BQ21" i="6"/>
  <c r="CZ21" i="6" s="1"/>
  <c r="BQ17" i="6"/>
  <c r="CZ17" i="6" s="1"/>
  <c r="BQ13" i="6"/>
  <c r="CZ13" i="6" s="1"/>
  <c r="BP26" i="6"/>
  <c r="CY26" i="6" s="1"/>
  <c r="BP18" i="6"/>
  <c r="CY18" i="6" s="1"/>
  <c r="BP11" i="6"/>
  <c r="CY11" i="6" s="1"/>
  <c r="BP19" i="6"/>
  <c r="CY19" i="6" s="1"/>
  <c r="BP23" i="6"/>
  <c r="CY23" i="6" s="1"/>
  <c r="BP27" i="6"/>
  <c r="CY27" i="6" s="1"/>
  <c r="BP14" i="6"/>
  <c r="CY14" i="6" s="1"/>
  <c r="G120" i="8"/>
  <c r="I120" i="8" s="1"/>
  <c r="G208" i="8"/>
  <c r="I208" i="8" s="1"/>
  <c r="D207" i="8"/>
  <c r="D209" i="8" s="1"/>
  <c r="I107" i="8"/>
  <c r="D167" i="8"/>
  <c r="I185" i="8"/>
  <c r="CV30" i="2"/>
  <c r="CV37" i="2" s="1"/>
  <c r="CR59" i="2" s="1"/>
  <c r="K29" i="6"/>
  <c r="K36" i="6" s="1"/>
  <c r="D26" i="8"/>
  <c r="D10" i="8" s="1"/>
  <c r="AO33" i="3"/>
  <c r="AO38" i="3" s="1"/>
  <c r="AO40" i="3" s="1"/>
  <c r="AA33" i="3"/>
  <c r="I303" i="8"/>
  <c r="G299" i="8"/>
  <c r="QP12" i="2"/>
  <c r="QP30" i="2" s="1"/>
  <c r="QP37" i="2" s="1"/>
  <c r="DU30" i="2"/>
  <c r="DU54" i="2" s="1"/>
  <c r="I376" i="8"/>
  <c r="BH30" i="2"/>
  <c r="BH37" i="2" s="1"/>
  <c r="AZ59" i="2" s="1"/>
  <c r="BG12" i="2"/>
  <c r="BG30" i="2" s="1"/>
  <c r="BG37" i="2" s="1"/>
  <c r="AP54" i="2"/>
  <c r="AP55" i="2"/>
  <c r="CI12" i="2"/>
  <c r="AR42" i="1"/>
  <c r="CL12" i="2"/>
  <c r="BF11" i="1" s="1"/>
  <c r="I297" i="8"/>
  <c r="G296" i="8"/>
  <c r="I296" i="8" s="1"/>
  <c r="I129" i="8"/>
  <c r="D309" i="8"/>
  <c r="AZ37" i="2"/>
  <c r="AZ53" i="2" s="1"/>
  <c r="BR37" i="2"/>
  <c r="BB60" i="2" s="1"/>
  <c r="DY37" i="2"/>
  <c r="F214" i="8" s="1"/>
  <c r="AR37" i="2"/>
  <c r="AC37" i="2"/>
  <c r="H437" i="8"/>
  <c r="E500" i="8"/>
  <c r="D11" i="16" s="1"/>
  <c r="OQ37" i="2"/>
  <c r="D144" i="8"/>
  <c r="D248" i="8"/>
  <c r="D234" i="8" s="1"/>
  <c r="CA33" i="6"/>
  <c r="I160" i="8"/>
  <c r="BY37" i="2"/>
  <c r="IE37" i="2"/>
  <c r="F346" i="8" s="1"/>
  <c r="F347" i="8" s="1"/>
  <c r="BP37" i="2"/>
  <c r="AZ60" i="2" s="1"/>
  <c r="G13" i="8"/>
  <c r="I13" i="8" s="1"/>
  <c r="CR37" i="2"/>
  <c r="W33" i="3"/>
  <c r="G2" i="4"/>
  <c r="CZ37" i="2"/>
  <c r="CZ55" i="2"/>
  <c r="D500" i="8"/>
  <c r="C11" i="16" s="1"/>
  <c r="G498" i="8"/>
  <c r="I498" i="8" s="1"/>
  <c r="F500" i="8"/>
  <c r="E11" i="16" s="1"/>
  <c r="E499" i="8"/>
  <c r="F499" i="8"/>
  <c r="Q33" i="3"/>
  <c r="BC33" i="3"/>
  <c r="BC38" i="3" s="1"/>
  <c r="BC40" i="3" s="1"/>
  <c r="O37" i="2"/>
  <c r="Z33" i="3"/>
  <c r="BA37" i="2"/>
  <c r="OR37" i="2"/>
  <c r="F94" i="8"/>
  <c r="F96" i="8" s="1"/>
  <c r="E14" i="16" s="1"/>
  <c r="Z37" i="2"/>
  <c r="CT37" i="2"/>
  <c r="BX37" i="2"/>
  <c r="BW53" i="2" s="1"/>
  <c r="BW57" i="2" s="1"/>
  <c r="CG37" i="2"/>
  <c r="BA12" i="1"/>
  <c r="ML38" i="2"/>
  <c r="ML42" i="2" s="1"/>
  <c r="CX37" i="2"/>
  <c r="W34" i="2"/>
  <c r="MM38" i="2"/>
  <c r="MM42" i="2" s="1"/>
  <c r="ID30" i="2"/>
  <c r="EB37" i="2"/>
  <c r="F325" i="8" s="1"/>
  <c r="F326" i="8" s="1"/>
  <c r="DF37" i="2"/>
  <c r="CZ60" i="2" s="1"/>
  <c r="BJ37" i="2"/>
  <c r="BB59" i="2" s="1"/>
  <c r="AO33" i="6"/>
  <c r="I33" i="6"/>
  <c r="AD37" i="2"/>
  <c r="X37" i="2"/>
  <c r="I29" i="6"/>
  <c r="AH37" i="2"/>
  <c r="Y37" i="2"/>
  <c r="BI37" i="2"/>
  <c r="W30" i="2"/>
  <c r="O33" i="6"/>
  <c r="BM33" i="6"/>
  <c r="DB37" i="2"/>
  <c r="CZ56" i="2" s="1"/>
  <c r="AQ37" i="2"/>
  <c r="AQ53" i="2" s="1"/>
  <c r="Q37" i="2"/>
  <c r="AR40" i="1" s="1"/>
  <c r="DZ37" i="2"/>
  <c r="C10" i="7" s="1"/>
  <c r="DV37" i="2"/>
  <c r="DV42" i="2" s="1"/>
  <c r="AC36" i="1"/>
  <c r="AC37" i="1" s="1"/>
  <c r="BG36" i="1"/>
  <c r="BG37" i="1" s="1"/>
  <c r="CF37" i="2"/>
  <c r="CE60" i="2" s="1"/>
  <c r="BQ37" i="2"/>
  <c r="BB37" i="2"/>
  <c r="AT37" i="2"/>
  <c r="AT53" i="2" s="1"/>
  <c r="M37" i="2"/>
  <c r="J69" i="1" s="1"/>
  <c r="IF37" i="2"/>
  <c r="EA37" i="2"/>
  <c r="F211" i="8" s="1"/>
  <c r="F212" i="8" s="1"/>
  <c r="BA25" i="1"/>
  <c r="BA23" i="1"/>
  <c r="W14" i="1"/>
  <c r="BA27" i="1"/>
  <c r="BA15" i="1"/>
  <c r="BA13" i="1"/>
  <c r="W21" i="1"/>
  <c r="BA28" i="1"/>
  <c r="BA26" i="1"/>
  <c r="BA24" i="1"/>
  <c r="BA22" i="1"/>
  <c r="BA20" i="1"/>
  <c r="BA18" i="1"/>
  <c r="BA16" i="1"/>
  <c r="BA14" i="1"/>
  <c r="BA19" i="1"/>
  <c r="BA17" i="1"/>
  <c r="BA11" i="1"/>
  <c r="W16" i="1"/>
  <c r="BA21" i="1"/>
  <c r="BE29" i="1"/>
  <c r="BE36" i="1" s="1"/>
  <c r="AO29" i="6"/>
  <c r="AY25" i="1"/>
  <c r="AY14" i="1"/>
  <c r="AY28" i="1"/>
  <c r="AY19" i="1"/>
  <c r="AY21" i="1"/>
  <c r="AY12" i="1"/>
  <c r="AY18" i="1"/>
  <c r="AY17" i="1"/>
  <c r="AY16" i="1"/>
  <c r="AY15" i="1"/>
  <c r="AM33" i="6"/>
  <c r="F277" i="8"/>
  <c r="G37" i="2"/>
  <c r="F77" i="8"/>
  <c r="F79" i="8" s="1"/>
  <c r="E19" i="16" s="1"/>
  <c r="F337" i="8"/>
  <c r="F338" i="8" s="1"/>
  <c r="AJ14" i="1"/>
  <c r="Q29" i="6"/>
  <c r="BY33" i="6"/>
  <c r="BS33" i="6"/>
  <c r="BC33" i="6"/>
  <c r="AU29" i="1"/>
  <c r="AU36" i="1" s="1"/>
  <c r="CA29" i="6"/>
  <c r="BC29" i="6"/>
  <c r="CE29" i="6"/>
  <c r="AW33" i="6"/>
  <c r="CE33" i="6"/>
  <c r="H120" i="8"/>
  <c r="H13" i="8"/>
  <c r="G437" i="8"/>
  <c r="I437" i="8" s="1"/>
  <c r="G229" i="8"/>
  <c r="H381" i="8"/>
  <c r="G362" i="8"/>
  <c r="I362" i="8" s="1"/>
  <c r="I228" i="8"/>
  <c r="I230" i="8"/>
  <c r="I380" i="8"/>
  <c r="H229" i="8"/>
  <c r="D190" i="8"/>
  <c r="D191" i="8" s="1"/>
  <c r="H362" i="8"/>
  <c r="H305" i="8"/>
  <c r="C30" i="3"/>
  <c r="H498" i="8"/>
  <c r="I37" i="2"/>
  <c r="AR39" i="1" s="1"/>
  <c r="K30" i="2"/>
  <c r="K37" i="2" s="1"/>
  <c r="L69" i="1" s="1"/>
  <c r="U37" i="2"/>
  <c r="C32" i="5"/>
  <c r="AJ21" i="1"/>
  <c r="A3" i="15"/>
  <c r="C31" i="5"/>
  <c r="C28" i="5"/>
  <c r="I33" i="3"/>
  <c r="BB33" i="6"/>
  <c r="BI29" i="1"/>
  <c r="BI36" i="1" s="1"/>
  <c r="BY29" i="6"/>
  <c r="AS29" i="6"/>
  <c r="C32" i="7"/>
  <c r="CB37" i="2"/>
  <c r="CA60" i="2" s="1"/>
  <c r="E18" i="2"/>
  <c r="AG17" i="1" s="1"/>
  <c r="AR49" i="1"/>
  <c r="BX33" i="6"/>
  <c r="DD37" i="2"/>
  <c r="CZ59" i="2" s="1"/>
  <c r="E32" i="2"/>
  <c r="AG31" i="1" s="1"/>
  <c r="E22" i="2"/>
  <c r="AG21" i="1" s="1"/>
  <c r="AE29" i="1"/>
  <c r="AE36" i="1" s="1"/>
  <c r="BU33" i="6"/>
  <c r="BE33" i="6"/>
  <c r="CD33" i="6"/>
  <c r="AW29" i="6"/>
  <c r="BU29" i="6"/>
  <c r="BE29" i="6"/>
  <c r="O29" i="6"/>
  <c r="BM29" i="6"/>
  <c r="BA29" i="6"/>
  <c r="AM29" i="6"/>
  <c r="Q33" i="6"/>
  <c r="AS33" i="6"/>
  <c r="S29" i="1"/>
  <c r="S36" i="1" s="1"/>
  <c r="E26" i="2"/>
  <c r="AG25" i="1" s="1"/>
  <c r="AP31" i="1"/>
  <c r="AB30" i="2"/>
  <c r="S30" i="2"/>
  <c r="E29" i="2"/>
  <c r="AG28" i="1" s="1"/>
  <c r="F258" i="8"/>
  <c r="BB24" i="1"/>
  <c r="BB22" i="1"/>
  <c r="M31" i="1"/>
  <c r="F31" i="1"/>
  <c r="F15" i="1"/>
  <c r="F25" i="1"/>
  <c r="AI11" i="1"/>
  <c r="AR60" i="1"/>
  <c r="F28" i="1"/>
  <c r="AR13" i="6"/>
  <c r="EZ12" i="17" s="1"/>
  <c r="BD25" i="6"/>
  <c r="GV24" i="17" s="1"/>
  <c r="AN22" i="6"/>
  <c r="EJ21" i="17" s="1"/>
  <c r="AR57" i="1"/>
  <c r="BB27" i="1"/>
  <c r="BB13" i="1"/>
  <c r="BB15" i="1"/>
  <c r="BW33" i="6"/>
  <c r="C24" i="7"/>
  <c r="F343" i="8"/>
  <c r="F344" i="8" s="1"/>
  <c r="AR47" i="1"/>
  <c r="AY33" i="3"/>
  <c r="AY38" i="3" s="1"/>
  <c r="AI33" i="3"/>
  <c r="AI38" i="3" s="1"/>
  <c r="F112" i="8" s="1"/>
  <c r="Y33" i="3"/>
  <c r="Y38" i="3" s="1"/>
  <c r="Y40" i="3" s="1"/>
  <c r="M33" i="3"/>
  <c r="M38" i="3" s="1"/>
  <c r="M40" i="3" s="1"/>
  <c r="G26" i="4"/>
  <c r="W36" i="3"/>
  <c r="W38" i="3" s="1"/>
  <c r="AL32" i="5"/>
  <c r="V32" i="5"/>
  <c r="H32" i="5"/>
  <c r="F103" i="8"/>
  <c r="F104" i="8" s="1"/>
  <c r="F106" i="8"/>
  <c r="E33" i="2"/>
  <c r="AG32" i="1" s="1"/>
  <c r="E28" i="2"/>
  <c r="AG27" i="1" s="1"/>
  <c r="E13" i="2"/>
  <c r="AG12" i="1" s="1"/>
  <c r="E12" i="2"/>
  <c r="AG11" i="1" s="1"/>
  <c r="BD20" i="6"/>
  <c r="GV19" i="17" s="1"/>
  <c r="S33" i="3"/>
  <c r="S38" i="3" s="1"/>
  <c r="F85" i="8" s="1"/>
  <c r="AB34" i="2"/>
  <c r="CJ34" i="2"/>
  <c r="E17" i="2"/>
  <c r="AG16" i="1" s="1"/>
  <c r="E16" i="2"/>
  <c r="AG15" i="1" s="1"/>
  <c r="E15" i="2"/>
  <c r="AG14" i="1" s="1"/>
  <c r="E14" i="2"/>
  <c r="AG13" i="1" s="1"/>
  <c r="AE12" i="2"/>
  <c r="E32" i="1"/>
  <c r="B46" i="7"/>
  <c r="F17" i="1"/>
  <c r="AN31" i="6"/>
  <c r="EJ30" i="17" s="1"/>
  <c r="EK30" i="17" s="1"/>
  <c r="AK33" i="3"/>
  <c r="AK38" i="3" s="1"/>
  <c r="AK40" i="3" s="1"/>
  <c r="DU34" i="2"/>
  <c r="AF34" i="2"/>
  <c r="E27" i="2"/>
  <c r="AG26" i="1" s="1"/>
  <c r="E25" i="2"/>
  <c r="AG24" i="1" s="1"/>
  <c r="E23" i="2"/>
  <c r="AG22" i="1" s="1"/>
  <c r="E21" i="2"/>
  <c r="AG20" i="1" s="1"/>
  <c r="E20" i="2"/>
  <c r="AG19" i="1" s="1"/>
  <c r="E19" i="2"/>
  <c r="AG18" i="1" s="1"/>
  <c r="AF12" i="2"/>
  <c r="AN33" i="3"/>
  <c r="J33" i="3"/>
  <c r="E311" i="8" s="1"/>
  <c r="BB19" i="1"/>
  <c r="BS29" i="6"/>
  <c r="BW29" i="6"/>
  <c r="AW29" i="1"/>
  <c r="AW36" i="1" s="1"/>
  <c r="W22" i="1"/>
  <c r="W12" i="1"/>
  <c r="D33" i="3"/>
  <c r="D38" i="3" s="1"/>
  <c r="E387" i="8" s="1"/>
  <c r="E383" i="8" s="1"/>
  <c r="E15" i="1"/>
  <c r="F21" i="1"/>
  <c r="F31" i="5"/>
  <c r="CW30" i="2"/>
  <c r="BR12" i="6"/>
  <c r="MH38" i="2"/>
  <c r="AN20" i="6"/>
  <c r="EJ19" i="17" s="1"/>
  <c r="AR22" i="6"/>
  <c r="EZ21" i="17" s="1"/>
  <c r="AJ31" i="5"/>
  <c r="A3" i="11"/>
  <c r="OM34" i="2"/>
  <c r="AN14" i="6"/>
  <c r="EJ13" i="17" s="1"/>
  <c r="BD13" i="6"/>
  <c r="GV12" i="17" s="1"/>
  <c r="B44" i="7"/>
  <c r="F20" i="1"/>
  <c r="F19" i="1"/>
  <c r="AH30" i="3"/>
  <c r="AH33" i="3" s="1"/>
  <c r="AH38" i="3" s="1"/>
  <c r="E112" i="8" s="1"/>
  <c r="H30" i="3"/>
  <c r="H44" i="3" s="1"/>
  <c r="B44" i="3" s="1"/>
  <c r="BB26" i="3"/>
  <c r="BB33" i="3" s="1"/>
  <c r="AJ26" i="3"/>
  <c r="AJ33" i="3" s="1"/>
  <c r="AJ38" i="3" s="1"/>
  <c r="E115" i="8" s="1"/>
  <c r="E116" i="8" s="1"/>
  <c r="G117" i="8" s="1"/>
  <c r="I117" i="8" s="1"/>
  <c r="BT26" i="4"/>
  <c r="BD26" i="4"/>
  <c r="AN36" i="3" s="1"/>
  <c r="AJ26" i="4"/>
  <c r="AV26" i="4"/>
  <c r="AF26" i="4"/>
  <c r="Z36" i="3" s="1"/>
  <c r="B32" i="5"/>
  <c r="AL28" i="5"/>
  <c r="V28" i="5"/>
  <c r="H28" i="5"/>
  <c r="R28" i="5"/>
  <c r="L28" i="5"/>
  <c r="E15" i="9"/>
  <c r="D31" i="5"/>
  <c r="D32" i="5"/>
  <c r="L26" i="3"/>
  <c r="L30" i="3"/>
  <c r="DN30" i="2"/>
  <c r="DN37" i="2" s="1"/>
  <c r="E237" i="8" s="1"/>
  <c r="P33" i="3"/>
  <c r="W13" i="1"/>
  <c r="BR20" i="6"/>
  <c r="X33" i="3"/>
  <c r="X38" i="3" s="1"/>
  <c r="E15" i="8" s="1"/>
  <c r="E16" i="8" s="1"/>
  <c r="BV32" i="6"/>
  <c r="BP32" i="6" s="1"/>
  <c r="BV16" i="6"/>
  <c r="BP16" i="6" s="1"/>
  <c r="J28" i="5"/>
  <c r="AF28" i="5"/>
  <c r="F23" i="1"/>
  <c r="A3" i="8"/>
  <c r="BD31" i="6"/>
  <c r="GV30" i="17" s="1"/>
  <c r="W18" i="1"/>
  <c r="E97" i="8"/>
  <c r="IB30" i="2"/>
  <c r="P16" i="6"/>
  <c r="A3" i="13"/>
  <c r="BS34" i="2"/>
  <c r="H27" i="6"/>
  <c r="L26" i="17" s="1"/>
  <c r="E94" i="8"/>
  <c r="DT30" i="2"/>
  <c r="DT37" i="2" s="1"/>
  <c r="E325" i="8" s="1"/>
  <c r="H15" i="6"/>
  <c r="L14" i="17" s="1"/>
  <c r="H14" i="6"/>
  <c r="L13" i="17" s="1"/>
  <c r="H13" i="6"/>
  <c r="L12" i="17" s="1"/>
  <c r="DQ30" i="2"/>
  <c r="CY30" i="2"/>
  <c r="CY54" i="2" s="1"/>
  <c r="CS30" i="2"/>
  <c r="CS37" i="2" s="1"/>
  <c r="BT30" i="2"/>
  <c r="BM30" i="2"/>
  <c r="BM37" i="2" s="1"/>
  <c r="E106" i="8"/>
  <c r="BT33" i="6"/>
  <c r="P33" i="6"/>
  <c r="AN32" i="6"/>
  <c r="EJ31" i="17" s="1"/>
  <c r="EK31" i="17" s="1"/>
  <c r="E103" i="8"/>
  <c r="AR31" i="6"/>
  <c r="BD24" i="6"/>
  <c r="GV23" i="17" s="1"/>
  <c r="AR20" i="6"/>
  <c r="EZ19" i="17" s="1"/>
  <c r="DC34" i="2"/>
  <c r="DM12" i="2"/>
  <c r="OL30" i="2"/>
  <c r="CW34" i="2"/>
  <c r="BV28" i="6"/>
  <c r="BP28" i="6" s="1"/>
  <c r="AW30" i="2"/>
  <c r="AW37" i="2" s="1"/>
  <c r="AP33" i="3"/>
  <c r="AP38" i="3" s="1"/>
  <c r="E59" i="8" s="1"/>
  <c r="E62" i="8" s="1"/>
  <c r="G62" i="8" s="1"/>
  <c r="I62" i="8" s="1"/>
  <c r="W15" i="1"/>
  <c r="W17" i="1"/>
  <c r="W20" i="1"/>
  <c r="DE30" i="2"/>
  <c r="DE37" i="2" s="1"/>
  <c r="CY60" i="2" s="1"/>
  <c r="IC30" i="2"/>
  <c r="BT15" i="6"/>
  <c r="BP15" i="6" s="1"/>
  <c r="BT12" i="6"/>
  <c r="H34" i="2"/>
  <c r="BU34" i="2"/>
  <c r="BU37" i="2" s="1"/>
  <c r="BT21" i="6"/>
  <c r="BP21" i="6" s="1"/>
  <c r="CU12" i="2"/>
  <c r="AN15" i="6"/>
  <c r="EJ14" i="17" s="1"/>
  <c r="DA34" i="2"/>
  <c r="AD33" i="3"/>
  <c r="AV12" i="6"/>
  <c r="B43" i="7"/>
  <c r="D28" i="5"/>
  <c r="W23" i="1"/>
  <c r="AN19" i="6"/>
  <c r="EJ18" i="17" s="1"/>
  <c r="N31" i="6"/>
  <c r="AJ30" i="17" s="1"/>
  <c r="AK30" i="17" s="1"/>
  <c r="AK32" i="17" s="1"/>
  <c r="AL30" i="2"/>
  <c r="W25" i="1"/>
  <c r="W28" i="1"/>
  <c r="BZ33" i="6"/>
  <c r="AA30" i="2"/>
  <c r="AA37" i="2" s="1"/>
  <c r="N41" i="1" s="1"/>
  <c r="BL30" i="2"/>
  <c r="BL37" i="2" s="1"/>
  <c r="AV60" i="2" s="1"/>
  <c r="BD12" i="6"/>
  <c r="GV11" i="17" s="1"/>
  <c r="AR19" i="6"/>
  <c r="EZ18" i="17" s="1"/>
  <c r="AN26" i="6"/>
  <c r="EJ25" i="17" s="1"/>
  <c r="BD28" i="6"/>
  <c r="GV27" i="17" s="1"/>
  <c r="D10" i="9"/>
  <c r="D15" i="9" s="1"/>
  <c r="CU34" i="2"/>
  <c r="BD23" i="6"/>
  <c r="GV22" i="17" s="1"/>
  <c r="R33" i="3"/>
  <c r="R38" i="3" s="1"/>
  <c r="E85" i="8" s="1"/>
  <c r="W11" i="1"/>
  <c r="BR31" i="6"/>
  <c r="BR33" i="6" s="1"/>
  <c r="W19" i="1"/>
  <c r="BL33" i="6"/>
  <c r="IC34" i="2"/>
  <c r="BZ29" i="6"/>
  <c r="W24" i="1"/>
  <c r="W27" i="1"/>
  <c r="AY11" i="1"/>
  <c r="G29" i="1"/>
  <c r="F8" i="11"/>
  <c r="F45" i="11" s="1"/>
  <c r="M32" i="1"/>
  <c r="G33" i="1"/>
  <c r="F100" i="8"/>
  <c r="F101" i="8" s="1"/>
  <c r="F102" i="8" s="1"/>
  <c r="C31" i="7"/>
  <c r="AK29" i="1"/>
  <c r="AK33" i="1"/>
  <c r="F97" i="8"/>
  <c r="BH29" i="1"/>
  <c r="BH36" i="1" s="1"/>
  <c r="BH37" i="1" s="1"/>
  <c r="E24" i="2"/>
  <c r="AG23" i="1" s="1"/>
  <c r="K33" i="3"/>
  <c r="F311" i="8" s="1"/>
  <c r="AS27" i="1"/>
  <c r="AS26" i="1"/>
  <c r="AS24" i="1"/>
  <c r="AS23" i="1"/>
  <c r="AS22" i="1"/>
  <c r="AQ33" i="3"/>
  <c r="AQ38" i="3" s="1"/>
  <c r="F59" i="8" s="1"/>
  <c r="F62" i="8" s="1"/>
  <c r="AS20" i="1"/>
  <c r="AS13" i="1"/>
  <c r="BA33" i="6"/>
  <c r="AA38" i="3"/>
  <c r="AA40" i="3" s="1"/>
  <c r="E33" i="3"/>
  <c r="E38" i="3" s="1"/>
  <c r="F387" i="8" s="1"/>
  <c r="F383" i="8" s="1"/>
  <c r="F109" i="8"/>
  <c r="F111" i="8" s="1"/>
  <c r="AE38" i="3"/>
  <c r="F439" i="8" s="1"/>
  <c r="AP24" i="1"/>
  <c r="BD21" i="6"/>
  <c r="GV20" i="17" s="1"/>
  <c r="BV20" i="6"/>
  <c r="DA30" i="2"/>
  <c r="CC30" i="2"/>
  <c r="CC37" i="2" s="1"/>
  <c r="IA12" i="2"/>
  <c r="AB32" i="5"/>
  <c r="W26" i="1"/>
  <c r="Q29" i="1"/>
  <c r="Q36" i="1" s="1"/>
  <c r="J34" i="2"/>
  <c r="AH26" i="4"/>
  <c r="AO34" i="2"/>
  <c r="AO55" i="2" s="1"/>
  <c r="AK55" i="2" s="1"/>
  <c r="BB29" i="6"/>
  <c r="BX13" i="6"/>
  <c r="BP13" i="6" s="1"/>
  <c r="BV31" i="6"/>
  <c r="DS30" i="2"/>
  <c r="DS37" i="2" s="1"/>
  <c r="E211" i="8" s="1"/>
  <c r="AL33" i="6"/>
  <c r="AZ29" i="6"/>
  <c r="AR24" i="6"/>
  <c r="EZ23" i="17" s="1"/>
  <c r="AX34" i="2"/>
  <c r="AH32" i="5"/>
  <c r="L32" i="5"/>
  <c r="AG30" i="2"/>
  <c r="AG37" i="2" s="1"/>
  <c r="H17" i="6"/>
  <c r="L16" i="17" s="1"/>
  <c r="V30" i="3"/>
  <c r="BD17" i="6"/>
  <c r="GV16" i="17" s="1"/>
  <c r="AR11" i="6"/>
  <c r="EZ10" i="17" s="1"/>
  <c r="V34" i="2"/>
  <c r="AN25" i="6"/>
  <c r="EJ24" i="17" s="1"/>
  <c r="N57" i="1"/>
  <c r="H21" i="6"/>
  <c r="L20" i="17" s="1"/>
  <c r="BE12" i="2"/>
  <c r="CD17" i="6"/>
  <c r="BP17" i="6" s="1"/>
  <c r="BD27" i="6"/>
  <c r="GV26" i="17" s="1"/>
  <c r="AR25" i="6"/>
  <c r="EZ24" i="17" s="1"/>
  <c r="AR15" i="6"/>
  <c r="EZ14" i="17" s="1"/>
  <c r="AN16" i="6"/>
  <c r="EJ15" i="17" s="1"/>
  <c r="AD32" i="5"/>
  <c r="P32" i="5"/>
  <c r="IB34" i="2"/>
  <c r="H31" i="6"/>
  <c r="CQ34" i="2"/>
  <c r="CQ55" i="2" s="1"/>
  <c r="AV30" i="2"/>
  <c r="AV37" i="2" s="1"/>
  <c r="OM30" i="2"/>
  <c r="AM30" i="2"/>
  <c r="AM37" i="2" s="1"/>
  <c r="H12" i="6"/>
  <c r="L11" i="17" s="1"/>
  <c r="CQ30" i="2"/>
  <c r="CQ54" i="2" s="1"/>
  <c r="E25" i="1"/>
  <c r="CD25" i="6"/>
  <c r="BP25" i="6" s="1"/>
  <c r="CD24" i="6"/>
  <c r="BP24" i="6" s="1"/>
  <c r="DQ34" i="2"/>
  <c r="AX30" i="2"/>
  <c r="AO30" i="2"/>
  <c r="AO54" i="2" s="1"/>
  <c r="AX26" i="3"/>
  <c r="AX33" i="3" s="1"/>
  <c r="H23" i="6"/>
  <c r="L22" i="17" s="1"/>
  <c r="AV31" i="6"/>
  <c r="CD22" i="6"/>
  <c r="BP22" i="6" s="1"/>
  <c r="CB26" i="4"/>
  <c r="BB36" i="3" s="1"/>
  <c r="AZ32" i="6"/>
  <c r="T34" i="2"/>
  <c r="E255" i="8"/>
  <c r="AR12" i="6"/>
  <c r="EZ11" i="17" s="1"/>
  <c r="BP26" i="4"/>
  <c r="AX36" i="3" s="1"/>
  <c r="BH26" i="4"/>
  <c r="AD26" i="4"/>
  <c r="V30" i="2"/>
  <c r="BD32" i="6"/>
  <c r="GV31" i="17" s="1"/>
  <c r="GW31" i="17" s="1"/>
  <c r="P34" i="2"/>
  <c r="R34" i="2"/>
  <c r="N15" i="6"/>
  <c r="AJ14" i="17" s="1"/>
  <c r="DR30" i="2"/>
  <c r="DR37" i="2" s="1"/>
  <c r="B10" i="7" s="1"/>
  <c r="E8" i="11"/>
  <c r="AD28" i="5"/>
  <c r="AD31" i="5"/>
  <c r="BN30" i="2"/>
  <c r="BN37" i="2" s="1"/>
  <c r="AX60" i="2" s="1"/>
  <c r="CF26" i="4"/>
  <c r="Z26" i="4"/>
  <c r="R26" i="4"/>
  <c r="AH31" i="5"/>
  <c r="R31" i="5"/>
  <c r="L31" i="5"/>
  <c r="AL31" i="5"/>
  <c r="V31" i="5"/>
  <c r="P28" i="5"/>
  <c r="H31" i="5"/>
  <c r="C26" i="17" l="1"/>
  <c r="J35" i="17"/>
  <c r="J40" i="17" s="1"/>
  <c r="J38" i="17"/>
  <c r="AN35" i="17"/>
  <c r="AN36" i="17" s="1"/>
  <c r="AO35" i="17"/>
  <c r="GN35" i="17"/>
  <c r="GN36" i="17" s="1"/>
  <c r="AJ28" i="17"/>
  <c r="AK14" i="17"/>
  <c r="J29" i="6"/>
  <c r="J36" i="6" s="1"/>
  <c r="N10" i="17"/>
  <c r="N28" i="17" s="1"/>
  <c r="N35" i="17" s="1"/>
  <c r="C16" i="17"/>
  <c r="C22" i="17"/>
  <c r="C17" i="17"/>
  <c r="C25" i="17"/>
  <c r="C20" i="17"/>
  <c r="C31" i="17"/>
  <c r="GZ35" i="17"/>
  <c r="GZ36" i="17" s="1"/>
  <c r="FD35" i="17"/>
  <c r="FD36" i="17" s="1"/>
  <c r="Q32" i="17"/>
  <c r="Q35" i="17" s="1"/>
  <c r="I30" i="17"/>
  <c r="I32" i="17" s="1"/>
  <c r="H28" i="17"/>
  <c r="C18" i="17"/>
  <c r="H32" i="17"/>
  <c r="GV28" i="17"/>
  <c r="C23" i="17"/>
  <c r="FT35" i="17"/>
  <c r="FT36" i="17" s="1"/>
  <c r="AJ32" i="17"/>
  <c r="GW30" i="17"/>
  <c r="GW32" i="17" s="1"/>
  <c r="GW35" i="17" s="1"/>
  <c r="GV32" i="17"/>
  <c r="EK32" i="17"/>
  <c r="EK35" i="17" s="1"/>
  <c r="C24" i="17"/>
  <c r="C15" i="17"/>
  <c r="C12" i="17"/>
  <c r="C21" i="17"/>
  <c r="EJ32" i="17"/>
  <c r="AZ33" i="6"/>
  <c r="GF31" i="17"/>
  <c r="D31" i="17" s="1"/>
  <c r="AV33" i="6"/>
  <c r="FP30" i="17"/>
  <c r="EN35" i="17"/>
  <c r="EN36" i="17" s="1"/>
  <c r="AV29" i="6"/>
  <c r="FP11" i="17"/>
  <c r="AR33" i="6"/>
  <c r="EZ30" i="17"/>
  <c r="EZ28" i="17"/>
  <c r="GJ35" i="17"/>
  <c r="GJ36" i="17" s="1"/>
  <c r="P29" i="6"/>
  <c r="AR15" i="17"/>
  <c r="AS15" i="17" s="1"/>
  <c r="GR35" i="17"/>
  <c r="GR36" i="17" s="1"/>
  <c r="P35" i="17"/>
  <c r="D83" i="8"/>
  <c r="D32" i="6"/>
  <c r="AJ29" i="6"/>
  <c r="AJ36" i="6" s="1"/>
  <c r="D31" i="6"/>
  <c r="DC31" i="6" s="1"/>
  <c r="F52" i="11"/>
  <c r="C10" i="17"/>
  <c r="C30" i="17"/>
  <c r="F432" i="8"/>
  <c r="F440" i="8"/>
  <c r="L28" i="17"/>
  <c r="H33" i="6"/>
  <c r="L30" i="17"/>
  <c r="AJ46" i="2"/>
  <c r="H62" i="8"/>
  <c r="I381" i="8"/>
  <c r="G377" i="8"/>
  <c r="BP20" i="6"/>
  <c r="CY20" i="6" s="1"/>
  <c r="BP12" i="6"/>
  <c r="CY12" i="6" s="1"/>
  <c r="BP31" i="6"/>
  <c r="CY31" i="6" s="1"/>
  <c r="D54" i="8"/>
  <c r="D235" i="8"/>
  <c r="D474" i="8"/>
  <c r="G59" i="8"/>
  <c r="I59" i="8" s="1"/>
  <c r="G60" i="8"/>
  <c r="I60" i="8" s="1"/>
  <c r="F108" i="8"/>
  <c r="D168" i="8"/>
  <c r="D169" i="8" s="1"/>
  <c r="CR60" i="2"/>
  <c r="CR56" i="2"/>
  <c r="CQ56" i="2"/>
  <c r="F15" i="8"/>
  <c r="F16" i="8" s="1"/>
  <c r="CY21" i="6"/>
  <c r="CY25" i="6"/>
  <c r="CY28" i="6"/>
  <c r="CY24" i="6"/>
  <c r="CY17" i="6"/>
  <c r="CY15" i="6"/>
  <c r="CY16" i="6"/>
  <c r="CY32" i="6"/>
  <c r="F113" i="8"/>
  <c r="BC12" i="2"/>
  <c r="BC30" i="2" s="1"/>
  <c r="BC37" i="2" s="1"/>
  <c r="DM30" i="2"/>
  <c r="DM54" i="2" s="1"/>
  <c r="AY60" i="2"/>
  <c r="AY59" i="2"/>
  <c r="C59" i="2" s="1"/>
  <c r="AP53" i="2"/>
  <c r="AU60" i="2"/>
  <c r="OQ38" i="2"/>
  <c r="F159" i="8" s="1"/>
  <c r="C69" i="1"/>
  <c r="S37" i="2"/>
  <c r="L70" i="1"/>
  <c r="C70" i="1" s="1"/>
  <c r="J79" i="1"/>
  <c r="G41" i="2"/>
  <c r="J68" i="1"/>
  <c r="J71" i="1" s="1"/>
  <c r="CL30" i="2"/>
  <c r="CL37" i="2" s="1"/>
  <c r="AJ47" i="2" s="1"/>
  <c r="CJ12" i="2"/>
  <c r="CJ30" i="2" s="1"/>
  <c r="CJ37" i="2" s="1"/>
  <c r="CA36" i="6"/>
  <c r="IE42" i="2"/>
  <c r="F280" i="8"/>
  <c r="AI26" i="1"/>
  <c r="AI28" i="1"/>
  <c r="AI22" i="1"/>
  <c r="AI13" i="1"/>
  <c r="AI19" i="1"/>
  <c r="AI16" i="1"/>
  <c r="AI25" i="1"/>
  <c r="AI15" i="1"/>
  <c r="AI21" i="1"/>
  <c r="AI27" i="1"/>
  <c r="AI24" i="1"/>
  <c r="AI14" i="1"/>
  <c r="AI20" i="1"/>
  <c r="AI31" i="1"/>
  <c r="C45" i="7"/>
  <c r="C46" i="7"/>
  <c r="AZ56" i="2"/>
  <c r="W37" i="2"/>
  <c r="EB42" i="2"/>
  <c r="DY42" i="2"/>
  <c r="E34" i="2"/>
  <c r="E44" i="2" s="1"/>
  <c r="BW38" i="2"/>
  <c r="AR45" i="1"/>
  <c r="O36" i="6"/>
  <c r="CR38" i="2"/>
  <c r="F128" i="8" s="1"/>
  <c r="AR44" i="1"/>
  <c r="F215" i="8"/>
  <c r="H500" i="8"/>
  <c r="F56" i="8"/>
  <c r="F51" i="8" s="1"/>
  <c r="AQ38" i="2"/>
  <c r="AQ42" i="2" s="1"/>
  <c r="E281" i="8"/>
  <c r="E284" i="8" s="1"/>
  <c r="B21" i="7"/>
  <c r="C42" i="3"/>
  <c r="AM17" i="1"/>
  <c r="C34" i="7"/>
  <c r="C27" i="6"/>
  <c r="D494" i="8"/>
  <c r="AR38" i="2"/>
  <c r="AR42" i="2" s="1"/>
  <c r="BY38" i="2"/>
  <c r="F71" i="8" s="1"/>
  <c r="N33" i="6"/>
  <c r="S40" i="3"/>
  <c r="O38" i="2"/>
  <c r="CZ38" i="2"/>
  <c r="CZ53" i="2" s="1"/>
  <c r="CZ57" i="2" s="1"/>
  <c r="BA36" i="6"/>
  <c r="H94" i="8"/>
  <c r="BB56" i="2"/>
  <c r="BB53" i="2"/>
  <c r="OR38" i="2"/>
  <c r="I2" i="5"/>
  <c r="I2" i="3"/>
  <c r="F115" i="8"/>
  <c r="H115" i="8" s="1"/>
  <c r="C44" i="7"/>
  <c r="OL37" i="2"/>
  <c r="AV53" i="2"/>
  <c r="AV56" i="2"/>
  <c r="AL37" i="2"/>
  <c r="AL53" i="2" s="1"/>
  <c r="AL54" i="2"/>
  <c r="BT37" i="2"/>
  <c r="BS53" i="2" s="1"/>
  <c r="BS54" i="2"/>
  <c r="CA53" i="2"/>
  <c r="CA56" i="2"/>
  <c r="BX38" i="2"/>
  <c r="BX42" i="2" s="1"/>
  <c r="CE53" i="2"/>
  <c r="CE56" i="2"/>
  <c r="DU37" i="2"/>
  <c r="DU53" i="2" s="1"/>
  <c r="DU55" i="2"/>
  <c r="C55" i="2" s="1"/>
  <c r="ID37" i="2"/>
  <c r="ID53" i="2" s="1"/>
  <c r="ID54" i="2"/>
  <c r="C54" i="2" s="1"/>
  <c r="CZ61" i="2"/>
  <c r="AM14" i="1"/>
  <c r="AM15" i="1"/>
  <c r="Z38" i="3"/>
  <c r="E24" i="8" s="1"/>
  <c r="E23" i="1"/>
  <c r="BM36" i="6"/>
  <c r="DZ42" i="2"/>
  <c r="AM36" i="6"/>
  <c r="I36" i="6"/>
  <c r="C39" i="6" s="1"/>
  <c r="F217" i="8"/>
  <c r="F218" i="8" s="1"/>
  <c r="F471" i="8" s="1"/>
  <c r="BU36" i="6"/>
  <c r="AO36" i="6"/>
  <c r="C25" i="7"/>
  <c r="F349" i="8"/>
  <c r="F350" i="8" s="1"/>
  <c r="E388" i="8"/>
  <c r="E384" i="8" s="1"/>
  <c r="H499" i="8"/>
  <c r="IF42" i="2"/>
  <c r="AT38" i="2"/>
  <c r="F156" i="8" s="1"/>
  <c r="G38" i="2"/>
  <c r="D10" i="15" s="1"/>
  <c r="E46" i="2"/>
  <c r="Q36" i="6"/>
  <c r="EA42" i="2"/>
  <c r="F237" i="8"/>
  <c r="F238" i="8" s="1"/>
  <c r="E47" i="2"/>
  <c r="BE37" i="1" s="1"/>
  <c r="BA29" i="1"/>
  <c r="BA36" i="1" s="1"/>
  <c r="L77" i="1" s="1"/>
  <c r="AF30" i="2"/>
  <c r="AF37" i="2" s="1"/>
  <c r="BB12" i="1"/>
  <c r="X20" i="1"/>
  <c r="AP25" i="1"/>
  <c r="BB20" i="1"/>
  <c r="X25" i="1"/>
  <c r="X12" i="1"/>
  <c r="BB23" i="1"/>
  <c r="BB18" i="1"/>
  <c r="BB26" i="1"/>
  <c r="X26" i="1"/>
  <c r="BB14" i="1"/>
  <c r="BB21" i="1"/>
  <c r="BB28" i="1"/>
  <c r="AY20" i="1"/>
  <c r="AY24" i="1"/>
  <c r="AM18" i="1"/>
  <c r="AM21" i="1"/>
  <c r="AY13" i="1"/>
  <c r="AY23" i="1"/>
  <c r="AY22" i="1"/>
  <c r="AY27" i="1"/>
  <c r="AM12" i="1"/>
  <c r="AY26" i="1"/>
  <c r="AI40" i="3"/>
  <c r="C21" i="7"/>
  <c r="C48" i="7"/>
  <c r="H112" i="8"/>
  <c r="AR55" i="1"/>
  <c r="F193" i="8"/>
  <c r="F196" i="8" s="1"/>
  <c r="AY40" i="3"/>
  <c r="C43" i="7"/>
  <c r="F281" i="8"/>
  <c r="F284" i="8" s="1"/>
  <c r="BB36" i="6"/>
  <c r="BQ33" i="6"/>
  <c r="CZ33" i="6" s="1"/>
  <c r="BC36" i="6"/>
  <c r="C19" i="6"/>
  <c r="AS36" i="6"/>
  <c r="AO11" i="1"/>
  <c r="BY36" i="6"/>
  <c r="C33" i="3"/>
  <c r="G112" i="8"/>
  <c r="OM37" i="2"/>
  <c r="E113" i="8"/>
  <c r="BS36" i="6"/>
  <c r="AW36" i="6"/>
  <c r="C14" i="6"/>
  <c r="CG33" i="6"/>
  <c r="CE36" i="6"/>
  <c r="C26" i="6"/>
  <c r="I229" i="8"/>
  <c r="K38" i="3"/>
  <c r="K40" i="3" s="1"/>
  <c r="C47" i="7"/>
  <c r="J38" i="3"/>
  <c r="AX37" i="2"/>
  <c r="AN38" i="3"/>
  <c r="E56" i="8" s="1"/>
  <c r="E51" i="8" s="1"/>
  <c r="G115" i="8"/>
  <c r="I115" i="8" s="1"/>
  <c r="C17" i="6"/>
  <c r="C21" i="6"/>
  <c r="C32" i="6"/>
  <c r="AJ26" i="1"/>
  <c r="AJ12" i="1"/>
  <c r="AJ20" i="1"/>
  <c r="AJ32" i="1"/>
  <c r="AJ19" i="1"/>
  <c r="AJ17" i="1"/>
  <c r="AJ16" i="1"/>
  <c r="AJ15" i="1"/>
  <c r="C22" i="6"/>
  <c r="C13" i="6"/>
  <c r="C25" i="6"/>
  <c r="BE36" i="6"/>
  <c r="AJ13" i="1"/>
  <c r="AJ27" i="1"/>
  <c r="AJ22" i="1"/>
  <c r="P36" i="6"/>
  <c r="AJ23" i="1"/>
  <c r="AJ28" i="1"/>
  <c r="E40" i="3"/>
  <c r="CW37" i="2"/>
  <c r="C23" i="7"/>
  <c r="G387" i="8"/>
  <c r="DQ37" i="2"/>
  <c r="E214" i="8" s="1"/>
  <c r="CY37" i="2"/>
  <c r="F314" i="8"/>
  <c r="F315" i="8" s="1"/>
  <c r="IB37" i="2"/>
  <c r="E346" i="8" s="1"/>
  <c r="B30" i="3"/>
  <c r="AQ40" i="3"/>
  <c r="F246" i="8"/>
  <c r="I38" i="3"/>
  <c r="I40" i="3" s="1"/>
  <c r="F255" i="8"/>
  <c r="L33" i="3"/>
  <c r="L38" i="3" s="1"/>
  <c r="E314" i="8" s="1"/>
  <c r="E307" i="8" s="1"/>
  <c r="C16" i="6"/>
  <c r="BQ29" i="6"/>
  <c r="CZ29" i="6" s="1"/>
  <c r="C23" i="6"/>
  <c r="AM16" i="1"/>
  <c r="C20" i="6"/>
  <c r="E33" i="6"/>
  <c r="E277" i="8"/>
  <c r="DA37" i="2"/>
  <c r="CY56" i="2" s="1"/>
  <c r="AM19" i="1"/>
  <c r="BW36" i="6"/>
  <c r="AP14" i="1"/>
  <c r="AB37" i="2"/>
  <c r="AR41" i="1" s="1"/>
  <c r="C11" i="6"/>
  <c r="BB25" i="1"/>
  <c r="AQ33" i="1"/>
  <c r="BZ36" i="6"/>
  <c r="AM25" i="1"/>
  <c r="AM28" i="1"/>
  <c r="V37" i="2"/>
  <c r="AZ36" i="6"/>
  <c r="BC29" i="1"/>
  <c r="BC36" i="1" s="1"/>
  <c r="M33" i="1"/>
  <c r="H106" i="8"/>
  <c r="E108" i="8"/>
  <c r="G106" i="8"/>
  <c r="E96" i="8"/>
  <c r="C15" i="6"/>
  <c r="H325" i="8"/>
  <c r="G325" i="8"/>
  <c r="I325" i="8" s="1"/>
  <c r="E326" i="8"/>
  <c r="G327" i="8" s="1"/>
  <c r="I327" i="8" s="1"/>
  <c r="C17" i="7"/>
  <c r="AN33" i="6"/>
  <c r="L25" i="1"/>
  <c r="F259" i="8"/>
  <c r="B45" i="7"/>
  <c r="BV29" i="6"/>
  <c r="E334" i="8"/>
  <c r="E335" i="8" s="1"/>
  <c r="AP21" i="1"/>
  <c r="X17" i="1"/>
  <c r="AP18" i="1"/>
  <c r="E258" i="8"/>
  <c r="E77" i="8"/>
  <c r="E79" i="8" s="1"/>
  <c r="D19" i="16" s="1"/>
  <c r="K32" i="1"/>
  <c r="F14" i="1"/>
  <c r="E16" i="1"/>
  <c r="F27" i="1"/>
  <c r="BB11" i="1"/>
  <c r="AP11" i="1"/>
  <c r="F13" i="1"/>
  <c r="BB17" i="1"/>
  <c r="F12" i="1"/>
  <c r="F26" i="1"/>
  <c r="Y29" i="1"/>
  <c r="Y36" i="1" s="1"/>
  <c r="E28" i="1"/>
  <c r="F179" i="8"/>
  <c r="F182" i="8" s="1"/>
  <c r="E175" i="8"/>
  <c r="E178" i="8" s="1"/>
  <c r="E17" i="1"/>
  <c r="E13" i="1"/>
  <c r="B31" i="7"/>
  <c r="E12" i="1"/>
  <c r="E22" i="1"/>
  <c r="F340" i="8"/>
  <c r="F341" i="8" s="1"/>
  <c r="AM32" i="1"/>
  <c r="L23" i="1"/>
  <c r="C31" i="6"/>
  <c r="BR29" i="6"/>
  <c r="BR36" i="6" s="1"/>
  <c r="H387" i="8"/>
  <c r="F24" i="8"/>
  <c r="E24" i="1"/>
  <c r="E18" i="1"/>
  <c r="E20" i="1"/>
  <c r="G116" i="8"/>
  <c r="I116" i="8" s="1"/>
  <c r="AR52" i="1"/>
  <c r="F334" i="8"/>
  <c r="F335" i="8" s="1"/>
  <c r="AI18" i="1"/>
  <c r="AI17" i="1"/>
  <c r="AE40" i="3"/>
  <c r="AM24" i="1"/>
  <c r="G15" i="8"/>
  <c r="I15" i="8" s="1"/>
  <c r="G94" i="8"/>
  <c r="I94" i="8" s="1"/>
  <c r="L20" i="1"/>
  <c r="AI23" i="1"/>
  <c r="H97" i="8"/>
  <c r="E14" i="1"/>
  <c r="E26" i="1"/>
  <c r="C24" i="6"/>
  <c r="H85" i="8"/>
  <c r="E11" i="1"/>
  <c r="E27" i="1"/>
  <c r="AM23" i="1"/>
  <c r="H103" i="8"/>
  <c r="G103" i="8"/>
  <c r="I103" i="8" s="1"/>
  <c r="G311" i="8"/>
  <c r="E312" i="8"/>
  <c r="G85" i="8"/>
  <c r="I85" i="8" s="1"/>
  <c r="AE34" i="2"/>
  <c r="L21" i="1"/>
  <c r="E238" i="8"/>
  <c r="L15" i="1"/>
  <c r="H59" i="8"/>
  <c r="BT29" i="6"/>
  <c r="BT36" i="6" s="1"/>
  <c r="E98" i="8"/>
  <c r="H33" i="3"/>
  <c r="E246" i="8" s="1"/>
  <c r="B31" i="5"/>
  <c r="DM34" i="2"/>
  <c r="AV36" i="6"/>
  <c r="E86" i="8"/>
  <c r="G87" i="8" s="1"/>
  <c r="I87" i="8" s="1"/>
  <c r="G237" i="8"/>
  <c r="X19" i="1"/>
  <c r="G97" i="8"/>
  <c r="G98" i="8" s="1"/>
  <c r="L19" i="1"/>
  <c r="X21" i="1"/>
  <c r="B28" i="5"/>
  <c r="AL29" i="6"/>
  <c r="AL36" i="6" s="1"/>
  <c r="E21" i="1"/>
  <c r="X13" i="1"/>
  <c r="L31" i="1"/>
  <c r="MI38" i="2"/>
  <c r="AO37" i="2"/>
  <c r="AO53" i="2" s="1"/>
  <c r="BD29" i="6"/>
  <c r="E104" i="8"/>
  <c r="H104" i="8" s="1"/>
  <c r="BU38" i="2"/>
  <c r="E71" i="8" s="1"/>
  <c r="X27" i="1"/>
  <c r="X23" i="1"/>
  <c r="K15" i="1"/>
  <c r="N44" i="1"/>
  <c r="X28" i="1"/>
  <c r="B47" i="7"/>
  <c r="L17" i="1"/>
  <c r="BB38" i="3"/>
  <c r="E36" i="8" s="1"/>
  <c r="G36" i="8" s="1"/>
  <c r="I36" i="8" s="1"/>
  <c r="L28" i="1"/>
  <c r="W29" i="1"/>
  <c r="W36" i="1" s="1"/>
  <c r="K77" i="1" s="1"/>
  <c r="IC37" i="2"/>
  <c r="B25" i="7" s="1"/>
  <c r="AM27" i="1"/>
  <c r="AM13" i="1"/>
  <c r="AK36" i="1"/>
  <c r="AM22" i="1"/>
  <c r="AG29" i="1"/>
  <c r="AM11" i="1"/>
  <c r="CD26" i="4"/>
  <c r="F36" i="8"/>
  <c r="AM20" i="1"/>
  <c r="BB16" i="1"/>
  <c r="AV29" i="1"/>
  <c r="AV36" i="1" s="1"/>
  <c r="F98" i="8"/>
  <c r="AM31" i="1"/>
  <c r="AG33" i="1"/>
  <c r="AM26" i="1"/>
  <c r="E30" i="2"/>
  <c r="G36" i="1"/>
  <c r="AS29" i="1"/>
  <c r="AS36" i="1" s="1"/>
  <c r="AQ29" i="1"/>
  <c r="M29" i="1"/>
  <c r="F433" i="8"/>
  <c r="H311" i="8"/>
  <c r="F312" i="8"/>
  <c r="F86" i="8"/>
  <c r="AI12" i="1"/>
  <c r="AI32" i="1"/>
  <c r="DC30" i="2"/>
  <c r="DC37" i="2" s="1"/>
  <c r="CY59" i="2" s="1"/>
  <c r="H299" i="8"/>
  <c r="F388" i="8"/>
  <c r="F384" i="8" s="1"/>
  <c r="E212" i="8"/>
  <c r="H212" i="8" s="1"/>
  <c r="G211" i="8"/>
  <c r="G212" i="8" s="1"/>
  <c r="I212" i="8" s="1"/>
  <c r="H211" i="8"/>
  <c r="IA34" i="2"/>
  <c r="IA55" i="2" s="1"/>
  <c r="BL29" i="6"/>
  <c r="BL36" i="6" s="1"/>
  <c r="AE30" i="2"/>
  <c r="F22" i="1"/>
  <c r="IA30" i="2"/>
  <c r="IA54" i="2" s="1"/>
  <c r="CY13" i="6"/>
  <c r="BX29" i="6"/>
  <c r="BX36" i="6" s="1"/>
  <c r="BV33" i="6"/>
  <c r="BS30" i="2"/>
  <c r="BS37" i="2" s="1"/>
  <c r="AX38" i="3"/>
  <c r="E193" i="8" s="1"/>
  <c r="E196" i="8" s="1"/>
  <c r="BE30" i="2"/>
  <c r="BE37" i="2" s="1"/>
  <c r="AD29" i="1"/>
  <c r="AD36" i="1" s="1"/>
  <c r="AD37" i="1" s="1"/>
  <c r="X15" i="1"/>
  <c r="BR26" i="4"/>
  <c r="AZ38" i="3" s="1"/>
  <c r="E152" i="8" s="1"/>
  <c r="E155" i="8" s="1"/>
  <c r="CU30" i="2"/>
  <c r="CU37" i="2" s="1"/>
  <c r="CQ59" i="2" s="1"/>
  <c r="H29" i="6"/>
  <c r="CK30" i="2"/>
  <c r="CK37" i="2" s="1"/>
  <c r="K25" i="1"/>
  <c r="V36" i="3"/>
  <c r="B45" i="3"/>
  <c r="F18" i="1"/>
  <c r="N29" i="6"/>
  <c r="CD29" i="6"/>
  <c r="CD36" i="6" s="1"/>
  <c r="CY22" i="6"/>
  <c r="BF26" i="4"/>
  <c r="CQ37" i="2"/>
  <c r="CQ38" i="2" s="1"/>
  <c r="AB26" i="4"/>
  <c r="E217" i="8"/>
  <c r="BF30" i="2"/>
  <c r="BF37" i="2" s="1"/>
  <c r="AX59" i="2" s="1"/>
  <c r="F16" i="1"/>
  <c r="BD33" i="6"/>
  <c r="D8" i="11"/>
  <c r="D45" i="11" s="1"/>
  <c r="H10" i="11"/>
  <c r="F26" i="4"/>
  <c r="AR29" i="6"/>
  <c r="AR36" i="6" s="1"/>
  <c r="N42" i="1"/>
  <c r="G16" i="8"/>
  <c r="N60" i="1"/>
  <c r="F24" i="1"/>
  <c r="BD30" i="2"/>
  <c r="BD37" i="2" s="1"/>
  <c r="AV59" i="2" s="1"/>
  <c r="E256" i="8"/>
  <c r="G255" i="8"/>
  <c r="F473" i="8" l="1"/>
  <c r="AJ35" i="17"/>
  <c r="E15" i="17"/>
  <c r="AS28" i="17"/>
  <c r="AS35" i="17" s="1"/>
  <c r="AK28" i="17"/>
  <c r="AK35" i="17" s="1"/>
  <c r="E14" i="17"/>
  <c r="P36" i="17"/>
  <c r="G96" i="8"/>
  <c r="D14" i="16"/>
  <c r="H35" i="17"/>
  <c r="F232" i="8"/>
  <c r="I35" i="17"/>
  <c r="I40" i="17" s="1"/>
  <c r="I39" i="17"/>
  <c r="E232" i="8"/>
  <c r="GV35" i="17"/>
  <c r="GV36" i="17" s="1"/>
  <c r="FP28" i="17"/>
  <c r="FQ11" i="17"/>
  <c r="FP32" i="17"/>
  <c r="FQ30" i="17"/>
  <c r="FQ32" i="17" s="1"/>
  <c r="EZ32" i="17"/>
  <c r="EZ35" i="17" s="1"/>
  <c r="FA30" i="17"/>
  <c r="FA32" i="17" s="1"/>
  <c r="FA35" i="17" s="1"/>
  <c r="D30" i="17"/>
  <c r="M30" i="17"/>
  <c r="GF32" i="17"/>
  <c r="GF35" i="17" s="1"/>
  <c r="GG31" i="17"/>
  <c r="AR28" i="17"/>
  <c r="AR35" i="17" s="1"/>
  <c r="AR36" i="17" s="1"/>
  <c r="D452" i="8"/>
  <c r="B17" i="15" s="1"/>
  <c r="D52" i="11"/>
  <c r="H36" i="6"/>
  <c r="H38" i="17"/>
  <c r="C32" i="17"/>
  <c r="H39" i="17"/>
  <c r="DC32" i="6"/>
  <c r="B31" i="17"/>
  <c r="L32" i="17"/>
  <c r="L35" i="17" s="1"/>
  <c r="AI47" i="2"/>
  <c r="F8" i="8"/>
  <c r="F81" i="8"/>
  <c r="H196" i="8"/>
  <c r="C60" i="2"/>
  <c r="CR61" i="2"/>
  <c r="F161" i="8"/>
  <c r="F188" i="8"/>
  <c r="F189" i="8"/>
  <c r="E188" i="8"/>
  <c r="F434" i="8"/>
  <c r="G155" i="8"/>
  <c r="I155" i="8" s="1"/>
  <c r="H155" i="8"/>
  <c r="I106" i="8"/>
  <c r="I98" i="8"/>
  <c r="E99" i="8"/>
  <c r="G99" i="8" s="1"/>
  <c r="I99" i="8" s="1"/>
  <c r="G108" i="8"/>
  <c r="G175" i="8"/>
  <c r="I175" i="8" s="1"/>
  <c r="E206" i="8"/>
  <c r="F207" i="8"/>
  <c r="F206" i="8"/>
  <c r="C47" i="2"/>
  <c r="CQ60" i="2"/>
  <c r="B60" i="2" s="1"/>
  <c r="H16" i="8"/>
  <c r="H15" i="8"/>
  <c r="C50" i="7"/>
  <c r="I112" i="8"/>
  <c r="AY53" i="2"/>
  <c r="AU59" i="2"/>
  <c r="AY56" i="2"/>
  <c r="C56" i="2" s="1"/>
  <c r="AK54" i="2"/>
  <c r="B54" i="2" s="1"/>
  <c r="AK53" i="2"/>
  <c r="OM38" i="2"/>
  <c r="B37" i="7" s="1"/>
  <c r="OL38" i="2"/>
  <c r="E159" i="8" s="1"/>
  <c r="I79" i="1"/>
  <c r="AO31" i="1"/>
  <c r="AO14" i="1"/>
  <c r="AO27" i="1"/>
  <c r="AO15" i="1"/>
  <c r="AO16" i="1"/>
  <c r="AO13" i="1"/>
  <c r="AO28" i="1"/>
  <c r="AO25" i="1"/>
  <c r="AO19" i="1"/>
  <c r="G284" i="8"/>
  <c r="F308" i="8"/>
  <c r="AO20" i="1"/>
  <c r="AO21" i="1"/>
  <c r="AO26" i="1"/>
  <c r="AO22" i="1"/>
  <c r="AO24" i="1"/>
  <c r="F307" i="8"/>
  <c r="H307" i="8" s="1"/>
  <c r="F131" i="8"/>
  <c r="F133" i="8" s="1"/>
  <c r="E13" i="16" s="1"/>
  <c r="BY42" i="2"/>
  <c r="CZ42" i="2"/>
  <c r="CR53" i="2"/>
  <c r="C53" i="2" s="1"/>
  <c r="AE37" i="2"/>
  <c r="AT42" i="2"/>
  <c r="CR41" i="2"/>
  <c r="C28" i="7"/>
  <c r="F328" i="8"/>
  <c r="F256" i="8"/>
  <c r="F464" i="8" s="1"/>
  <c r="I237" i="8"/>
  <c r="G214" i="8"/>
  <c r="F72" i="8"/>
  <c r="F65" i="8" s="1"/>
  <c r="F57" i="8"/>
  <c r="F52" i="8" s="1"/>
  <c r="F54" i="8" s="1"/>
  <c r="F497" i="8"/>
  <c r="G281" i="8"/>
  <c r="I281" i="8" s="1"/>
  <c r="CQ53" i="2"/>
  <c r="B28" i="7"/>
  <c r="E179" i="8"/>
  <c r="B34" i="7"/>
  <c r="B48" i="7"/>
  <c r="B50" i="7" s="1"/>
  <c r="DU57" i="2"/>
  <c r="F175" i="8"/>
  <c r="H79" i="8"/>
  <c r="F247" i="8"/>
  <c r="F233" i="8" s="1"/>
  <c r="N36" i="6"/>
  <c r="H279" i="8"/>
  <c r="E280" i="8"/>
  <c r="E466" i="8" s="1"/>
  <c r="I255" i="8"/>
  <c r="G152" i="8"/>
  <c r="I152" i="8" s="1"/>
  <c r="H152" i="8"/>
  <c r="G183" i="8"/>
  <c r="D480" i="8"/>
  <c r="D475" i="8"/>
  <c r="G24" i="8"/>
  <c r="H71" i="8"/>
  <c r="G56" i="8"/>
  <c r="G51" i="8" s="1"/>
  <c r="H51" i="8"/>
  <c r="F116" i="8"/>
  <c r="H116" i="8" s="1"/>
  <c r="H239" i="8"/>
  <c r="H237" i="8"/>
  <c r="BT38" i="2"/>
  <c r="E68" i="8" s="1"/>
  <c r="G68" i="8" s="1"/>
  <c r="G70" i="8" s="1"/>
  <c r="F162" i="8"/>
  <c r="F164" i="8" s="1"/>
  <c r="F472" i="8" s="1"/>
  <c r="C37" i="7"/>
  <c r="ID57" i="2"/>
  <c r="AL38" i="2"/>
  <c r="E328" i="8" s="1"/>
  <c r="F68" i="8"/>
  <c r="F64" i="8" s="1"/>
  <c r="G388" i="8"/>
  <c r="K23" i="1"/>
  <c r="G405" i="8"/>
  <c r="G406" i="8" s="1"/>
  <c r="I406" i="8" s="1"/>
  <c r="F130" i="8"/>
  <c r="E12" i="16" s="1"/>
  <c r="BS57" i="2"/>
  <c r="H402" i="8"/>
  <c r="AX53" i="2"/>
  <c r="AU53" i="2" s="1"/>
  <c r="AX56" i="2"/>
  <c r="AU56" i="2" s="1"/>
  <c r="CY61" i="2"/>
  <c r="CE57" i="2"/>
  <c r="CA61" i="2"/>
  <c r="CE61" i="2"/>
  <c r="DM37" i="2"/>
  <c r="DM53" i="2" s="1"/>
  <c r="DM55" i="2"/>
  <c r="B55" i="2" s="1"/>
  <c r="CA57" i="2"/>
  <c r="E25" i="8"/>
  <c r="H24" i="8"/>
  <c r="H281" i="8"/>
  <c r="I387" i="8"/>
  <c r="E349" i="8"/>
  <c r="E350" i="8" s="1"/>
  <c r="H350" i="8" s="1"/>
  <c r="AY29" i="1"/>
  <c r="AY36" i="1" s="1"/>
  <c r="L68" i="1" s="1"/>
  <c r="L71" i="1" s="1"/>
  <c r="E48" i="2"/>
  <c r="H113" i="8"/>
  <c r="G113" i="8"/>
  <c r="AP12" i="1"/>
  <c r="AP17" i="1"/>
  <c r="AP20" i="1"/>
  <c r="H214" i="8"/>
  <c r="E215" i="8"/>
  <c r="C33" i="6"/>
  <c r="AQ36" i="1"/>
  <c r="BQ36" i="6"/>
  <c r="AP13" i="1"/>
  <c r="CG36" i="6"/>
  <c r="AP23" i="1"/>
  <c r="AP26" i="1"/>
  <c r="AP19" i="1"/>
  <c r="AP28" i="1"/>
  <c r="AP27" i="1"/>
  <c r="AP16" i="1"/>
  <c r="AP22" i="1"/>
  <c r="AP15" i="1"/>
  <c r="AP32" i="1"/>
  <c r="AP33" i="1" s="1"/>
  <c r="E79" i="1" s="1"/>
  <c r="AO18" i="1"/>
  <c r="K22" i="1"/>
  <c r="K16" i="1"/>
  <c r="K12" i="1"/>
  <c r="H108" i="8"/>
  <c r="D495" i="8"/>
  <c r="E315" i="8"/>
  <c r="G315" i="8" s="1"/>
  <c r="I315" i="8" s="1"/>
  <c r="F99" i="8"/>
  <c r="F83" i="8" s="1"/>
  <c r="G86" i="8"/>
  <c r="I86" i="8" s="1"/>
  <c r="H183" i="8"/>
  <c r="F25" i="8"/>
  <c r="H38" i="3"/>
  <c r="AO38" i="2"/>
  <c r="E156" i="8" s="1"/>
  <c r="G156" i="8" s="1"/>
  <c r="I156" i="8" s="1"/>
  <c r="H277" i="8"/>
  <c r="E109" i="8"/>
  <c r="H56" i="8"/>
  <c r="E57" i="8"/>
  <c r="E52" i="8" s="1"/>
  <c r="E54" i="8" s="1"/>
  <c r="G239" i="8"/>
  <c r="G238" i="8"/>
  <c r="H86" i="8"/>
  <c r="G326" i="8"/>
  <c r="I326" i="8" s="1"/>
  <c r="E37" i="8"/>
  <c r="G38" i="8" s="1"/>
  <c r="I38" i="8" s="1"/>
  <c r="AJ33" i="1"/>
  <c r="AJ29" i="1"/>
  <c r="G314" i="8"/>
  <c r="I314" i="8" s="1"/>
  <c r="H384" i="8"/>
  <c r="H314" i="8"/>
  <c r="H346" i="8"/>
  <c r="G346" i="8"/>
  <c r="I346" i="8" s="1"/>
  <c r="H255" i="8"/>
  <c r="G277" i="8"/>
  <c r="H327" i="8"/>
  <c r="H326" i="8"/>
  <c r="E72" i="8"/>
  <c r="E65" i="8" s="1"/>
  <c r="N45" i="1"/>
  <c r="G71" i="8"/>
  <c r="F158" i="8"/>
  <c r="E21" i="16" s="1"/>
  <c r="CY38" i="2"/>
  <c r="BB29" i="1"/>
  <c r="BB36" i="1" s="1"/>
  <c r="L79" i="1" s="1"/>
  <c r="K18" i="1"/>
  <c r="K17" i="1"/>
  <c r="BP33" i="6"/>
  <c r="CY33" i="6" s="1"/>
  <c r="BV36" i="6"/>
  <c r="K24" i="1"/>
  <c r="M36" i="1"/>
  <c r="N47" i="1"/>
  <c r="H77" i="8"/>
  <c r="G334" i="8"/>
  <c r="G335" i="8" s="1"/>
  <c r="I335" i="8" s="1"/>
  <c r="G77" i="8"/>
  <c r="I77" i="8" s="1"/>
  <c r="G16" i="11"/>
  <c r="H334" i="8"/>
  <c r="H96" i="8"/>
  <c r="K28" i="1"/>
  <c r="K13" i="1"/>
  <c r="L13" i="1"/>
  <c r="AM33" i="1"/>
  <c r="E68" i="1" s="1"/>
  <c r="L26" i="1"/>
  <c r="L12" i="1"/>
  <c r="BD36" i="6"/>
  <c r="E337" i="8"/>
  <c r="E338" i="8" s="1"/>
  <c r="H338" i="8" s="1"/>
  <c r="E100" i="8"/>
  <c r="H335" i="8"/>
  <c r="L27" i="1"/>
  <c r="K26" i="1"/>
  <c r="AO23" i="1"/>
  <c r="AO17" i="1"/>
  <c r="K14" i="1"/>
  <c r="K27" i="1"/>
  <c r="K20" i="1"/>
  <c r="K11" i="1"/>
  <c r="F479" i="8"/>
  <c r="I211" i="8"/>
  <c r="H98" i="8"/>
  <c r="AM29" i="1"/>
  <c r="H68" i="1" s="1"/>
  <c r="H71" i="1" s="1"/>
  <c r="I311" i="8"/>
  <c r="K21" i="1"/>
  <c r="G312" i="8"/>
  <c r="H16" i="11"/>
  <c r="E347" i="8"/>
  <c r="H347" i="8" s="1"/>
  <c r="H193" i="8"/>
  <c r="I279" i="8"/>
  <c r="B42" i="3"/>
  <c r="G104" i="8"/>
  <c r="I104" i="8" s="1"/>
  <c r="I97" i="8"/>
  <c r="G193" i="8"/>
  <c r="G196" i="8" s="1"/>
  <c r="I196" i="8" s="1"/>
  <c r="H238" i="8"/>
  <c r="I299" i="8"/>
  <c r="H258" i="8"/>
  <c r="G258" i="8"/>
  <c r="I258" i="8" s="1"/>
  <c r="E259" i="8"/>
  <c r="E247" i="8"/>
  <c r="H246" i="8"/>
  <c r="G246" i="8"/>
  <c r="N55" i="1"/>
  <c r="BS38" i="2"/>
  <c r="IA37" i="2"/>
  <c r="IA53" i="2" s="1"/>
  <c r="IA57" i="2" s="1"/>
  <c r="E37" i="2"/>
  <c r="E38" i="2" s="1"/>
  <c r="E45" i="2"/>
  <c r="H388" i="8"/>
  <c r="BP29" i="6"/>
  <c r="CY29" i="6" s="1"/>
  <c r="H36" i="8"/>
  <c r="F37" i="8"/>
  <c r="AG36" i="1"/>
  <c r="AI33" i="1"/>
  <c r="AO32" i="1"/>
  <c r="H312" i="8"/>
  <c r="H60" i="8"/>
  <c r="AI29" i="1"/>
  <c r="AO12" i="1"/>
  <c r="X14" i="1"/>
  <c r="L14" i="1"/>
  <c r="X22" i="1"/>
  <c r="L22" i="1"/>
  <c r="L16" i="1"/>
  <c r="H217" i="8"/>
  <c r="G217" i="8"/>
  <c r="E218" i="8"/>
  <c r="E128" i="8"/>
  <c r="D32" i="1"/>
  <c r="X24" i="1"/>
  <c r="F11" i="1"/>
  <c r="G10" i="11"/>
  <c r="G8" i="11" s="1"/>
  <c r="X11" i="1"/>
  <c r="R29" i="1"/>
  <c r="R36" i="1" s="1"/>
  <c r="I16" i="8"/>
  <c r="H78" i="8"/>
  <c r="I283" i="8"/>
  <c r="H283" i="8"/>
  <c r="X16" i="1"/>
  <c r="AI34" i="2"/>
  <c r="AI44" i="2" s="1"/>
  <c r="D31" i="1"/>
  <c r="X18" i="1"/>
  <c r="N49" i="1"/>
  <c r="E19" i="1"/>
  <c r="G256" i="8"/>
  <c r="L24" i="1"/>
  <c r="H17" i="8"/>
  <c r="G17" i="8"/>
  <c r="D33" i="6"/>
  <c r="DC33" i="6" s="1"/>
  <c r="B31" i="6"/>
  <c r="H8" i="11"/>
  <c r="L18" i="1"/>
  <c r="CI30" i="2"/>
  <c r="CI37" i="2" s="1"/>
  <c r="AJ36" i="17" l="1"/>
  <c r="F474" i="8"/>
  <c r="F465" i="8"/>
  <c r="EZ36" i="17"/>
  <c r="I96" i="8"/>
  <c r="F14" i="16"/>
  <c r="FP35" i="17"/>
  <c r="G232" i="8"/>
  <c r="E30" i="17"/>
  <c r="M32" i="17"/>
  <c r="M35" i="17" s="1"/>
  <c r="L36" i="17" s="1"/>
  <c r="E11" i="17"/>
  <c r="E28" i="17" s="1"/>
  <c r="E38" i="17" s="1"/>
  <c r="FQ28" i="17"/>
  <c r="FQ35" i="17" s="1"/>
  <c r="FP36" i="17" s="1"/>
  <c r="GG32" i="17"/>
  <c r="GG35" i="17" s="1"/>
  <c r="GF36" i="17" s="1"/>
  <c r="E31" i="17"/>
  <c r="E233" i="8"/>
  <c r="D46" i="11"/>
  <c r="H40" i="17"/>
  <c r="H36" i="17"/>
  <c r="E22" i="16"/>
  <c r="B30" i="17"/>
  <c r="D32" i="17"/>
  <c r="I70" i="8"/>
  <c r="F17" i="16"/>
  <c r="F9" i="8"/>
  <c r="E81" i="8"/>
  <c r="F82" i="8"/>
  <c r="F143" i="8"/>
  <c r="F141" i="8"/>
  <c r="E64" i="8"/>
  <c r="G64" i="8"/>
  <c r="H188" i="8"/>
  <c r="F121" i="8"/>
  <c r="F119" i="8"/>
  <c r="E161" i="8"/>
  <c r="D460" i="8"/>
  <c r="H65" i="8"/>
  <c r="F166" i="8"/>
  <c r="F178" i="8"/>
  <c r="F466" i="8" s="1"/>
  <c r="G179" i="8"/>
  <c r="I179" i="8" s="1"/>
  <c r="E182" i="8"/>
  <c r="E473" i="8" s="1"/>
  <c r="G178" i="8"/>
  <c r="I178" i="8" s="1"/>
  <c r="H99" i="8"/>
  <c r="G109" i="8"/>
  <c r="I108" i="8"/>
  <c r="CQ61" i="2"/>
  <c r="E166" i="8"/>
  <c r="CQ57" i="2"/>
  <c r="CR57" i="2"/>
  <c r="E207" i="8"/>
  <c r="E209" i="8" s="1"/>
  <c r="F209" i="8"/>
  <c r="G206" i="8"/>
  <c r="F330" i="8"/>
  <c r="E330" i="8"/>
  <c r="H114" i="8"/>
  <c r="I113" i="8"/>
  <c r="G114" i="8"/>
  <c r="I193" i="8"/>
  <c r="G188" i="8"/>
  <c r="E189" i="8"/>
  <c r="E162" i="8"/>
  <c r="E164" i="8" s="1"/>
  <c r="AO33" i="1"/>
  <c r="E77" i="1" s="1"/>
  <c r="G389" i="8"/>
  <c r="G385" i="8" s="1"/>
  <c r="E71" i="1"/>
  <c r="C68" i="1"/>
  <c r="C71" i="1" s="1"/>
  <c r="F309" i="8"/>
  <c r="G308" i="8"/>
  <c r="I308" i="8" s="1"/>
  <c r="I277" i="8"/>
  <c r="G257" i="8"/>
  <c r="H256" i="8"/>
  <c r="H179" i="8"/>
  <c r="I214" i="8"/>
  <c r="C40" i="7"/>
  <c r="C65" i="7" s="1"/>
  <c r="E167" i="8"/>
  <c r="G307" i="8"/>
  <c r="I307" i="8" s="1"/>
  <c r="E308" i="8"/>
  <c r="H308" i="8" s="1"/>
  <c r="G215" i="8"/>
  <c r="I238" i="8"/>
  <c r="I239" i="8"/>
  <c r="H215" i="8"/>
  <c r="H218" i="8"/>
  <c r="G177" i="8"/>
  <c r="H175" i="8"/>
  <c r="F248" i="8"/>
  <c r="F234" i="8" s="1"/>
  <c r="F235" i="8" s="1"/>
  <c r="I246" i="8"/>
  <c r="CZ36" i="6"/>
  <c r="G280" i="8"/>
  <c r="H206" i="8"/>
  <c r="G153" i="8"/>
  <c r="H153" i="8"/>
  <c r="I183" i="8"/>
  <c r="G184" i="8"/>
  <c r="I388" i="8"/>
  <c r="I24" i="8"/>
  <c r="G25" i="8"/>
  <c r="F70" i="8"/>
  <c r="I71" i="8"/>
  <c r="H72" i="8"/>
  <c r="H405" i="8"/>
  <c r="H52" i="8"/>
  <c r="I56" i="8"/>
  <c r="I51" i="8"/>
  <c r="H328" i="8"/>
  <c r="H117" i="8"/>
  <c r="H407" i="8"/>
  <c r="G328" i="8"/>
  <c r="I68" i="8"/>
  <c r="E70" i="8"/>
  <c r="H68" i="8"/>
  <c r="E26" i="8"/>
  <c r="E10" i="8" s="1"/>
  <c r="H25" i="8"/>
  <c r="G402" i="8"/>
  <c r="G383" i="8" s="1"/>
  <c r="H383" i="8"/>
  <c r="H159" i="8"/>
  <c r="G159" i="8"/>
  <c r="CY53" i="2"/>
  <c r="CY57" i="2" s="1"/>
  <c r="DM57" i="2"/>
  <c r="G349" i="8"/>
  <c r="I349" i="8" s="1"/>
  <c r="H349" i="8"/>
  <c r="H38" i="8"/>
  <c r="G347" i="8"/>
  <c r="I347" i="8" s="1"/>
  <c r="F190" i="8"/>
  <c r="F191" i="8" s="1"/>
  <c r="BQ37" i="6"/>
  <c r="CG37" i="6"/>
  <c r="AP29" i="1"/>
  <c r="I16" i="11"/>
  <c r="E131" i="8"/>
  <c r="G131" i="8" s="1"/>
  <c r="I131" i="8" s="1"/>
  <c r="AJ36" i="1"/>
  <c r="H315" i="8"/>
  <c r="G316" i="8"/>
  <c r="I316" i="8" s="1"/>
  <c r="F26" i="8"/>
  <c r="F10" i="8" s="1"/>
  <c r="E158" i="8"/>
  <c r="D21" i="16" s="1"/>
  <c r="H156" i="8"/>
  <c r="H184" i="8"/>
  <c r="G37" i="8"/>
  <c r="I37" i="8" s="1"/>
  <c r="G57" i="8"/>
  <c r="G52" i="8" s="1"/>
  <c r="H57" i="8"/>
  <c r="E111" i="8"/>
  <c r="G111" i="8" s="1"/>
  <c r="I111" i="8" s="1"/>
  <c r="H109" i="8"/>
  <c r="I334" i="8"/>
  <c r="G61" i="8"/>
  <c r="I61" i="8" s="1"/>
  <c r="H61" i="8"/>
  <c r="H389" i="8"/>
  <c r="H194" i="8"/>
  <c r="G72" i="8"/>
  <c r="AM36" i="1"/>
  <c r="BP36" i="6"/>
  <c r="H339" i="8"/>
  <c r="H337" i="8"/>
  <c r="G176" i="8"/>
  <c r="G337" i="8"/>
  <c r="E101" i="8"/>
  <c r="E82" i="8" s="1"/>
  <c r="H100" i="8"/>
  <c r="G100" i="8"/>
  <c r="H37" i="8"/>
  <c r="AI36" i="1"/>
  <c r="G313" i="8"/>
  <c r="I312" i="8"/>
  <c r="H301" i="8"/>
  <c r="H300" i="8"/>
  <c r="I405" i="8"/>
  <c r="I407" i="8"/>
  <c r="E248" i="8"/>
  <c r="E234" i="8" s="1"/>
  <c r="G247" i="8"/>
  <c r="G233" i="8" s="1"/>
  <c r="H247" i="8"/>
  <c r="G259" i="8"/>
  <c r="I259" i="8" s="1"/>
  <c r="H259" i="8"/>
  <c r="G105" i="8"/>
  <c r="I105" i="8" s="1"/>
  <c r="H105" i="8"/>
  <c r="E31" i="1"/>
  <c r="E49" i="2"/>
  <c r="H87" i="8"/>
  <c r="H313" i="8"/>
  <c r="AO29" i="1"/>
  <c r="H336" i="8"/>
  <c r="G336" i="8"/>
  <c r="I336" i="8" s="1"/>
  <c r="D33" i="1"/>
  <c r="J31" i="1"/>
  <c r="I10" i="11"/>
  <c r="H342" i="8"/>
  <c r="G342" i="8"/>
  <c r="I342" i="8" s="1"/>
  <c r="L11" i="1"/>
  <c r="F29" i="1"/>
  <c r="E130" i="8"/>
  <c r="D12" i="16" s="1"/>
  <c r="G128" i="8"/>
  <c r="H128" i="8"/>
  <c r="X29" i="1"/>
  <c r="X36" i="1" s="1"/>
  <c r="K79" i="1" s="1"/>
  <c r="I17" i="8"/>
  <c r="I256" i="8"/>
  <c r="K19" i="1"/>
  <c r="E29" i="1"/>
  <c r="J32" i="1"/>
  <c r="I217" i="8"/>
  <c r="G218" i="8"/>
  <c r="E235" i="8" l="1"/>
  <c r="E32" i="17"/>
  <c r="I206" i="8"/>
  <c r="F122" i="8"/>
  <c r="F323" i="8"/>
  <c r="E8" i="16"/>
  <c r="F66" i="8"/>
  <c r="E17" i="16"/>
  <c r="E323" i="8"/>
  <c r="D8" i="16"/>
  <c r="B32" i="17"/>
  <c r="D39" i="17"/>
  <c r="D22" i="16"/>
  <c r="E66" i="8"/>
  <c r="D17" i="16"/>
  <c r="G81" i="8"/>
  <c r="F144" i="8"/>
  <c r="I218" i="8"/>
  <c r="G119" i="8"/>
  <c r="E119" i="8"/>
  <c r="H54" i="8"/>
  <c r="G166" i="8"/>
  <c r="I188" i="8"/>
  <c r="I109" i="8"/>
  <c r="F167" i="8"/>
  <c r="I177" i="8"/>
  <c r="H207" i="8"/>
  <c r="I215" i="8"/>
  <c r="G207" i="8"/>
  <c r="G209" i="8" s="1"/>
  <c r="H209" i="8"/>
  <c r="H330" i="8"/>
  <c r="I328" i="8"/>
  <c r="G330" i="8"/>
  <c r="F8" i="16" s="1"/>
  <c r="I114" i="8"/>
  <c r="H257" i="8"/>
  <c r="I232" i="8"/>
  <c r="H180" i="8"/>
  <c r="I194" i="8"/>
  <c r="G189" i="8"/>
  <c r="I189" i="8" s="1"/>
  <c r="G195" i="8"/>
  <c r="E190" i="8"/>
  <c r="H190" i="8" s="1"/>
  <c r="G162" i="8"/>
  <c r="I389" i="8"/>
  <c r="H162" i="8"/>
  <c r="G403" i="8"/>
  <c r="G384" i="8" s="1"/>
  <c r="I383" i="8"/>
  <c r="AP36" i="1"/>
  <c r="H79" i="1"/>
  <c r="C79" i="1" s="1"/>
  <c r="AO36" i="1"/>
  <c r="H77" i="1"/>
  <c r="C77" i="1" s="1"/>
  <c r="G309" i="8"/>
  <c r="I309" i="8" s="1"/>
  <c r="H404" i="8"/>
  <c r="H385" i="8"/>
  <c r="I257" i="8"/>
  <c r="H233" i="8"/>
  <c r="G180" i="8"/>
  <c r="E309" i="8"/>
  <c r="H309" i="8" s="1"/>
  <c r="H375" i="8"/>
  <c r="I176" i="8"/>
  <c r="H178" i="8"/>
  <c r="H176" i="8"/>
  <c r="I153" i="8"/>
  <c r="H58" i="8"/>
  <c r="H53" i="8"/>
  <c r="I247" i="8"/>
  <c r="H232" i="8"/>
  <c r="H164" i="8"/>
  <c r="I159" i="8"/>
  <c r="I184" i="8"/>
  <c r="I402" i="8"/>
  <c r="H70" i="8"/>
  <c r="G26" i="8"/>
  <c r="G10" i="8" s="1"/>
  <c r="I25" i="8"/>
  <c r="H73" i="8"/>
  <c r="I72" i="8"/>
  <c r="G58" i="8"/>
  <c r="I57" i="8"/>
  <c r="I52" i="8"/>
  <c r="H26" i="8"/>
  <c r="CY36" i="6"/>
  <c r="G161" i="8"/>
  <c r="H161" i="8"/>
  <c r="G350" i="8"/>
  <c r="H195" i="8"/>
  <c r="H131" i="8"/>
  <c r="E133" i="8"/>
  <c r="H189" i="8"/>
  <c r="G158" i="8"/>
  <c r="H158" i="8"/>
  <c r="H316" i="8"/>
  <c r="H111" i="8"/>
  <c r="G73" i="8"/>
  <c r="BP37" i="6"/>
  <c r="G339" i="8"/>
  <c r="I339" i="8" s="1"/>
  <c r="H166" i="8"/>
  <c r="H101" i="8"/>
  <c r="E102" i="8"/>
  <c r="G101" i="8"/>
  <c r="G82" i="8" s="1"/>
  <c r="I100" i="8"/>
  <c r="I337" i="8"/>
  <c r="G338" i="8"/>
  <c r="I338" i="8" s="1"/>
  <c r="I313" i="8"/>
  <c r="H348" i="8"/>
  <c r="G348" i="8"/>
  <c r="I348" i="8" s="1"/>
  <c r="E33" i="1"/>
  <c r="E36" i="1" s="1"/>
  <c r="K31" i="1"/>
  <c r="K33" i="1" s="1"/>
  <c r="D77" i="1" s="1"/>
  <c r="H260" i="8"/>
  <c r="G260" i="8"/>
  <c r="I260" i="8" s="1"/>
  <c r="G248" i="8"/>
  <c r="G234" i="8" s="1"/>
  <c r="G235" i="8" s="1"/>
  <c r="H248" i="8"/>
  <c r="H351" i="8"/>
  <c r="G351" i="8"/>
  <c r="K29" i="1"/>
  <c r="F77" i="1" s="1"/>
  <c r="I128" i="8"/>
  <c r="I8" i="11"/>
  <c r="L29" i="1"/>
  <c r="J33" i="1"/>
  <c r="D73" i="1" s="1"/>
  <c r="H130" i="8"/>
  <c r="G130" i="8"/>
  <c r="F12" i="16" s="1"/>
  <c r="G345" i="8"/>
  <c r="I345" i="8" s="1"/>
  <c r="H345" i="8"/>
  <c r="E35" i="17" l="1"/>
  <c r="E40" i="17" s="1"/>
  <c r="E39" i="17"/>
  <c r="I209" i="8"/>
  <c r="I119" i="8"/>
  <c r="H119" i="8"/>
  <c r="E24" i="16"/>
  <c r="E26" i="16" s="1"/>
  <c r="I158" i="8"/>
  <c r="F21" i="16"/>
  <c r="G133" i="8"/>
  <c r="G121" i="8" s="1"/>
  <c r="G122" i="8" s="1"/>
  <c r="I122" i="8" s="1"/>
  <c r="D13" i="16"/>
  <c r="G53" i="8"/>
  <c r="G54" i="8" s="1"/>
  <c r="I54" i="8" s="1"/>
  <c r="E83" i="8"/>
  <c r="I233" i="8"/>
  <c r="E121" i="8"/>
  <c r="H121" i="8" s="1"/>
  <c r="I162" i="8"/>
  <c r="G164" i="8"/>
  <c r="E191" i="8"/>
  <c r="H182" i="8"/>
  <c r="G182" i="8"/>
  <c r="G473" i="8" s="1"/>
  <c r="I207" i="8"/>
  <c r="F168" i="8"/>
  <c r="F169" i="8" s="1"/>
  <c r="F452" i="8" s="1"/>
  <c r="E168" i="8"/>
  <c r="E169" i="8" s="1"/>
  <c r="G167" i="8"/>
  <c r="I330" i="8"/>
  <c r="H181" i="8"/>
  <c r="I195" i="8"/>
  <c r="G190" i="8"/>
  <c r="I190" i="8" s="1"/>
  <c r="I375" i="8"/>
  <c r="I403" i="8"/>
  <c r="I384" i="8"/>
  <c r="H377" i="8"/>
  <c r="B77" i="1"/>
  <c r="F79" i="1"/>
  <c r="H66" i="8"/>
  <c r="G181" i="8"/>
  <c r="I404" i="8"/>
  <c r="I385" i="8"/>
  <c r="I180" i="8"/>
  <c r="H64" i="8"/>
  <c r="I350" i="8"/>
  <c r="I351" i="8"/>
  <c r="H167" i="8"/>
  <c r="H177" i="8"/>
  <c r="H234" i="8"/>
  <c r="I248" i="8"/>
  <c r="H10" i="8"/>
  <c r="I161" i="8"/>
  <c r="I26" i="8"/>
  <c r="I73" i="8"/>
  <c r="I58" i="8"/>
  <c r="I53" i="8"/>
  <c r="H133" i="8"/>
  <c r="I166" i="8"/>
  <c r="I101" i="8"/>
  <c r="H102" i="8"/>
  <c r="G102" i="8"/>
  <c r="G83" i="8" s="1"/>
  <c r="K36" i="1"/>
  <c r="I130" i="8"/>
  <c r="F451" i="8" l="1"/>
  <c r="H191" i="8"/>
  <c r="F22" i="16"/>
  <c r="F459" i="8"/>
  <c r="F460" i="8" s="1"/>
  <c r="E122" i="8"/>
  <c r="H122" i="8" s="1"/>
  <c r="I133" i="8"/>
  <c r="F13" i="16"/>
  <c r="I164" i="8"/>
  <c r="I182" i="8"/>
  <c r="G191" i="8"/>
  <c r="H169" i="8"/>
  <c r="G168" i="8"/>
  <c r="G169" i="8" s="1"/>
  <c r="I169" i="8" s="1"/>
  <c r="I181" i="8"/>
  <c r="I64" i="8"/>
  <c r="I377" i="8"/>
  <c r="I167" i="8"/>
  <c r="H168" i="8"/>
  <c r="I234" i="8"/>
  <c r="I235" i="8"/>
  <c r="H235" i="8"/>
  <c r="I10" i="8"/>
  <c r="F480" i="8"/>
  <c r="F488" i="8"/>
  <c r="I102" i="8"/>
  <c r="I121" i="8"/>
  <c r="I191" i="8" l="1"/>
  <c r="D17" i="15"/>
  <c r="I168" i="8"/>
  <c r="H42" i="8" l="1"/>
  <c r="I42" i="8" l="1"/>
  <c r="N26" i="4"/>
  <c r="P36" i="3" s="1"/>
  <c r="C26" i="4" l="1"/>
  <c r="Q26" i="4"/>
  <c r="O26" i="4"/>
  <c r="Q36" i="3" s="1"/>
  <c r="C36" i="3" s="1"/>
  <c r="P26" i="4"/>
  <c r="P38" i="3"/>
  <c r="E358" i="8" s="1"/>
  <c r="C38" i="3" l="1"/>
  <c r="Q38" i="3"/>
  <c r="F358" i="8" s="1"/>
  <c r="E359" i="8"/>
  <c r="G358" i="8"/>
  <c r="F321" i="8" l="1"/>
  <c r="F449" i="8" s="1"/>
  <c r="E26" i="4"/>
  <c r="Q40" i="3"/>
  <c r="F359" i="8"/>
  <c r="H358" i="8"/>
  <c r="G359" i="8"/>
  <c r="I358" i="8"/>
  <c r="F322" i="8" l="1"/>
  <c r="F450" i="8" s="1"/>
  <c r="AR54" i="1"/>
  <c r="G360" i="8"/>
  <c r="G323" i="8" s="1"/>
  <c r="H359" i="8"/>
  <c r="E25" i="16"/>
  <c r="I359" i="8"/>
  <c r="D16" i="15" l="1"/>
  <c r="I323" i="8"/>
  <c r="I360" i="8"/>
  <c r="H360" i="8"/>
  <c r="D15" i="15"/>
  <c r="F456" i="8"/>
  <c r="F453" i="8" l="1"/>
  <c r="H323" i="8"/>
  <c r="F458" i="8" l="1"/>
  <c r="AT8" i="4" l="1"/>
  <c r="D8" i="4" s="1"/>
  <c r="AR26" i="4"/>
  <c r="AD36" i="3" s="1"/>
  <c r="B36" i="3" s="1"/>
  <c r="QO12" i="2" l="1"/>
  <c r="QO30" i="2" s="1"/>
  <c r="QO37" i="2" s="1"/>
  <c r="AD38" i="3"/>
  <c r="E439" i="8" s="1"/>
  <c r="B26" i="4"/>
  <c r="AT26" i="4"/>
  <c r="AF38" i="3" s="1"/>
  <c r="E149" i="8" s="1"/>
  <c r="E440" i="8" l="1"/>
  <c r="E141" i="8"/>
  <c r="H141" i="8" s="1"/>
  <c r="E151" i="8"/>
  <c r="E142" i="8"/>
  <c r="H142" i="8" s="1"/>
  <c r="G149" i="8"/>
  <c r="H149" i="8"/>
  <c r="H439" i="8"/>
  <c r="G439" i="8"/>
  <c r="H424" i="8"/>
  <c r="D26" i="4"/>
  <c r="G141" i="8" l="1"/>
  <c r="I141" i="8" s="1"/>
  <c r="G151" i="8"/>
  <c r="D16" i="16"/>
  <c r="E143" i="8"/>
  <c r="H143" i="8" s="1"/>
  <c r="E433" i="8"/>
  <c r="H81" i="8"/>
  <c r="H150" i="8"/>
  <c r="I149" i="8"/>
  <c r="G142" i="8"/>
  <c r="I142" i="8" s="1"/>
  <c r="N54" i="1"/>
  <c r="H426" i="8"/>
  <c r="I439" i="8"/>
  <c r="I424" i="8"/>
  <c r="H425" i="8"/>
  <c r="G440" i="8"/>
  <c r="G433" i="8" s="1"/>
  <c r="H440" i="8"/>
  <c r="E144" i="8" l="1"/>
  <c r="E452" i="8" s="1"/>
  <c r="H441" i="8"/>
  <c r="G441" i="8"/>
  <c r="I81" i="8"/>
  <c r="H82" i="8"/>
  <c r="I150" i="8"/>
  <c r="H151" i="8"/>
  <c r="I440" i="8"/>
  <c r="I425" i="8"/>
  <c r="H433" i="8"/>
  <c r="I426" i="8"/>
  <c r="H452" i="8" l="1"/>
  <c r="H144" i="8"/>
  <c r="G143" i="8"/>
  <c r="I143" i="8" s="1"/>
  <c r="F16" i="16"/>
  <c r="F15" i="16"/>
  <c r="I441" i="8"/>
  <c r="H83" i="8"/>
  <c r="I82" i="8"/>
  <c r="I151" i="8"/>
  <c r="I433" i="8"/>
  <c r="C17" i="15" l="1"/>
  <c r="E17" i="15" s="1"/>
  <c r="E459" i="8"/>
  <c r="E460" i="8" s="1"/>
  <c r="G144" i="8"/>
  <c r="G452" i="8" s="1"/>
  <c r="I83" i="8"/>
  <c r="D304" i="8"/>
  <c r="D300" i="8" s="1"/>
  <c r="D450" i="8" s="1"/>
  <c r="G305" i="8"/>
  <c r="G301" i="8" s="1"/>
  <c r="I144" i="8" l="1"/>
  <c r="I452" i="8"/>
  <c r="G304" i="8"/>
  <c r="D499" i="8"/>
  <c r="G500" i="8"/>
  <c r="I305" i="8"/>
  <c r="I500" i="8" l="1"/>
  <c r="F11" i="16"/>
  <c r="G499" i="8"/>
  <c r="I499" i="8" s="1"/>
  <c r="G300" i="8"/>
  <c r="I301" i="8"/>
  <c r="I304" i="8"/>
  <c r="I300" i="8" l="1"/>
  <c r="C33" i="2" l="1"/>
  <c r="AF32" i="1" s="1"/>
  <c r="AL32" i="1" s="1"/>
  <c r="AJ34" i="2" l="1"/>
  <c r="AJ44" i="2" s="1"/>
  <c r="C44" i="2" s="1"/>
  <c r="AH32" i="1"/>
  <c r="C32" i="2"/>
  <c r="AH31" i="1"/>
  <c r="AN31" i="1" l="1"/>
  <c r="AH33" i="1"/>
  <c r="AN32" i="1"/>
  <c r="AF31" i="1"/>
  <c r="C34" i="2"/>
  <c r="AF33" i="1" l="1"/>
  <c r="AL31" i="1"/>
  <c r="AL33" i="1" s="1"/>
  <c r="AN33" i="1"/>
  <c r="E73" i="1" l="1"/>
  <c r="E66" i="1"/>
  <c r="E81" i="1" l="1"/>
  <c r="C13" i="2" l="1"/>
  <c r="AF12" i="1" s="1"/>
  <c r="C25" i="2"/>
  <c r="AF24" i="1" s="1"/>
  <c r="C17" i="2"/>
  <c r="AF16" i="1" s="1"/>
  <c r="C28" i="2"/>
  <c r="AF27" i="1" s="1"/>
  <c r="C22" i="2"/>
  <c r="AF21" i="1" s="1"/>
  <c r="C18" i="2"/>
  <c r="AF17" i="1" s="1"/>
  <c r="C14" i="2"/>
  <c r="AF13" i="1" s="1"/>
  <c r="C24" i="2"/>
  <c r="AF23" i="1" s="1"/>
  <c r="C26" i="2"/>
  <c r="AF25" i="1" s="1"/>
  <c r="C29" i="2"/>
  <c r="AF28" i="1" s="1"/>
  <c r="AH18" i="1"/>
  <c r="C23" i="2"/>
  <c r="AF22" i="1" s="1"/>
  <c r="AH19" i="1"/>
  <c r="C16" i="2"/>
  <c r="AF15" i="1" s="1"/>
  <c r="C21" i="2"/>
  <c r="AF20" i="1" s="1"/>
  <c r="C27" i="2"/>
  <c r="AF26" i="1" s="1"/>
  <c r="AH14" i="1"/>
  <c r="AR18" i="1" l="1"/>
  <c r="AR26" i="1"/>
  <c r="AL26" i="1" s="1"/>
  <c r="AH23" i="1"/>
  <c r="AT29" i="1"/>
  <c r="AT36" i="1" s="1"/>
  <c r="AH15" i="1"/>
  <c r="AH13" i="1"/>
  <c r="AH22" i="1"/>
  <c r="AH17" i="1"/>
  <c r="AN18" i="1"/>
  <c r="AN14" i="1"/>
  <c r="AN19" i="1"/>
  <c r="AR28" i="1"/>
  <c r="AL28" i="1" s="1"/>
  <c r="AJ30" i="2"/>
  <c r="AH21" i="1"/>
  <c r="AH24" i="1"/>
  <c r="C19" i="2"/>
  <c r="AF18" i="1" s="1"/>
  <c r="C15" i="2"/>
  <c r="AF14" i="1" s="1"/>
  <c r="C20" i="2"/>
  <c r="AF19" i="1" s="1"/>
  <c r="AR17" i="1"/>
  <c r="AL17" i="1" s="1"/>
  <c r="AR25" i="1"/>
  <c r="AL25" i="1" s="1"/>
  <c r="AR27" i="1"/>
  <c r="AL27" i="1" s="1"/>
  <c r="AR23" i="1"/>
  <c r="AL23" i="1" s="1"/>
  <c r="AR16" i="1"/>
  <c r="AL16" i="1" s="1"/>
  <c r="AH26" i="1"/>
  <c r="AH11" i="1"/>
  <c r="AH28" i="1"/>
  <c r="C12" i="2"/>
  <c r="AR11" i="1"/>
  <c r="AR13" i="1"/>
  <c r="AL13" i="1" s="1"/>
  <c r="AR24" i="1"/>
  <c r="AL24" i="1" s="1"/>
  <c r="AR12" i="1"/>
  <c r="AL12" i="1" s="1"/>
  <c r="AR19" i="1"/>
  <c r="AR22" i="1"/>
  <c r="AL22" i="1" s="1"/>
  <c r="AH27" i="1"/>
  <c r="AH16" i="1"/>
  <c r="AH12" i="1"/>
  <c r="AR15" i="1"/>
  <c r="AL15" i="1" s="1"/>
  <c r="AR14" i="1"/>
  <c r="AR20" i="1"/>
  <c r="AL20" i="1" s="1"/>
  <c r="AH20" i="1"/>
  <c r="AH25" i="1"/>
  <c r="AR21" i="1"/>
  <c r="AL21" i="1" s="1"/>
  <c r="C46" i="2"/>
  <c r="AL18" i="1" l="1"/>
  <c r="AN13" i="1"/>
  <c r="AN15" i="1"/>
  <c r="AN23" i="1"/>
  <c r="AN17" i="1"/>
  <c r="AN22" i="1"/>
  <c r="AN27" i="1"/>
  <c r="AF11" i="1"/>
  <c r="C30" i="2"/>
  <c r="C37" i="2" s="1"/>
  <c r="AR29" i="1"/>
  <c r="AR36" i="1" s="1"/>
  <c r="AR61" i="1" s="1"/>
  <c r="AN25" i="1"/>
  <c r="AN20" i="1"/>
  <c r="AN16" i="1"/>
  <c r="AH29" i="1"/>
  <c r="AH36" i="1" s="1"/>
  <c r="AN11" i="1"/>
  <c r="AN12" i="1"/>
  <c r="AN21" i="1"/>
  <c r="AJ37" i="2"/>
  <c r="AL19" i="1"/>
  <c r="AN28" i="1"/>
  <c r="AN26" i="1"/>
  <c r="AN24" i="1"/>
  <c r="AL14" i="1"/>
  <c r="AF29" i="1" l="1"/>
  <c r="AF36" i="1" s="1"/>
  <c r="AF37" i="1" s="1"/>
  <c r="AL11" i="1"/>
  <c r="AL29" i="1" s="1"/>
  <c r="AJ39" i="2"/>
  <c r="C38" i="2" s="1"/>
  <c r="F454" i="8"/>
  <c r="AN29" i="1"/>
  <c r="AR37" i="1"/>
  <c r="C40" i="2"/>
  <c r="AJ45" i="2"/>
  <c r="C45" i="2" s="1"/>
  <c r="C49" i="2" l="1"/>
  <c r="H66" i="1"/>
  <c r="AL36" i="1"/>
  <c r="C41" i="2"/>
  <c r="AJ49" i="2"/>
  <c r="AN36" i="1"/>
  <c r="H73" i="1"/>
  <c r="AR38" i="1"/>
  <c r="H81" i="1" l="1"/>
  <c r="AL37" i="1"/>
  <c r="AL38" i="1"/>
  <c r="D55" i="2" l="1"/>
  <c r="D75" i="1" s="1"/>
  <c r="D60" i="2"/>
  <c r="I75" i="1" s="1"/>
  <c r="D54" i="2"/>
  <c r="F75" i="1" s="1"/>
  <c r="E54" i="2" l="1"/>
  <c r="H75" i="1" s="1"/>
  <c r="E60" i="2"/>
  <c r="J75" i="1" s="1"/>
  <c r="E56" i="2"/>
  <c r="E53" i="2"/>
  <c r="E55" i="2"/>
  <c r="E75" i="1" s="1"/>
  <c r="E59" i="2"/>
  <c r="L75" i="1" s="1"/>
  <c r="E61" i="2" l="1"/>
  <c r="C75" i="1"/>
  <c r="C61" i="2"/>
  <c r="C57" i="2"/>
  <c r="E57" i="2" s="1"/>
  <c r="BB57" i="2"/>
  <c r="BB61" i="2"/>
  <c r="AB29" i="1" l="1"/>
  <c r="AB36" i="1" s="1"/>
  <c r="AB37" i="1" s="1"/>
  <c r="I73" i="1" l="1"/>
  <c r="BD18" i="1" l="1"/>
  <c r="BD17" i="1"/>
  <c r="AZ21" i="1"/>
  <c r="AX21" i="1" s="1"/>
  <c r="AZ23" i="1"/>
  <c r="AX23" i="1" s="1"/>
  <c r="AZ13" i="1"/>
  <c r="AX13" i="1" s="1"/>
  <c r="BD24" i="1"/>
  <c r="BD12" i="1"/>
  <c r="BD15" i="1"/>
  <c r="AJ48" i="2"/>
  <c r="C48" i="2" s="1"/>
  <c r="AZ22" i="1"/>
  <c r="AX22" i="1" s="1"/>
  <c r="AZ27" i="1"/>
  <c r="AX27" i="1" s="1"/>
  <c r="AZ28" i="1"/>
  <c r="AX28" i="1" s="1"/>
  <c r="BD20" i="1"/>
  <c r="BD14" i="1"/>
  <c r="BD19" i="1"/>
  <c r="AZ16" i="1"/>
  <c r="AX16" i="1" s="1"/>
  <c r="BD25" i="1"/>
  <c r="BD26" i="1"/>
  <c r="BD11" i="1"/>
  <c r="BD21" i="1" l="1"/>
  <c r="AZ19" i="1"/>
  <c r="AX19" i="1" s="1"/>
  <c r="AZ12" i="1"/>
  <c r="AX12" i="1" s="1"/>
  <c r="BD13" i="1"/>
  <c r="AZ14" i="1"/>
  <c r="AX14" i="1" s="1"/>
  <c r="AZ25" i="1"/>
  <c r="AX25" i="1" s="1"/>
  <c r="AZ20" i="1"/>
  <c r="AX20" i="1" s="1"/>
  <c r="BD22" i="1"/>
  <c r="AZ17" i="1"/>
  <c r="AX17" i="1" s="1"/>
  <c r="BF29" i="1"/>
  <c r="BF36" i="1" s="1"/>
  <c r="BF37" i="1" s="1"/>
  <c r="AZ24" i="1"/>
  <c r="AX24" i="1" s="1"/>
  <c r="AZ11" i="1"/>
  <c r="AZ26" i="1"/>
  <c r="AX26" i="1" s="1"/>
  <c r="BD27" i="1"/>
  <c r="BD23" i="1"/>
  <c r="AZ18" i="1"/>
  <c r="AX18" i="1" s="1"/>
  <c r="BD28" i="1"/>
  <c r="AZ15" i="1"/>
  <c r="AX15" i="1" s="1"/>
  <c r="BD16" i="1"/>
  <c r="BD29" i="1" l="1"/>
  <c r="BD36" i="1" s="1"/>
  <c r="J66" i="1" s="1"/>
  <c r="AZ29" i="1"/>
  <c r="AZ36" i="1" s="1"/>
  <c r="L73" i="1" s="1"/>
  <c r="AX11" i="1"/>
  <c r="AX29" i="1" s="1"/>
  <c r="AX36" i="1" s="1"/>
  <c r="L66" i="1" s="1"/>
  <c r="J73" i="1"/>
  <c r="BD37" i="1"/>
  <c r="C73" i="1" l="1"/>
  <c r="J81" i="1"/>
  <c r="L81" i="1"/>
  <c r="C66" i="1"/>
  <c r="C81" i="1" l="1"/>
  <c r="I287" i="8" l="1"/>
  <c r="I286" i="8"/>
  <c r="I288" i="8"/>
  <c r="H21" i="11" l="1"/>
  <c r="I21" i="11" l="1"/>
  <c r="I17" i="13" l="1"/>
  <c r="E17" i="13" l="1"/>
  <c r="H12" i="2" l="1"/>
  <c r="L12" i="2"/>
  <c r="N12" i="2"/>
  <c r="T12" i="2"/>
  <c r="H13" i="2"/>
  <c r="L13" i="2"/>
  <c r="N13" i="2"/>
  <c r="H14" i="2"/>
  <c r="L14" i="2"/>
  <c r="N14" i="2"/>
  <c r="H15" i="2"/>
  <c r="L15" i="2"/>
  <c r="N15" i="2"/>
  <c r="T15" i="2"/>
  <c r="H16" i="2"/>
  <c r="L16" i="2"/>
  <c r="N16" i="2"/>
  <c r="T16" i="2"/>
  <c r="H17" i="2"/>
  <c r="L17" i="2"/>
  <c r="N17" i="2"/>
  <c r="T17" i="2"/>
  <c r="H18" i="2"/>
  <c r="L18" i="2"/>
  <c r="N18" i="2"/>
  <c r="T18" i="2"/>
  <c r="H19" i="2"/>
  <c r="L19" i="2"/>
  <c r="N19" i="2"/>
  <c r="H20" i="2"/>
  <c r="L20" i="2"/>
  <c r="N20" i="2"/>
  <c r="T20" i="2"/>
  <c r="H21" i="2"/>
  <c r="L21" i="2"/>
  <c r="N21" i="2"/>
  <c r="T21" i="2"/>
  <c r="H22" i="2"/>
  <c r="L22" i="2"/>
  <c r="N22" i="2"/>
  <c r="H23" i="2"/>
  <c r="L23" i="2"/>
  <c r="N23" i="2"/>
  <c r="T23" i="2"/>
  <c r="H24" i="2"/>
  <c r="L24" i="2"/>
  <c r="N24" i="2"/>
  <c r="T24" i="2"/>
  <c r="H25" i="2"/>
  <c r="L25" i="2"/>
  <c r="N25" i="2"/>
  <c r="H26" i="2"/>
  <c r="L26" i="2"/>
  <c r="N26" i="2"/>
  <c r="T26" i="2"/>
  <c r="H27" i="2"/>
  <c r="L27" i="2"/>
  <c r="N27" i="2"/>
  <c r="H28" i="2"/>
  <c r="L28" i="2"/>
  <c r="N28" i="2"/>
  <c r="T28" i="2"/>
  <c r="H29" i="2"/>
  <c r="L29" i="2"/>
  <c r="N29" i="2"/>
  <c r="N32" i="2"/>
  <c r="N33" i="2"/>
  <c r="AA27" i="1" l="1"/>
  <c r="Z27" i="1" s="1"/>
  <c r="AA22" i="1"/>
  <c r="Z22" i="1" s="1"/>
  <c r="AA23" i="1"/>
  <c r="Z23" i="1" s="1"/>
  <c r="AA19" i="1"/>
  <c r="Z19" i="1" s="1"/>
  <c r="AA14" i="1"/>
  <c r="Z14" i="1" s="1"/>
  <c r="AA15" i="1"/>
  <c r="Z15" i="1" s="1"/>
  <c r="T25" i="2"/>
  <c r="AA24" i="1" s="1"/>
  <c r="Z24" i="1" s="1"/>
  <c r="N30" i="2"/>
  <c r="AA20" i="1"/>
  <c r="Z20" i="1" s="1"/>
  <c r="AA16" i="1"/>
  <c r="Z16" i="1" s="1"/>
  <c r="AA25" i="1"/>
  <c r="Z25" i="1" s="1"/>
  <c r="AA17" i="1"/>
  <c r="Z17" i="1" s="1"/>
  <c r="L30" i="2"/>
  <c r="L37" i="2" s="1"/>
  <c r="I69" i="1" s="1"/>
  <c r="AA11" i="1"/>
  <c r="N34" i="2"/>
  <c r="D70" i="1" s="1"/>
  <c r="J17" i="2"/>
  <c r="J26" i="2"/>
  <c r="J22" i="2"/>
  <c r="J18" i="2"/>
  <c r="J14" i="2"/>
  <c r="J25" i="2"/>
  <c r="J28" i="2"/>
  <c r="J24" i="2"/>
  <c r="J20" i="2"/>
  <c r="J16" i="2"/>
  <c r="J12" i="2"/>
  <c r="H30" i="2"/>
  <c r="H37" i="2" s="1"/>
  <c r="J29" i="2"/>
  <c r="J21" i="2"/>
  <c r="J13" i="2"/>
  <c r="J27" i="2"/>
  <c r="J23" i="2"/>
  <c r="J19" i="2"/>
  <c r="J15" i="2"/>
  <c r="Z11" i="1" l="1"/>
  <c r="F70" i="1"/>
  <c r="N37" i="2"/>
  <c r="J30" i="2"/>
  <c r="J37" i="2" s="1"/>
  <c r="K69" i="1" s="1"/>
  <c r="N39" i="1"/>
  <c r="D79" i="8" l="1"/>
  <c r="G78" i="8"/>
  <c r="C19" i="16" l="1"/>
  <c r="C24" i="16" s="1"/>
  <c r="C26" i="16" s="1"/>
  <c r="D66" i="8"/>
  <c r="G65" i="8"/>
  <c r="B15" i="15"/>
  <c r="D456" i="8"/>
  <c r="G79" i="8"/>
  <c r="I78" i="8"/>
  <c r="I65" i="8" l="1"/>
  <c r="D451" i="8"/>
  <c r="D458" i="8" s="1"/>
  <c r="G66" i="8"/>
  <c r="F19" i="16"/>
  <c r="I79" i="8"/>
  <c r="C25" i="16" l="1"/>
  <c r="D453" i="8"/>
  <c r="B16" i="15"/>
  <c r="I66" i="8"/>
  <c r="P12" i="2" l="1"/>
  <c r="F13" i="2"/>
  <c r="P13" i="2"/>
  <c r="F14" i="2"/>
  <c r="T14" i="2"/>
  <c r="AA13" i="1" s="1"/>
  <c r="Z13" i="1" s="1"/>
  <c r="F15" i="2"/>
  <c r="P15" i="2"/>
  <c r="F16" i="2"/>
  <c r="P17" i="2"/>
  <c r="F18" i="2"/>
  <c r="F19" i="2"/>
  <c r="P19" i="2"/>
  <c r="T19" i="2"/>
  <c r="AA18" i="1" s="1"/>
  <c r="Z18" i="1" s="1"/>
  <c r="F20" i="2"/>
  <c r="P20" i="2"/>
  <c r="F21" i="2"/>
  <c r="P21" i="2"/>
  <c r="P22" i="2"/>
  <c r="T22" i="2"/>
  <c r="AA21" i="1" s="1"/>
  <c r="Z21" i="1" s="1"/>
  <c r="F23" i="2"/>
  <c r="P23" i="2"/>
  <c r="F24" i="2"/>
  <c r="P24" i="2"/>
  <c r="F25" i="2"/>
  <c r="P25" i="2"/>
  <c r="F26" i="2"/>
  <c r="P26" i="2"/>
  <c r="F27" i="2"/>
  <c r="P27" i="2"/>
  <c r="T27" i="2"/>
  <c r="AA26" i="1" s="1"/>
  <c r="Z26" i="1" s="1"/>
  <c r="F28" i="2"/>
  <c r="P28" i="2"/>
  <c r="P29" i="2"/>
  <c r="T29" i="2"/>
  <c r="AA28" i="1" s="1"/>
  <c r="Z28" i="1" s="1"/>
  <c r="R27" i="2" l="1"/>
  <c r="O26" i="1"/>
  <c r="R23" i="2"/>
  <c r="O22" i="1"/>
  <c r="R19" i="2"/>
  <c r="O18" i="1"/>
  <c r="O14" i="1"/>
  <c r="R15" i="2"/>
  <c r="O27" i="1"/>
  <c r="R28" i="2"/>
  <c r="R24" i="2"/>
  <c r="O23" i="1"/>
  <c r="O19" i="1"/>
  <c r="R20" i="2"/>
  <c r="R12" i="2"/>
  <c r="O11" i="1"/>
  <c r="O28" i="1"/>
  <c r="R29" i="2"/>
  <c r="O24" i="1"/>
  <c r="R25" i="2"/>
  <c r="R21" i="2"/>
  <c r="O20" i="1"/>
  <c r="R17" i="2"/>
  <c r="O16" i="1"/>
  <c r="O12" i="1"/>
  <c r="O25" i="1"/>
  <c r="R26" i="2"/>
  <c r="R22" i="2"/>
  <c r="O21" i="1"/>
  <c r="F32" i="2"/>
  <c r="D26" i="2"/>
  <c r="D27" i="2"/>
  <c r="D23" i="2"/>
  <c r="D19" i="2"/>
  <c r="D15" i="2"/>
  <c r="D28" i="2"/>
  <c r="D24" i="2"/>
  <c r="D20" i="2"/>
  <c r="D25" i="2"/>
  <c r="D21" i="2"/>
  <c r="D13" i="2"/>
  <c r="U28" i="1" l="1"/>
  <c r="U23" i="1"/>
  <c r="U27" i="1"/>
  <c r="U22" i="1"/>
  <c r="U11" i="1"/>
  <c r="U14" i="1"/>
  <c r="U26" i="1"/>
  <c r="U16" i="1"/>
  <c r="U19" i="1"/>
  <c r="U21" i="1"/>
  <c r="U25" i="1"/>
  <c r="U20" i="1"/>
  <c r="U24" i="1"/>
  <c r="U18" i="1"/>
  <c r="C19" i="1"/>
  <c r="C27" i="1"/>
  <c r="C18" i="1"/>
  <c r="C26" i="1"/>
  <c r="D32" i="2"/>
  <c r="C24" i="1"/>
  <c r="C23" i="1"/>
  <c r="C14" i="1"/>
  <c r="C22" i="1"/>
  <c r="C25" i="1"/>
  <c r="C12" i="1"/>
  <c r="C20" i="1"/>
  <c r="I20" i="1" l="1"/>
  <c r="I25" i="1"/>
  <c r="I22" i="1"/>
  <c r="I23" i="1"/>
  <c r="I26" i="1"/>
  <c r="I27" i="1"/>
  <c r="I24" i="1"/>
  <c r="I12" i="1"/>
  <c r="I14" i="1"/>
  <c r="I18" i="1"/>
  <c r="I19" i="1"/>
  <c r="B32" i="2"/>
  <c r="C31" i="1"/>
  <c r="B31" i="1" l="1"/>
  <c r="I31" i="1"/>
  <c r="H31" i="1" l="1"/>
  <c r="P14" i="2" l="1"/>
  <c r="D14" i="2" l="1"/>
  <c r="R14" i="2"/>
  <c r="O13" i="1"/>
  <c r="C13" i="1" l="1"/>
  <c r="U13" i="1"/>
  <c r="I13" i="1" l="1"/>
  <c r="P16" i="2" l="1"/>
  <c r="D16" i="2" l="1"/>
  <c r="R16" i="2"/>
  <c r="O15" i="1"/>
  <c r="C15" i="1" l="1"/>
  <c r="U15" i="1"/>
  <c r="I15" i="1" l="1"/>
  <c r="F29" i="2" l="1"/>
  <c r="F33" i="2"/>
  <c r="D29" i="2" l="1"/>
  <c r="F34" i="2"/>
  <c r="D33" i="2"/>
  <c r="C28" i="1" l="1"/>
  <c r="D69" i="1"/>
  <c r="C32" i="1"/>
  <c r="D34" i="2"/>
  <c r="I28" i="1" l="1"/>
  <c r="C33" i="1"/>
  <c r="I32" i="1"/>
  <c r="I33" i="1" s="1"/>
  <c r="D44" i="2"/>
  <c r="D68" i="1" l="1"/>
  <c r="D71" i="1" l="1"/>
  <c r="F12" i="2" l="1"/>
  <c r="F17" i="2"/>
  <c r="P18" i="2"/>
  <c r="F22" i="2"/>
  <c r="O17" i="1" l="1"/>
  <c r="R18" i="2"/>
  <c r="D18" i="2"/>
  <c r="P30" i="2"/>
  <c r="D22" i="2"/>
  <c r="D17" i="2"/>
  <c r="D12" i="2"/>
  <c r="F30" i="2"/>
  <c r="U17" i="1" l="1"/>
  <c r="O29" i="1"/>
  <c r="O36" i="1" s="1"/>
  <c r="C17" i="1"/>
  <c r="D46" i="2"/>
  <c r="P37" i="2"/>
  <c r="C21" i="1"/>
  <c r="C16" i="1"/>
  <c r="C11" i="1"/>
  <c r="D30" i="2"/>
  <c r="F69" i="1"/>
  <c r="B69" i="1" s="1"/>
  <c r="F37" i="2"/>
  <c r="F38" i="2" s="1"/>
  <c r="C10" i="15" s="1"/>
  <c r="B10" i="15" s="1"/>
  <c r="E10" i="15" s="1"/>
  <c r="I21" i="1" l="1"/>
  <c r="I17" i="1"/>
  <c r="I16" i="1"/>
  <c r="N38" i="2"/>
  <c r="N40" i="1"/>
  <c r="I11" i="1"/>
  <c r="C29" i="1"/>
  <c r="C36" i="1" s="1"/>
  <c r="D45" i="2"/>
  <c r="D37" i="2"/>
  <c r="I29" i="1" l="1"/>
  <c r="D49" i="2"/>
  <c r="F68" i="1" l="1"/>
  <c r="I36" i="1"/>
  <c r="F71" i="1" l="1"/>
  <c r="C18" i="6" l="1"/>
  <c r="C28" i="6" l="1"/>
  <c r="AI29" i="6" l="1"/>
  <c r="AI36" i="6" s="1"/>
  <c r="C12" i="6"/>
  <c r="C29" i="6" s="1"/>
  <c r="C36" i="6" s="1"/>
  <c r="C40" i="6" s="1"/>
  <c r="E29" i="6"/>
  <c r="E36" i="6" l="1"/>
  <c r="H37" i="17" s="1"/>
  <c r="C28" i="17"/>
  <c r="C37" i="6"/>
  <c r="C35" i="17" l="1"/>
  <c r="E38" i="6"/>
  <c r="E37" i="6"/>
  <c r="T13" i="2" l="1"/>
  <c r="R13" i="2" l="1"/>
  <c r="R30" i="2" s="1"/>
  <c r="T30" i="2"/>
  <c r="AA12" i="1"/>
  <c r="K70" i="1" l="1"/>
  <c r="R37" i="2"/>
  <c r="T37" i="2"/>
  <c r="D47" i="2" s="1"/>
  <c r="I70" i="1"/>
  <c r="U12" i="1"/>
  <c r="AA29" i="1"/>
  <c r="AA36" i="1" s="1"/>
  <c r="Z12" i="1"/>
  <c r="Z29" i="1" s="1"/>
  <c r="Z36" i="1" s="1"/>
  <c r="I66" i="1" s="1"/>
  <c r="B70" i="1" l="1"/>
  <c r="U29" i="1"/>
  <c r="U36" i="1" s="1"/>
  <c r="K68" i="1" s="1"/>
  <c r="K71" i="1" s="1"/>
  <c r="AA37" i="1"/>
  <c r="Z37" i="1" s="1"/>
  <c r="I68" i="1"/>
  <c r="I81" i="1" s="1"/>
  <c r="F41" i="2"/>
  <c r="B47" i="2"/>
  <c r="D48" i="2"/>
  <c r="I71" i="1" l="1"/>
  <c r="B68" i="1"/>
  <c r="B71" i="1" s="1"/>
  <c r="NN26" i="2" l="1"/>
  <c r="NN27" i="2"/>
  <c r="NT26" i="2" l="1"/>
  <c r="NT27" i="2"/>
  <c r="NO27" i="2"/>
  <c r="NO26" i="2"/>
  <c r="NM26" i="2" s="1"/>
  <c r="BF26" i="6" l="1"/>
  <c r="NU27" i="2"/>
  <c r="NU26" i="2"/>
  <c r="BF25" i="6"/>
  <c r="HD24" i="17" s="1"/>
  <c r="NM27" i="2"/>
  <c r="NS27" i="2" l="1"/>
  <c r="HF25" i="17"/>
  <c r="F25" i="17" s="1"/>
  <c r="D26" i="6"/>
  <c r="DC26" i="6" s="1"/>
  <c r="HD25" i="17"/>
  <c r="D25" i="17" s="1"/>
  <c r="NS26" i="2"/>
  <c r="HF24" i="17"/>
  <c r="AI27" i="2"/>
  <c r="P26" i="1"/>
  <c r="B25" i="17" l="1"/>
  <c r="B26" i="6"/>
  <c r="N26" i="1"/>
  <c r="V26" i="1"/>
  <c r="T26" i="1" s="1"/>
  <c r="B27" i="2"/>
  <c r="D26" i="1"/>
  <c r="J26" i="1" l="1"/>
  <c r="B26" i="1"/>
  <c r="H26" i="1" s="1"/>
  <c r="NN29" i="2" l="1"/>
  <c r="NN28" i="2"/>
  <c r="NN25" i="2"/>
  <c r="NN24" i="2"/>
  <c r="NN23" i="2"/>
  <c r="NN22" i="2"/>
  <c r="NN21" i="2"/>
  <c r="NN20" i="2"/>
  <c r="NN19" i="2"/>
  <c r="NN18" i="2"/>
  <c r="NN17" i="2"/>
  <c r="NN16" i="2"/>
  <c r="NN15" i="2"/>
  <c r="NN14" i="2"/>
  <c r="NN13" i="2"/>
  <c r="NN12" i="2"/>
  <c r="NO16" i="2"/>
  <c r="NO29" i="2"/>
  <c r="NO28" i="2"/>
  <c r="NO25" i="2"/>
  <c r="NO24" i="2"/>
  <c r="NO23" i="2"/>
  <c r="NO22" i="2"/>
  <c r="NO21" i="2"/>
  <c r="NO20" i="2"/>
  <c r="NO19" i="2"/>
  <c r="NO18" i="2"/>
  <c r="NO17" i="2"/>
  <c r="NO15" i="2"/>
  <c r="NO14" i="2"/>
  <c r="NO13" i="2"/>
  <c r="NO12" i="2"/>
  <c r="NU18" i="2" l="1"/>
  <c r="HF16" i="17" s="1"/>
  <c r="F16" i="17" s="1"/>
  <c r="BF17" i="6"/>
  <c r="NT17" i="2"/>
  <c r="NM17" i="2"/>
  <c r="NM21" i="2"/>
  <c r="NT21" i="2"/>
  <c r="NT25" i="2"/>
  <c r="NM25" i="2"/>
  <c r="NT13" i="2"/>
  <c r="NM13" i="2"/>
  <c r="BF20" i="6"/>
  <c r="NU21" i="2"/>
  <c r="HF19" i="17" s="1"/>
  <c r="F19" i="17" s="1"/>
  <c r="NM12" i="2"/>
  <c r="NT12" i="2"/>
  <c r="NN30" i="2"/>
  <c r="NN37" i="2" s="1"/>
  <c r="E44" i="8" s="1"/>
  <c r="NM16" i="2"/>
  <c r="NT16" i="2"/>
  <c r="NT20" i="2"/>
  <c r="NM20" i="2"/>
  <c r="NT24" i="2"/>
  <c r="NM24" i="2"/>
  <c r="BF12" i="6"/>
  <c r="HD11" i="17" s="1"/>
  <c r="NU13" i="2"/>
  <c r="HF11" i="17" s="1"/>
  <c r="NU28" i="2"/>
  <c r="HF26" i="17" s="1"/>
  <c r="BF27" i="6"/>
  <c r="HD26" i="17" s="1"/>
  <c r="NU17" i="2"/>
  <c r="HF15" i="17" s="1"/>
  <c r="F15" i="17" s="1"/>
  <c r="BF16" i="6"/>
  <c r="NU15" i="2"/>
  <c r="HF13" i="17" s="1"/>
  <c r="F13" i="17" s="1"/>
  <c r="BF14" i="6"/>
  <c r="NU24" i="2"/>
  <c r="HF22" i="17" s="1"/>
  <c r="F22" i="17" s="1"/>
  <c r="BF23" i="6"/>
  <c r="BF15" i="6"/>
  <c r="HD14" i="17" s="1"/>
  <c r="NU16" i="2"/>
  <c r="HF14" i="17" s="1"/>
  <c r="NT15" i="2"/>
  <c r="NM15" i="2"/>
  <c r="P14" i="1" s="1"/>
  <c r="NM19" i="2"/>
  <c r="NT19" i="2"/>
  <c r="NM23" i="2"/>
  <c r="NT23" i="2"/>
  <c r="NM29" i="2"/>
  <c r="NT29" i="2"/>
  <c r="NU22" i="2"/>
  <c r="HF20" i="17" s="1"/>
  <c r="BF21" i="6"/>
  <c r="HD20" i="17" s="1"/>
  <c r="BF11" i="6"/>
  <c r="HD10" i="17" s="1"/>
  <c r="NU12" i="2"/>
  <c r="HF10" i="17" s="1"/>
  <c r="NO30" i="2"/>
  <c r="NO37" i="2" s="1"/>
  <c r="BF24" i="6"/>
  <c r="NU25" i="2"/>
  <c r="HF23" i="17" s="1"/>
  <c r="F23" i="17" s="1"/>
  <c r="NU20" i="2"/>
  <c r="HF18" i="17" s="1"/>
  <c r="F18" i="17" s="1"/>
  <c r="BF19" i="6"/>
  <c r="BF13" i="6"/>
  <c r="NU14" i="2"/>
  <c r="HF12" i="17" s="1"/>
  <c r="F12" i="17" s="1"/>
  <c r="BF18" i="6"/>
  <c r="HD17" i="17" s="1"/>
  <c r="NU19" i="2"/>
  <c r="HF17" i="17" s="1"/>
  <c r="NU23" i="2"/>
  <c r="HF21" i="17" s="1"/>
  <c r="F21" i="17" s="1"/>
  <c r="BF22" i="6"/>
  <c r="NU29" i="2"/>
  <c r="HF27" i="17" s="1"/>
  <c r="BF28" i="6"/>
  <c r="HD27" i="17" s="1"/>
  <c r="NM14" i="2"/>
  <c r="NT14" i="2"/>
  <c r="NS14" i="2" s="1"/>
  <c r="NM18" i="2"/>
  <c r="P17" i="1" s="1"/>
  <c r="NT18" i="2"/>
  <c r="NT22" i="2"/>
  <c r="NM22" i="2"/>
  <c r="NT28" i="2"/>
  <c r="NS28" i="2" s="1"/>
  <c r="NM28" i="2"/>
  <c r="SZ33" i="2"/>
  <c r="NS21" i="2" l="1"/>
  <c r="NS18" i="2"/>
  <c r="HF28" i="17"/>
  <c r="HF35" i="17" s="1"/>
  <c r="F10" i="17"/>
  <c r="D14" i="6"/>
  <c r="HD13" i="17"/>
  <c r="D13" i="17" s="1"/>
  <c r="D19" i="6"/>
  <c r="DC19" i="6" s="1"/>
  <c r="HD18" i="17"/>
  <c r="D18" i="17" s="1"/>
  <c r="D17" i="6"/>
  <c r="HD16" i="17"/>
  <c r="D16" i="17" s="1"/>
  <c r="D13" i="6"/>
  <c r="B13" i="6" s="1"/>
  <c r="HD12" i="17"/>
  <c r="D12" i="17" s="1"/>
  <c r="D24" i="6"/>
  <c r="B24" i="6" s="1"/>
  <c r="HD23" i="17"/>
  <c r="D23" i="17" s="1"/>
  <c r="D23" i="6"/>
  <c r="B23" i="6" s="1"/>
  <c r="HD22" i="17"/>
  <c r="D22" i="17" s="1"/>
  <c r="D16" i="6"/>
  <c r="HD15" i="17"/>
  <c r="D15" i="17" s="1"/>
  <c r="D20" i="6"/>
  <c r="B20" i="6" s="1"/>
  <c r="HD19" i="17"/>
  <c r="D19" i="17" s="1"/>
  <c r="D22" i="6"/>
  <c r="HD21" i="17"/>
  <c r="D21" i="17" s="1"/>
  <c r="D10" i="17"/>
  <c r="NS22" i="2"/>
  <c r="E47" i="8"/>
  <c r="E40" i="8" s="1"/>
  <c r="H40" i="8" s="1"/>
  <c r="B36" i="7"/>
  <c r="P22" i="1"/>
  <c r="AI23" i="2"/>
  <c r="AI24" i="2"/>
  <c r="P23" i="1"/>
  <c r="AI12" i="2"/>
  <c r="P11" i="1"/>
  <c r="NM30" i="2"/>
  <c r="NM37" i="2" s="1"/>
  <c r="N50" i="1" s="1"/>
  <c r="AI21" i="2"/>
  <c r="P20" i="1"/>
  <c r="NS15" i="2"/>
  <c r="NS16" i="2"/>
  <c r="NS13" i="2"/>
  <c r="AI14" i="2"/>
  <c r="P13" i="1"/>
  <c r="B23" i="17"/>
  <c r="DC24" i="6"/>
  <c r="N14" i="1"/>
  <c r="V14" i="1"/>
  <c r="T14" i="1" s="1"/>
  <c r="DC16" i="6"/>
  <c r="B16" i="6"/>
  <c r="B15" i="17"/>
  <c r="NT30" i="2"/>
  <c r="NT37" i="2" s="1"/>
  <c r="NS12" i="2"/>
  <c r="DC17" i="6"/>
  <c r="B16" i="17"/>
  <c r="B17" i="6"/>
  <c r="NS23" i="2"/>
  <c r="NS20" i="2"/>
  <c r="DC22" i="6"/>
  <c r="B22" i="6"/>
  <c r="D11" i="6"/>
  <c r="BF29" i="6"/>
  <c r="BF36" i="6" s="1"/>
  <c r="AI20" i="2"/>
  <c r="P19" i="1"/>
  <c r="E45" i="8"/>
  <c r="H44" i="8"/>
  <c r="G44" i="8"/>
  <c r="NS25" i="2"/>
  <c r="NS17" i="2"/>
  <c r="N17" i="1"/>
  <c r="V17" i="1"/>
  <c r="T17" i="1" s="1"/>
  <c r="B14" i="6"/>
  <c r="B13" i="17"/>
  <c r="DC14" i="6"/>
  <c r="AI25" i="2"/>
  <c r="P24" i="1"/>
  <c r="AI17" i="2"/>
  <c r="P16" i="1"/>
  <c r="NU30" i="2"/>
  <c r="NU37" i="2" s="1"/>
  <c r="NS29" i="2"/>
  <c r="NS19" i="2"/>
  <c r="NS24" i="2"/>
  <c r="SZ34" i="2"/>
  <c r="SZ37" i="2" s="1"/>
  <c r="SZ38" i="2" s="1"/>
  <c r="SY33" i="2"/>
  <c r="RW33" i="2" s="1"/>
  <c r="RW34" i="2" s="1"/>
  <c r="CN32" i="6"/>
  <c r="CF32" i="6" s="1"/>
  <c r="CF33" i="6" s="1"/>
  <c r="CF36" i="6" s="1"/>
  <c r="B21" i="17" l="1"/>
  <c r="B18" i="17"/>
  <c r="DC23" i="6"/>
  <c r="DC20" i="6"/>
  <c r="B19" i="6"/>
  <c r="DC13" i="6"/>
  <c r="B19" i="17"/>
  <c r="B22" i="17"/>
  <c r="B12" i="17"/>
  <c r="HD28" i="17"/>
  <c r="HD35" i="17" s="1"/>
  <c r="HD36" i="17" s="1"/>
  <c r="RW44" i="2"/>
  <c r="B44" i="2" s="1"/>
  <c r="RW37" i="2"/>
  <c r="B17" i="2"/>
  <c r="D16" i="1"/>
  <c r="I44" i="8"/>
  <c r="G45" i="8"/>
  <c r="D19" i="1"/>
  <c r="B20" i="2"/>
  <c r="N13" i="1"/>
  <c r="V13" i="1"/>
  <c r="T13" i="1" s="1"/>
  <c r="B21" i="2"/>
  <c r="D20" i="1"/>
  <c r="N23" i="1"/>
  <c r="V23" i="1"/>
  <c r="T23" i="1" s="1"/>
  <c r="V16" i="1"/>
  <c r="T16" i="1" s="1"/>
  <c r="N16" i="1"/>
  <c r="N19" i="1"/>
  <c r="V19" i="1"/>
  <c r="T19" i="1" s="1"/>
  <c r="N20" i="1"/>
  <c r="V20" i="1"/>
  <c r="T20" i="1" s="1"/>
  <c r="B12" i="2"/>
  <c r="D11" i="1"/>
  <c r="N22" i="1"/>
  <c r="V22" i="1"/>
  <c r="T22" i="1" s="1"/>
  <c r="NS30" i="2"/>
  <c r="NS37" i="2" s="1"/>
  <c r="B25" i="2"/>
  <c r="D24" i="1"/>
  <c r="H45" i="8"/>
  <c r="B11" i="6"/>
  <c r="B10" i="17"/>
  <c r="DC11" i="6"/>
  <c r="V11" i="1"/>
  <c r="N11" i="1"/>
  <c r="D22" i="1"/>
  <c r="B23" i="2"/>
  <c r="V24" i="1"/>
  <c r="T24" i="1" s="1"/>
  <c r="N24" i="1"/>
  <c r="B14" i="2"/>
  <c r="D13" i="1"/>
  <c r="B24" i="2"/>
  <c r="D23" i="1"/>
  <c r="E48" i="8"/>
  <c r="H48" i="8" s="1"/>
  <c r="H47" i="8"/>
  <c r="G47" i="8"/>
  <c r="G40" i="8" s="1"/>
  <c r="I40" i="8" s="1"/>
  <c r="E17" i="11"/>
  <c r="B58" i="7"/>
  <c r="SY34" i="2"/>
  <c r="SY37" i="2" s="1"/>
  <c r="CN33" i="6"/>
  <c r="CN36" i="6" s="1"/>
  <c r="B32" i="6"/>
  <c r="B33" i="6" s="1"/>
  <c r="J23" i="1" l="1"/>
  <c r="J22" i="1"/>
  <c r="B20" i="1"/>
  <c r="H20" i="1" s="1"/>
  <c r="I45" i="8"/>
  <c r="B16" i="1"/>
  <c r="H16" i="1" s="1"/>
  <c r="E41" i="8"/>
  <c r="H41" i="8" s="1"/>
  <c r="B13" i="1"/>
  <c r="H13" i="1" s="1"/>
  <c r="B22" i="1"/>
  <c r="H22" i="1" s="1"/>
  <c r="T11" i="1"/>
  <c r="B24" i="1"/>
  <c r="H24" i="1" s="1"/>
  <c r="J20" i="1"/>
  <c r="J19" i="1"/>
  <c r="J16" i="1"/>
  <c r="J24" i="1"/>
  <c r="B11" i="1"/>
  <c r="B19" i="1"/>
  <c r="H19" i="1" s="1"/>
  <c r="J13" i="1"/>
  <c r="G48" i="8"/>
  <c r="I48" i="8" s="1"/>
  <c r="I47" i="8"/>
  <c r="B23" i="1"/>
  <c r="H23" i="1" s="1"/>
  <c r="J11" i="1"/>
  <c r="H17" i="11"/>
  <c r="G17" i="11"/>
  <c r="E12" i="11"/>
  <c r="F32" i="1"/>
  <c r="B33" i="2"/>
  <c r="F33" i="1" l="1"/>
  <c r="F36" i="1" s="1"/>
  <c r="B34" i="2"/>
  <c r="H11" i="1"/>
  <c r="G41" i="8"/>
  <c r="I41" i="8" s="1"/>
  <c r="B32" i="1"/>
  <c r="I17" i="11"/>
  <c r="G12" i="11"/>
  <c r="H12" i="11"/>
  <c r="L32" i="1"/>
  <c r="L33" i="1" s="1"/>
  <c r="H32" i="1" l="1"/>
  <c r="H33" i="1" s="1"/>
  <c r="B33" i="1"/>
  <c r="D79" i="1"/>
  <c r="B79" i="1" s="1"/>
  <c r="L36" i="1"/>
  <c r="I12" i="11"/>
  <c r="D66" i="1" l="1"/>
  <c r="D81" i="1" s="1"/>
  <c r="PA28" i="2" l="1"/>
  <c r="PA26" i="2"/>
  <c r="PA16" i="2"/>
  <c r="OZ28" i="2"/>
  <c r="OZ26" i="2"/>
  <c r="OZ16" i="2"/>
  <c r="PN28" i="2" l="1"/>
  <c r="OU28" i="2"/>
  <c r="BN27" i="6"/>
  <c r="PO28" i="2"/>
  <c r="IL26" i="17" s="1"/>
  <c r="F26" i="17" s="1"/>
  <c r="OU26" i="2"/>
  <c r="PN26" i="2"/>
  <c r="PO26" i="2"/>
  <c r="IL24" i="17" s="1"/>
  <c r="F24" i="17" s="1"/>
  <c r="BN25" i="6"/>
  <c r="PN16" i="2"/>
  <c r="OU16" i="2"/>
  <c r="OZ30" i="2"/>
  <c r="OZ37" i="2" s="1"/>
  <c r="ON38" i="2" s="1"/>
  <c r="E442" i="8" s="1"/>
  <c r="PO16" i="2"/>
  <c r="IL14" i="17" s="1"/>
  <c r="BN15" i="6"/>
  <c r="IJ14" i="17" s="1"/>
  <c r="PA30" i="2"/>
  <c r="PA37" i="2" s="1"/>
  <c r="OO38" i="2" s="1"/>
  <c r="D14" i="17" l="1"/>
  <c r="D27" i="6"/>
  <c r="IJ26" i="17"/>
  <c r="D26" i="17" s="1"/>
  <c r="IL28" i="17"/>
  <c r="IL35" i="17" s="1"/>
  <c r="F14" i="17"/>
  <c r="D25" i="6"/>
  <c r="IJ24" i="17"/>
  <c r="D24" i="17" s="1"/>
  <c r="PO30" i="2"/>
  <c r="PO37" i="2" s="1"/>
  <c r="PI28" i="2"/>
  <c r="AI28" i="2"/>
  <c r="P27" i="1"/>
  <c r="PI26" i="2"/>
  <c r="BN29" i="6"/>
  <c r="BN36" i="6" s="1"/>
  <c r="D15" i="6"/>
  <c r="PN30" i="2"/>
  <c r="PN37" i="2" s="1"/>
  <c r="PI16" i="2"/>
  <c r="B26" i="17"/>
  <c r="DC27" i="6"/>
  <c r="B27" i="6"/>
  <c r="E444" i="8"/>
  <c r="E465" i="8" s="1"/>
  <c r="H442" i="8"/>
  <c r="G442" i="8"/>
  <c r="AI26" i="2"/>
  <c r="P25" i="1"/>
  <c r="B38" i="7"/>
  <c r="E445" i="8"/>
  <c r="AI16" i="2"/>
  <c r="OU30" i="2"/>
  <c r="OU37" i="2" s="1"/>
  <c r="N53" i="1" s="1"/>
  <c r="P15" i="1"/>
  <c r="B25" i="6"/>
  <c r="DC25" i="6"/>
  <c r="B24" i="17"/>
  <c r="IJ28" i="17" l="1"/>
  <c r="IJ35" i="17" s="1"/>
  <c r="IJ36" i="17" s="1"/>
  <c r="PI30" i="2"/>
  <c r="PI37" i="2" s="1"/>
  <c r="V15" i="1"/>
  <c r="T15" i="1" s="1"/>
  <c r="N15" i="1"/>
  <c r="DC15" i="6"/>
  <c r="B14" i="17"/>
  <c r="B15" i="6"/>
  <c r="B28" i="2"/>
  <c r="D27" i="1"/>
  <c r="H445" i="8"/>
  <c r="G445" i="8"/>
  <c r="G432" i="8" s="1"/>
  <c r="E447" i="8"/>
  <c r="I442" i="8"/>
  <c r="N27" i="1"/>
  <c r="V27" i="1"/>
  <c r="T27" i="1" s="1"/>
  <c r="D15" i="1"/>
  <c r="B16" i="2"/>
  <c r="B26" i="2"/>
  <c r="D25" i="1"/>
  <c r="H444" i="8"/>
  <c r="G444" i="8"/>
  <c r="N25" i="1"/>
  <c r="V25" i="1"/>
  <c r="T25" i="1" s="1"/>
  <c r="E432" i="8"/>
  <c r="D23" i="16" l="1"/>
  <c r="D24" i="16" s="1"/>
  <c r="E472" i="8"/>
  <c r="E434" i="8"/>
  <c r="E451" i="8" s="1"/>
  <c r="H432" i="8"/>
  <c r="I432" i="8"/>
  <c r="J15" i="1"/>
  <c r="B15" i="1"/>
  <c r="H15" i="1" s="1"/>
  <c r="I445" i="8"/>
  <c r="G447" i="8"/>
  <c r="I444" i="8"/>
  <c r="B25" i="1"/>
  <c r="H25" i="1" s="1"/>
  <c r="H447" i="8"/>
  <c r="B27" i="1"/>
  <c r="H27" i="1" s="1"/>
  <c r="J25" i="1"/>
  <c r="J27" i="1"/>
  <c r="D26" i="16" l="1"/>
  <c r="D25" i="16"/>
  <c r="F23" i="16"/>
  <c r="F24" i="16" s="1"/>
  <c r="G472" i="8"/>
  <c r="H434" i="8"/>
  <c r="I447" i="8"/>
  <c r="C16" i="15"/>
  <c r="E16" i="15" s="1"/>
  <c r="E458" i="8"/>
  <c r="H451" i="8"/>
  <c r="G434" i="8"/>
  <c r="G451" i="8" s="1"/>
  <c r="I434" i="8" l="1"/>
  <c r="I451" i="8" l="1"/>
  <c r="F25" i="16"/>
  <c r="IN29" i="2" l="1"/>
  <c r="IN22" i="2"/>
  <c r="IN19" i="2"/>
  <c r="IN13" i="2"/>
  <c r="IO29" i="2"/>
  <c r="IO22" i="2"/>
  <c r="IO19" i="2"/>
  <c r="IO13" i="2"/>
  <c r="GU29" i="2"/>
  <c r="GU19" i="2"/>
  <c r="GU13" i="2"/>
  <c r="GT29" i="2"/>
  <c r="GT19" i="2"/>
  <c r="GT13" i="2"/>
  <c r="IU29" i="2" l="1"/>
  <c r="EL27" i="17" s="1"/>
  <c r="AN28" i="6"/>
  <c r="EJ27" i="17" s="1"/>
  <c r="AN21" i="6"/>
  <c r="IU22" i="2"/>
  <c r="EL20" i="17" s="1"/>
  <c r="F20" i="17" s="1"/>
  <c r="IM22" i="2"/>
  <c r="IT22" i="2"/>
  <c r="AF28" i="6"/>
  <c r="DD27" i="17" s="1"/>
  <c r="HE29" i="2"/>
  <c r="DF27" i="17" s="1"/>
  <c r="F27" i="17" s="1"/>
  <c r="GQ13" i="2"/>
  <c r="GT30" i="2"/>
  <c r="GT37" i="2" s="1"/>
  <c r="GJ38" i="2" s="1"/>
  <c r="E27" i="8" s="1"/>
  <c r="HD13" i="2"/>
  <c r="HE13" i="2"/>
  <c r="DF11" i="17" s="1"/>
  <c r="AF12" i="6"/>
  <c r="DD11" i="17" s="1"/>
  <c r="GU30" i="2"/>
  <c r="GU37" i="2" s="1"/>
  <c r="GK38" i="2" s="1"/>
  <c r="IU19" i="2"/>
  <c r="EL17" i="17" s="1"/>
  <c r="AN18" i="6"/>
  <c r="EJ17" i="17" s="1"/>
  <c r="IT19" i="2"/>
  <c r="IM19" i="2"/>
  <c r="HD19" i="2"/>
  <c r="GQ19" i="2"/>
  <c r="IM29" i="2"/>
  <c r="IT29" i="2"/>
  <c r="IS29" i="2" s="1"/>
  <c r="HE19" i="2"/>
  <c r="DF17" i="17" s="1"/>
  <c r="F17" i="17" s="1"/>
  <c r="AF18" i="6"/>
  <c r="DD17" i="17" s="1"/>
  <c r="D17" i="17" s="1"/>
  <c r="HD29" i="2"/>
  <c r="GQ29" i="2"/>
  <c r="IO30" i="2"/>
  <c r="IO37" i="2" s="1"/>
  <c r="II38" i="2" s="1"/>
  <c r="AN12" i="6"/>
  <c r="EJ11" i="17" s="1"/>
  <c r="IU13" i="2"/>
  <c r="IT13" i="2"/>
  <c r="IM13" i="2"/>
  <c r="IN30" i="2"/>
  <c r="IN37" i="2" s="1"/>
  <c r="IH38" i="2" s="1"/>
  <c r="E340" i="8" s="1"/>
  <c r="HA29" i="2" l="1"/>
  <c r="DF28" i="17"/>
  <c r="DF35" i="17" s="1"/>
  <c r="F11" i="17"/>
  <c r="F28" i="17" s="1"/>
  <c r="IU30" i="2"/>
  <c r="IU37" i="2" s="1"/>
  <c r="EL11" i="17"/>
  <c r="EL28" i="17" s="1"/>
  <c r="EL35" i="17" s="1"/>
  <c r="D11" i="17"/>
  <c r="D27" i="17"/>
  <c r="DD28" i="17"/>
  <c r="DD35" i="17" s="1"/>
  <c r="D21" i="6"/>
  <c r="DC21" i="6" s="1"/>
  <c r="EJ20" i="17"/>
  <c r="D20" i="17" s="1"/>
  <c r="IS22" i="2"/>
  <c r="IS19" i="2"/>
  <c r="D28" i="6"/>
  <c r="AI29" i="2"/>
  <c r="P28" i="1"/>
  <c r="P21" i="1"/>
  <c r="AI22" i="2"/>
  <c r="AF29" i="6"/>
  <c r="AF36" i="6" s="1"/>
  <c r="GQ30" i="2"/>
  <c r="GQ37" i="2" s="1"/>
  <c r="N46" i="1" s="1"/>
  <c r="IS13" i="2"/>
  <c r="IT30" i="2"/>
  <c r="IT37" i="2" s="1"/>
  <c r="AI19" i="2"/>
  <c r="P18" i="1"/>
  <c r="E30" i="8"/>
  <c r="B30" i="7"/>
  <c r="E28" i="8"/>
  <c r="H27" i="8"/>
  <c r="G27" i="8"/>
  <c r="DC28" i="6"/>
  <c r="IM30" i="2"/>
  <c r="IM37" i="2" s="1"/>
  <c r="P12" i="1"/>
  <c r="AI13" i="2"/>
  <c r="E343" i="8"/>
  <c r="E321" i="8" s="1"/>
  <c r="B24" i="7"/>
  <c r="HA13" i="2"/>
  <c r="HD30" i="2"/>
  <c r="HD37" i="2" s="1"/>
  <c r="B21" i="6"/>
  <c r="HA19" i="2"/>
  <c r="H340" i="8"/>
  <c r="G340" i="8"/>
  <c r="E341" i="8"/>
  <c r="D12" i="6"/>
  <c r="AN29" i="6"/>
  <c r="AN36" i="6" s="1"/>
  <c r="D18" i="6"/>
  <c r="HE30" i="2"/>
  <c r="HE37" i="2" s="1"/>
  <c r="DD36" i="17" l="1"/>
  <c r="F35" i="17"/>
  <c r="F40" i="17" s="1"/>
  <c r="F38" i="17"/>
  <c r="B20" i="17"/>
  <c r="D28" i="17"/>
  <c r="IS30" i="2"/>
  <c r="IS37" i="2" s="1"/>
  <c r="IG59" i="2" s="1"/>
  <c r="B59" i="2" s="1"/>
  <c r="D59" i="2" s="1"/>
  <c r="K75" i="1" s="1"/>
  <c r="B75" i="1" s="1"/>
  <c r="B27" i="17"/>
  <c r="EJ28" i="17"/>
  <c r="EJ35" i="17" s="1"/>
  <c r="EJ36" i="17" s="1"/>
  <c r="H321" i="8"/>
  <c r="B40" i="7"/>
  <c r="B28" i="6"/>
  <c r="DC18" i="6"/>
  <c r="B17" i="17"/>
  <c r="B18" i="6"/>
  <c r="H341" i="8"/>
  <c r="E464" i="8"/>
  <c r="V12" i="1"/>
  <c r="N12" i="1"/>
  <c r="P29" i="1"/>
  <c r="P36" i="1" s="1"/>
  <c r="H28" i="8"/>
  <c r="G28" i="8"/>
  <c r="B19" i="2"/>
  <c r="D18" i="1"/>
  <c r="B29" i="2"/>
  <c r="D28" i="1"/>
  <c r="HA30" i="2"/>
  <c r="HA37" i="2" s="1"/>
  <c r="D12" i="1"/>
  <c r="B13" i="2"/>
  <c r="V18" i="1"/>
  <c r="T18" i="1" s="1"/>
  <c r="N18" i="1"/>
  <c r="N28" i="1"/>
  <c r="V28" i="1"/>
  <c r="T28" i="1" s="1"/>
  <c r="B11" i="17"/>
  <c r="B12" i="6"/>
  <c r="DC12" i="6"/>
  <c r="D29" i="6"/>
  <c r="G343" i="8"/>
  <c r="H343" i="8"/>
  <c r="E344" i="8"/>
  <c r="I27" i="8"/>
  <c r="E31" i="8"/>
  <c r="E9" i="8" s="1"/>
  <c r="G30" i="8"/>
  <c r="I30" i="8" s="1"/>
  <c r="H30" i="8"/>
  <c r="V21" i="1"/>
  <c r="T21" i="1" s="1"/>
  <c r="N21" i="1"/>
  <c r="G341" i="8"/>
  <c r="I340" i="8"/>
  <c r="N52" i="1"/>
  <c r="IG56" i="2"/>
  <c r="IG38" i="2"/>
  <c r="IG53" i="2" s="1"/>
  <c r="AI46" i="2"/>
  <c r="B22" i="2"/>
  <c r="D21" i="1"/>
  <c r="E8" i="8"/>
  <c r="E449" i="8" s="1"/>
  <c r="E322" i="8" l="1"/>
  <c r="H322" i="8" s="1"/>
  <c r="E471" i="8"/>
  <c r="E474" i="8" s="1"/>
  <c r="D38" i="17"/>
  <c r="D35" i="17"/>
  <c r="E450" i="8"/>
  <c r="B29" i="6"/>
  <c r="B36" i="6" s="1"/>
  <c r="G8" i="8"/>
  <c r="I8" i="8" s="1"/>
  <c r="H9" i="8"/>
  <c r="B53" i="2"/>
  <c r="IG57" i="2"/>
  <c r="AZ57" i="2" s="1"/>
  <c r="AY57" i="2" s="1"/>
  <c r="AX57" i="2" s="1"/>
  <c r="AV57" i="2" s="1"/>
  <c r="AU57" i="2" s="1"/>
  <c r="AP57" i="2" s="1"/>
  <c r="AO57" i="2" s="1"/>
  <c r="AK57" i="2" s="1"/>
  <c r="J21" i="1"/>
  <c r="IG61" i="2"/>
  <c r="AZ61" i="2" s="1"/>
  <c r="AY61" i="2" s="1"/>
  <c r="AX61" i="2" s="1"/>
  <c r="AV61" i="2" s="1"/>
  <c r="AU61" i="2" s="1"/>
  <c r="AP61" i="2" s="1"/>
  <c r="AO61" i="2" s="1"/>
  <c r="AK61" i="2" s="1"/>
  <c r="B56" i="2"/>
  <c r="I341" i="8"/>
  <c r="B28" i="17"/>
  <c r="D36" i="6"/>
  <c r="DC29" i="6"/>
  <c r="B12" i="1"/>
  <c r="J28" i="1"/>
  <c r="N29" i="1"/>
  <c r="N36" i="1" s="1"/>
  <c r="N61" i="1" s="1"/>
  <c r="G344" i="8"/>
  <c r="I343" i="8"/>
  <c r="B18" i="1"/>
  <c r="H18" i="1" s="1"/>
  <c r="AI48" i="2"/>
  <c r="B48" i="2" s="1"/>
  <c r="B46" i="2"/>
  <c r="G31" i="8"/>
  <c r="I31" i="8" s="1"/>
  <c r="H31" i="8"/>
  <c r="J18" i="1"/>
  <c r="G321" i="8"/>
  <c r="H8" i="8"/>
  <c r="B21" i="1"/>
  <c r="H21" i="1" s="1"/>
  <c r="H344" i="8"/>
  <c r="J12" i="1"/>
  <c r="B28" i="1"/>
  <c r="H28" i="1" s="1"/>
  <c r="I28" i="8"/>
  <c r="T12" i="1"/>
  <c r="T29" i="1" s="1"/>
  <c r="T36" i="1" s="1"/>
  <c r="K66" i="1" s="1"/>
  <c r="V29" i="1"/>
  <c r="V36" i="1" s="1"/>
  <c r="K73" i="1" s="1"/>
  <c r="G471" i="8" l="1"/>
  <c r="G474" i="8" s="1"/>
  <c r="D37" i="17"/>
  <c r="D36" i="17"/>
  <c r="D40" i="17"/>
  <c r="K81" i="1"/>
  <c r="I321" i="8"/>
  <c r="G449" i="8"/>
  <c r="G9" i="8"/>
  <c r="I344" i="8"/>
  <c r="B35" i="17"/>
  <c r="D37" i="6"/>
  <c r="DC36" i="6"/>
  <c r="D38" i="6"/>
  <c r="B38" i="6" s="1"/>
  <c r="D56" i="2"/>
  <c r="D61" i="2" s="1"/>
  <c r="B61" i="2"/>
  <c r="E453" i="8"/>
  <c r="C15" i="15"/>
  <c r="E15" i="15" s="1"/>
  <c r="E456" i="8"/>
  <c r="H450" i="8"/>
  <c r="H453" i="8" s="1"/>
  <c r="H449" i="8"/>
  <c r="G322" i="8"/>
  <c r="I322" i="8" s="1"/>
  <c r="N37" i="1"/>
  <c r="N38" i="1"/>
  <c r="H12" i="1"/>
  <c r="D53" i="2"/>
  <c r="B57" i="2"/>
  <c r="D57" i="2" s="1"/>
  <c r="I449" i="8" l="1"/>
  <c r="G455" i="8"/>
  <c r="I9" i="8"/>
  <c r="G450" i="8"/>
  <c r="I450" i="8" s="1"/>
  <c r="E19" i="9"/>
  <c r="V14" i="3"/>
  <c r="V11" i="3"/>
  <c r="B14" i="3" l="1"/>
  <c r="QK18" i="2" s="1"/>
  <c r="AI18" i="2" s="1"/>
  <c r="D17" i="1" s="1"/>
  <c r="I453" i="8"/>
  <c r="G453" i="8"/>
  <c r="V26" i="3"/>
  <c r="V33" i="3" s="1"/>
  <c r="V38" i="3" s="1"/>
  <c r="AM38" i="2" s="1"/>
  <c r="E497" i="8" s="1"/>
  <c r="B11" i="3"/>
  <c r="B18" i="2" l="1"/>
  <c r="B26" i="3"/>
  <c r="B33" i="3" s="1"/>
  <c r="B38" i="3" s="1"/>
  <c r="QK15" i="2"/>
  <c r="J17" i="1"/>
  <c r="B17" i="1" l="1"/>
  <c r="H17" i="1" s="1"/>
  <c r="QK30" i="2"/>
  <c r="QK37" i="2" s="1"/>
  <c r="QK38" i="2" s="1"/>
  <c r="AI15" i="2"/>
  <c r="B15" i="2" l="1"/>
  <c r="D14" i="1"/>
  <c r="AI30" i="2"/>
  <c r="B14" i="1" l="1"/>
  <c r="B30" i="2"/>
  <c r="B37" i="2" s="1"/>
  <c r="J14" i="1"/>
  <c r="D29" i="1"/>
  <c r="D36" i="1" s="1"/>
  <c r="AI37" i="2"/>
  <c r="AI45" i="2"/>
  <c r="B45" i="2" s="1"/>
  <c r="B49" i="2" l="1"/>
  <c r="AI49" i="2"/>
  <c r="E454" i="8"/>
  <c r="J29" i="1"/>
  <c r="H14" i="1"/>
  <c r="H29" i="1" s="1"/>
  <c r="B29" i="1"/>
  <c r="B36" i="1" s="1"/>
  <c r="B37" i="1" s="1"/>
  <c r="J36" i="1" l="1"/>
  <c r="F73" i="1"/>
  <c r="B73" i="1" s="1"/>
  <c r="F66" i="1"/>
  <c r="H36" i="1"/>
  <c r="F81" i="1" l="1"/>
  <c r="B66" i="1"/>
  <c r="B81" i="1" s="1"/>
  <c r="H38" i="1"/>
  <c r="H37" i="1"/>
  <c r="RZ30" i="2" l="1"/>
  <c r="RZ37" i="2" s="1"/>
  <c r="E29" i="11" s="1"/>
  <c r="H29" i="11" l="1"/>
  <c r="G29" i="11"/>
  <c r="I29" i="11" l="1"/>
  <c r="SA30" i="2" l="1"/>
  <c r="SA37" i="2" s="1"/>
  <c r="E30" i="11" l="1"/>
  <c r="E49" i="11" s="1"/>
  <c r="B54" i="7"/>
  <c r="B62" i="7" s="1"/>
  <c r="CF37" i="6" l="1"/>
  <c r="B65" i="7"/>
  <c r="B37" i="6" s="1"/>
  <c r="G30" i="11"/>
  <c r="G49" i="11" s="1"/>
  <c r="H30" i="11"/>
  <c r="I30" i="11" l="1"/>
  <c r="SB30" i="2" l="1"/>
  <c r="SB37" i="2" s="1"/>
  <c r="E31" i="11" s="1"/>
  <c r="H31" i="11" l="1"/>
  <c r="G31" i="11"/>
  <c r="E27" i="11"/>
  <c r="E45" i="11" s="1"/>
  <c r="I31" i="11" l="1"/>
  <c r="G27" i="11"/>
  <c r="G45" i="11" s="1"/>
  <c r="H27" i="11"/>
  <c r="H45" i="11" s="1"/>
  <c r="I27" i="11" l="1"/>
  <c r="I45" i="11" s="1"/>
  <c r="E52" i="11"/>
  <c r="G52" i="11" l="1"/>
  <c r="E20" i="9"/>
  <c r="E21" i="9" s="1"/>
  <c r="AI38" i="2" l="1"/>
  <c r="F492" i="8" l="1"/>
  <c r="G492" i="8" l="1"/>
  <c r="G494" i="8"/>
  <c r="D38" i="2" l="1"/>
  <c r="B38" i="2" s="1"/>
  <c r="D8" i="15" l="1"/>
  <c r="F11" i="13"/>
  <c r="G11" i="13"/>
  <c r="D11" i="15" l="1"/>
  <c r="D9" i="15" s="1"/>
  <c r="I11" i="13"/>
  <c r="I15" i="13" l="1"/>
  <c r="I19" i="13" s="1"/>
  <c r="I21" i="13" s="1"/>
  <c r="D23" i="15" l="1"/>
  <c r="D25" i="15" s="1"/>
  <c r="F17" i="13"/>
  <c r="G17" i="13"/>
  <c r="H15" i="13" l="1"/>
  <c r="H17" i="13"/>
  <c r="H13" i="13" l="1"/>
  <c r="H19" i="13" s="1"/>
  <c r="H21" i="13" s="1"/>
  <c r="D13" i="15" l="1"/>
  <c r="F13" i="13"/>
  <c r="G13" i="13"/>
  <c r="D14" i="15" l="1"/>
  <c r="D19" i="15" l="1"/>
  <c r="F15" i="13"/>
  <c r="F19" i="13" s="1"/>
  <c r="G15" i="13"/>
  <c r="G19" i="13" s="1"/>
  <c r="G21" i="13" s="1"/>
  <c r="D21" i="15" l="1"/>
  <c r="D27" i="15"/>
  <c r="D28" i="15" s="1"/>
  <c r="F21" i="13"/>
  <c r="F22" i="13"/>
  <c r="G22" i="13"/>
  <c r="B15" i="13" l="1"/>
  <c r="C19" i="15"/>
  <c r="E15" i="13"/>
  <c r="C15" i="13" l="1"/>
  <c r="B19" i="15"/>
  <c r="C21" i="15"/>
  <c r="B21" i="15" l="1"/>
  <c r="E19" i="15"/>
  <c r="E21" i="15" s="1"/>
  <c r="D15" i="13" l="1"/>
  <c r="C8" i="15" l="1"/>
  <c r="B11" i="13"/>
  <c r="B8" i="15" l="1"/>
  <c r="C11" i="15"/>
  <c r="C9" i="15" s="1"/>
  <c r="C11" i="13"/>
  <c r="E8" i="15" l="1"/>
  <c r="B11" i="15"/>
  <c r="B9" i="15" s="1"/>
  <c r="E11" i="13"/>
  <c r="E19" i="13" s="1"/>
  <c r="E21" i="13" s="1"/>
  <c r="E11" i="15" l="1"/>
  <c r="E9" i="15" s="1"/>
  <c r="D17" i="13" l="1"/>
  <c r="C23" i="15" l="1"/>
  <c r="B17" i="13"/>
  <c r="C25" i="15" l="1"/>
  <c r="B23" i="15"/>
  <c r="C17" i="13"/>
  <c r="E23" i="15" l="1"/>
  <c r="E25" i="15" s="1"/>
  <c r="B25" i="15"/>
  <c r="D13" i="13" l="1"/>
  <c r="D19" i="13" s="1"/>
  <c r="D21" i="13" s="1"/>
  <c r="C13" i="15" l="1"/>
  <c r="B13" i="13"/>
  <c r="B19" i="13" s="1"/>
  <c r="C14" i="15" l="1"/>
  <c r="B13" i="15"/>
  <c r="C27" i="15"/>
  <c r="C28" i="15" s="1"/>
  <c r="B22" i="13"/>
  <c r="B21" i="13"/>
  <c r="A39" i="2"/>
  <c r="C13" i="13"/>
  <c r="C19" i="13" s="1"/>
  <c r="C21" i="13" s="1"/>
  <c r="B14" i="15" l="1"/>
  <c r="E13" i="15"/>
  <c r="B27" i="15"/>
  <c r="C22" i="13"/>
  <c r="E14" i="15" l="1"/>
  <c r="E27" i="15"/>
  <c r="E28" i="15" s="1"/>
  <c r="B39" i="2" l="1"/>
  <c r="RW38" i="2" l="1"/>
  <c r="E46" i="11"/>
  <c r="G46" i="11" l="1"/>
</calcChain>
</file>

<file path=xl/sharedStrings.xml><?xml version="1.0" encoding="utf-8"?>
<sst xmlns="http://schemas.openxmlformats.org/spreadsheetml/2006/main" count="2960" uniqueCount="916">
  <si>
    <t>руб. коп.</t>
  </si>
  <si>
    <t>Всего</t>
  </si>
  <si>
    <t>тыс.руб.</t>
  </si>
  <si>
    <t>СУБСИДИЯ</t>
  </si>
  <si>
    <t>Перечислено</t>
  </si>
  <si>
    <t xml:space="preserve">  г. Елец</t>
  </si>
  <si>
    <t xml:space="preserve">  г. Липецк</t>
  </si>
  <si>
    <t>Итого по городам</t>
  </si>
  <si>
    <t xml:space="preserve">субсидии бюджетам поселений на обеспечение мероприятий по переселению граждан из аварийного жилищного фонда за счет средств бюджетов   </t>
  </si>
  <si>
    <t xml:space="preserve">Дотации  бюджетам  поселений  на  выравнивание  бюджетной  обеспеченности  </t>
  </si>
  <si>
    <t xml:space="preserve">субсидии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t>
  </si>
  <si>
    <t>Закон  Липецкой  области  от  04.02.2008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</si>
  <si>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Наименование  муниципальных  образований</t>
  </si>
  <si>
    <t>Годовой  план</t>
  </si>
  <si>
    <t>Исполнено</t>
  </si>
  <si>
    <t>всего</t>
  </si>
  <si>
    <t>Годовой  план,  всего</t>
  </si>
  <si>
    <t>Исполнено,  всего</t>
  </si>
  <si>
    <t>Целевая  статья</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</si>
  <si>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</si>
  <si>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руб.коп.</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</si>
  <si>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</si>
  <si>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 xml:space="preserve">Прочие  субсидии  бюджетам  муниципальных  районов  и  городских  округов  </t>
  </si>
  <si>
    <t xml:space="preserve">Прочие  субсидии  бюджетам  поселений  </t>
  </si>
  <si>
    <t>в  рамках  государственных  программ</t>
  </si>
  <si>
    <t>в  рамках  непрограммной  деятельности</t>
  </si>
  <si>
    <t>Иные  межбюджетные  трансферты</t>
  </si>
  <si>
    <t>дотации на поощрение достижения наилучших показателей деятельности органов местного самоуправления</t>
  </si>
  <si>
    <t xml:space="preserve">РАСПРЕДЕЛЕНИЕ  МЕЖБЮДЖЕТНЫХ  ТРАНСФЕРТОВ  МЕЖДУ  УРОВНЯМИ  БЮДЖЕТОВ  </t>
  </si>
  <si>
    <t xml:space="preserve">Субвенции  бюджетам  муниципальных  районов  и  городских  округов  на  выполнение  передаваемых  полномочий  субъектов  Российской  Федерации  </t>
  </si>
  <si>
    <t>Физическая  культура  и  спорт</t>
  </si>
  <si>
    <t>Закон  Липецкой  области  от  31.08.2004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</si>
  <si>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 xml:space="preserve">Закон  Липецкой  области  от  11.12.2013  года  № 217-ОЗ  "О  нормативах  финансирования  муниципальных  дошкольных  образовательных  организаций" </t>
  </si>
  <si>
    <t>0801</t>
  </si>
  <si>
    <t>Культура</t>
  </si>
  <si>
    <t>руб.коп</t>
  </si>
  <si>
    <t xml:space="preserve">        ВСЕГО</t>
  </si>
  <si>
    <t xml:space="preserve"> из  них</t>
  </si>
  <si>
    <t>в  том  числе</t>
  </si>
  <si>
    <t>дотация  на  выравнивание</t>
  </si>
  <si>
    <t>ГП</t>
  </si>
  <si>
    <t>СП</t>
  </si>
  <si>
    <t>КС - 522</t>
  </si>
  <si>
    <t>Закон</t>
  </si>
  <si>
    <t>КС</t>
  </si>
  <si>
    <t>Отклонение</t>
  </si>
  <si>
    <t>0709</t>
  </si>
  <si>
    <t>Другие общегосударственные вопросы</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</si>
  <si>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содержания  численности  специалистов,  осуществляющих  деятельность  по  опеке  и  попечительству</t>
  </si>
  <si>
    <t>иные  межбюджетные  трансферты</t>
  </si>
  <si>
    <t>0701</t>
  </si>
  <si>
    <t>Дошкольное образование</t>
  </si>
  <si>
    <t>нераспределенная  субсидия</t>
  </si>
  <si>
    <t xml:space="preserve">Всего </t>
  </si>
  <si>
    <t>Справочно:  бюджеты  поселений</t>
  </si>
  <si>
    <t>Всего  консолидированный  бюджет</t>
  </si>
  <si>
    <t>областная</t>
  </si>
  <si>
    <t>федеральная</t>
  </si>
  <si>
    <t>средства  федерального  бюджета</t>
  </si>
  <si>
    <t>городские</t>
  </si>
  <si>
    <t>районы</t>
  </si>
  <si>
    <t>Жилищное хозяйство</t>
  </si>
  <si>
    <t>Безвозмездные  поступления  от  других  бюджетов  бюджетной  системы  Российской  Федерации    (000 2 02 00000 00 0000 000)</t>
  </si>
  <si>
    <t>Получение  бюджетных  кредитов  от  других  бюджетов  бюджетной  системы  Российской  Федерации  бюджетами  городских  округов  ( 000 01 03 00 00 04 0000 700 )</t>
  </si>
  <si>
    <t>0405</t>
  </si>
  <si>
    <t xml:space="preserve">     Наименование  муниципальных  образований</t>
  </si>
  <si>
    <t>Прочие межбюджетные трансферты общего характера</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</si>
  <si>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</si>
  <si>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</si>
  <si>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Получение  бюджетных  кредитов  от  других  бюджетов  бюджетной  системы  Российской  Федерации  бюджетами  муниципальных  районов  ( 000 01 03 00 00 05 0000 700 )</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</si>
  <si>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</si>
  <si>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</si>
  <si>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</si>
  <si>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</si>
  <si>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Прочие межбюджетные трансферты, передаваемые бюджетам поселений</t>
  </si>
  <si>
    <t>без  учета  дотации</t>
  </si>
  <si>
    <t>0113</t>
  </si>
  <si>
    <t>0702</t>
  </si>
  <si>
    <t>субвенция</t>
  </si>
  <si>
    <t>прочие  безв. поступления</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</si>
  <si>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</si>
  <si>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</si>
  <si>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</si>
  <si>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</si>
  <si>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</si>
  <si>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</si>
  <si>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</si>
  <si>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</si>
  <si>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</si>
  <si>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</si>
  <si>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</si>
  <si>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</si>
  <si>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</si>
  <si>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</si>
  <si>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</si>
  <si>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</si>
  <si>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</si>
  <si>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</si>
  <si>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районы,  города</t>
  </si>
  <si>
    <t>из  них</t>
  </si>
  <si>
    <t>поселения</t>
  </si>
  <si>
    <t>дотация</t>
  </si>
  <si>
    <t>субсидия</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</si>
  <si>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</si>
  <si>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Массовый  спорт</t>
  </si>
  <si>
    <t>Итого по районам</t>
  </si>
  <si>
    <t>0408</t>
  </si>
  <si>
    <t>Транспорт</t>
  </si>
  <si>
    <t>Справочно:</t>
  </si>
  <si>
    <t>план  погашения  КБ</t>
  </si>
  <si>
    <t>факт  погашения  КБ</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</si>
  <si>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</si>
  <si>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Другие  вопросы  в  области  образования</t>
  </si>
  <si>
    <t>Подраздел</t>
  </si>
  <si>
    <t>Общее образование</t>
  </si>
  <si>
    <t>дотация  на  сбалансированность</t>
  </si>
  <si>
    <t>0412</t>
  </si>
  <si>
    <t>Другие вопросы в области национальной экономики</t>
  </si>
  <si>
    <t>ГОРОДСКИЕ  ПОСЕЛЕНИЯ</t>
  </si>
  <si>
    <t>СЕЛЬСКИЕ  ПОСЕЛЕНИЯ</t>
  </si>
  <si>
    <t>Получение  бюджетных  кредитов  от  других  бюджетов  бюджетной  системы  Российской  Федерации  бюджетами  поселений</t>
  </si>
  <si>
    <t>В  ТОМ  ЧИСЛЕ</t>
  </si>
  <si>
    <t>Погашение  бюджетных  кредитов,  полученных  от  других  бюджетов  бюджетной  системы  Российской  Федерации  бюджетами  поселений</t>
  </si>
  <si>
    <t>Дотации  бюджетам  поселений  на  поддержку  мер  по  обеспечению  сбалансированности  бюджетов</t>
  </si>
  <si>
    <t>0409</t>
  </si>
  <si>
    <t>Бюджет_КС</t>
  </si>
  <si>
    <t>район</t>
  </si>
  <si>
    <t>города</t>
  </si>
  <si>
    <t>ИНЫЕ  МЕЖБЮДЖЕТНЫЕ  ТРАНСФЕРТЫ</t>
  </si>
  <si>
    <t>КОСГУ  310,  всего</t>
  </si>
  <si>
    <t>0501</t>
  </si>
  <si>
    <t>0503</t>
  </si>
  <si>
    <t>Благоустройство</t>
  </si>
  <si>
    <t>Сельское  хозяйство  и  рыболовство</t>
  </si>
  <si>
    <t>КОСГУ  310</t>
  </si>
  <si>
    <t>МР</t>
  </si>
  <si>
    <t>ГО</t>
  </si>
  <si>
    <t>БП</t>
  </si>
  <si>
    <t>ВСЕГО</t>
  </si>
  <si>
    <t>(вид  расхода  512  "Иные дотации")</t>
  </si>
  <si>
    <t>(вид  расхода  540  "Иные межбюджетные трансферты")</t>
  </si>
  <si>
    <t>Иные  межбюджетные  трансферты,  всего</t>
  </si>
  <si>
    <t>вид  расхода  530  "Субвенции"</t>
  </si>
  <si>
    <t>вид  расхода  540  "Иные межбюджетные трансферты"</t>
  </si>
  <si>
    <t>вид  расхода  511  "Дотации на выравнивание бюджетной обеспеченности"</t>
  </si>
  <si>
    <t>вид  расхода  512  "Иные дотации"</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</si>
  <si>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</si>
  <si>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</si>
  <si>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 xml:space="preserve">вид  расхода  521  </t>
  </si>
  <si>
    <t xml:space="preserve">вид  расхода  522  </t>
  </si>
  <si>
    <t>КС - 521</t>
  </si>
  <si>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</si>
  <si>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Дорожное хозяйство (дорожные фонды)</t>
  </si>
  <si>
    <t>Безвозмездные  поступления     (000 2 00 00000 00 0000 000)</t>
  </si>
  <si>
    <t xml:space="preserve">Субсидии бюджетам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</si>
  <si>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</si>
  <si>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</si>
  <si>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СУБВЕНЦИЯ</t>
  </si>
  <si>
    <t>годовой  план</t>
  </si>
  <si>
    <t>факт</t>
  </si>
  <si>
    <t>ИТОГО</t>
  </si>
  <si>
    <t>Показатели</t>
  </si>
  <si>
    <t>Нераспределенная  сумма</t>
  </si>
  <si>
    <t>Распределено</t>
  </si>
  <si>
    <t xml:space="preserve">прочие  субсидии  </t>
  </si>
  <si>
    <t>субвенция  на  воинский  учет</t>
  </si>
  <si>
    <t>отклонение</t>
  </si>
  <si>
    <t>нераспределенные  иные  МБТ</t>
  </si>
  <si>
    <t xml:space="preserve">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t>
  </si>
  <si>
    <t>выборка  без  федеральных</t>
  </si>
  <si>
    <t>прочие межбюджетные трансферты, передаваемые бюджетам поселений</t>
  </si>
  <si>
    <t xml:space="preserve"> Другие общегосударственные вопросы</t>
  </si>
  <si>
    <t>Иные межбюджетные трансферты за счет средств резервного фонда администрации Липецкой области по непрограммному направлению расходов "Резервные фонды" в рамках непрограммных расходов областного бюджета</t>
  </si>
  <si>
    <t>19 3 01 80030</t>
  </si>
  <si>
    <t>Целевая  статья  01 1 01 51350</t>
  </si>
  <si>
    <t>Целевая  статья  99 9 00 51180</t>
  </si>
  <si>
    <t>Целевая  статья  99 9 00 51200</t>
  </si>
  <si>
    <t>Целевая  статья  99 4 00 59300</t>
  </si>
  <si>
    <t>01 1 01 85250</t>
  </si>
  <si>
    <t>01 4 04 85080</t>
  </si>
  <si>
    <t>01 4 02 85130</t>
  </si>
  <si>
    <t>01 4 02 85140</t>
  </si>
  <si>
    <t>01 5 03 85320</t>
  </si>
  <si>
    <t>01 7 02 85150</t>
  </si>
  <si>
    <t>02 4 01 85340</t>
  </si>
  <si>
    <t>06 3 01 85060</t>
  </si>
  <si>
    <t>09 1 01 85070</t>
  </si>
  <si>
    <t>99 9 00 85270</t>
  </si>
  <si>
    <t>Целевая  статья  01 4 02 85040</t>
  </si>
  <si>
    <t>Целевая  статья  01 7 01 85050</t>
  </si>
  <si>
    <t>99 4 00 59300</t>
  </si>
  <si>
    <t>99 4 00 85020</t>
  </si>
  <si>
    <t>Целевые  статьи  99 4 00 85020  (областные),  99 4 00 59300  (федеральные)</t>
  </si>
  <si>
    <t>19 3 02 80040</t>
  </si>
  <si>
    <t>19 3 02 80070</t>
  </si>
  <si>
    <t>Целевые  статьи  19 3 02 80040,  19 3 02 80070</t>
  </si>
  <si>
    <t>19 3 02 80050</t>
  </si>
  <si>
    <t>19 3 02 80060</t>
  </si>
  <si>
    <t>19 3 02 80080</t>
  </si>
  <si>
    <t>Целевые  статьи  19 3 02 80050,  19 3 02 80060,  19 3 02 80080</t>
  </si>
  <si>
    <t>Целевая  статья  19 3 01 80030</t>
  </si>
  <si>
    <t>Целевые  статьи  19 3 01 80010, 19 3 01 80020</t>
  </si>
  <si>
    <t>08 5 03 86010</t>
  </si>
  <si>
    <t>14 2 02 86100</t>
  </si>
  <si>
    <t>13 6 01 86050</t>
  </si>
  <si>
    <t>13 8 01 86060</t>
  </si>
  <si>
    <t>05 1 06 86560</t>
  </si>
  <si>
    <t>12 1 29 86080</t>
  </si>
  <si>
    <t>08 5 03 86010 - в  части  капремонта</t>
  </si>
  <si>
    <t>08 5 03 86010 - бюдж. Инвест.</t>
  </si>
  <si>
    <t>99 3 00 88000</t>
  </si>
  <si>
    <t>14 1 04 86030</t>
  </si>
  <si>
    <t>ВР  521</t>
  </si>
  <si>
    <t>ВР  522</t>
  </si>
  <si>
    <t>ВР  522,  всего</t>
  </si>
  <si>
    <t>13 5 02 85170</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</si>
  <si>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51340)</t>
  </si>
  <si>
    <t>Целевая  статья  01 1 01 51340</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</si>
  <si>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</si>
  <si>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</si>
  <si>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01 7 01 85360</t>
  </si>
  <si>
    <t>16 2 02 86210</t>
  </si>
  <si>
    <t>14 1 05 86070</t>
  </si>
  <si>
    <t>01 6 05 R0273</t>
  </si>
  <si>
    <t>10 1 03 86670</t>
  </si>
  <si>
    <t>Закон  Липецкой  области  от  15.12.2015  года  № 481-ОЗ  "О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</si>
  <si>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</si>
  <si>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</si>
  <si>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</si>
  <si>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</si>
  <si>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</si>
  <si>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</si>
  <si>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Справка по исп. Лимитов по ЦС и ВР (райгруппа)</t>
  </si>
  <si>
    <t xml:space="preserve">  05 1 13 85350</t>
  </si>
  <si>
    <t>05 1 14 85090</t>
  </si>
  <si>
    <t>05 1 14 85160</t>
  </si>
  <si>
    <t>сельские</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</si>
  <si>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</si>
  <si>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05 1 14 85420</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</si>
  <si>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</si>
  <si>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0502</t>
  </si>
  <si>
    <t>Коммунальное  хозяйство</t>
  </si>
  <si>
    <t>Дотации  бюджетам  на  поддержку  мер  по  обеспечению  сбалансированности  бюджетов  (000 2 02 15002 00 0000 151)</t>
  </si>
  <si>
    <t>Дотации  бюджетам  городских  округов  на  поддержку  мер  по  обеспечению  сбалансированности  бюджетов  (000 2 02 15002 04 0000 151)</t>
  </si>
  <si>
    <t>Дотации  бюджетам  муниципальных  районов  на  поддержку  мер  по  обеспечению  сбалансированности  бюджетов  (000 2 02 15002 05 0000 151)</t>
  </si>
  <si>
    <t>Дотации  бюджетам  сельских  поселений  на  поддержку  мер  по  обеспечению  сбалансированности  бюджетов   (000 2 02 15002 10 0000 151)</t>
  </si>
  <si>
    <t xml:space="preserve">Дотации  бюджетам  городских  поселений  на  поддержку  мер  по  обеспечению  сбалансированности  бюджетов   (000 2 02 15002 13 0000 151) </t>
  </si>
  <si>
    <t>06 1 13 86680</t>
  </si>
  <si>
    <t xml:space="preserve">Предоставление субсидий местным бюджетам на реализацию муниципальных программ, направленных на строительство сельских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</si>
  <si>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 xml:space="preserve">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</si>
  <si>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15 R5192</t>
  </si>
  <si>
    <t xml:space="preserve">Субсидия бюджетам поселений на поддержку отрасли культуры   </t>
  </si>
  <si>
    <t xml:space="preserve">субсидия на поддержку отрасли культуры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</si>
  <si>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</si>
  <si>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</si>
  <si>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11 4 08 R5276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</si>
  <si>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</si>
  <si>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 </t>
  </si>
  <si>
    <t>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</si>
  <si>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t>
  </si>
  <si>
    <t>01 6 05 R0273 - обл</t>
  </si>
  <si>
    <t>01 6 05 R0273 - фед</t>
  </si>
  <si>
    <t>06 1 15 R5192 - обл</t>
  </si>
  <si>
    <t>06 1 15 R5192 - фед</t>
  </si>
  <si>
    <t>годовой  план  МБТ_I  часть)</t>
  </si>
  <si>
    <t>отклонение  от  годового  плана</t>
  </si>
  <si>
    <t>отклонение  от  КС</t>
  </si>
  <si>
    <t>УТОЧНЕННЫЙ  ПЛАН  И  ИСПОЛНЕНИЕ  ПО  СРЕДСТВАМ  ФЕДЕРАЛЬНОГО  БЮДЖЕТА</t>
  </si>
  <si>
    <t>предоставление субсидий местным бюджетам на реализацию муниципальных программ, направленных на развитие газификации в сельской местности</t>
  </si>
  <si>
    <t>отклонение  от  уточнений  МБТ</t>
  </si>
  <si>
    <t>11 4 07 86275</t>
  </si>
  <si>
    <t>11 4 08 86276</t>
  </si>
  <si>
    <t>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</si>
  <si>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08 R5276 - фед</t>
  </si>
  <si>
    <t>предоставление субсидий местным бюджетам на софинансирование муниципальных программ развития малого и среднего предпринимательства по предоставлению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</si>
  <si>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151)</t>
  </si>
  <si>
    <t>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</si>
  <si>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10 0000 151)</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</si>
  <si>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13 0000 151)</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</si>
  <si>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</si>
  <si>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 xml:space="preserve">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</si>
  <si>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0703</t>
  </si>
  <si>
    <t>Дополнительное  образование  детей</t>
  </si>
  <si>
    <t>выборка  по  федеральным  с  "fed"</t>
  </si>
  <si>
    <t>генератор  отчетов  (Субсидия  МО  по  целевой  с  R с  fed)</t>
  </si>
  <si>
    <t>ОБЛАСТНЫЕ  БЕЗ  R</t>
  </si>
  <si>
    <t>федеральные  средства  по  ЦС  с  R</t>
  </si>
  <si>
    <t>просто субсидия</t>
  </si>
  <si>
    <t>распределенная субсидия</t>
  </si>
  <si>
    <t>Субсидии бюджетам поселений на софинансирование капитальных вложений в объекты муниципальной собственности</t>
  </si>
  <si>
    <t>14 2 06 86090</t>
  </si>
  <si>
    <t>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</si>
  <si>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01 6 05 86310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</si>
  <si>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</si>
  <si>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18 2 05 86790</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</si>
  <si>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подпрограммы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</si>
  <si>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</si>
  <si>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61 R4670 - обл</t>
  </si>
  <si>
    <t>06 1 61 R4670 - фед</t>
  </si>
  <si>
    <t>Целевая  статья  01 1 01 51760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</si>
  <si>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51350)</t>
  </si>
  <si>
    <t>Целевая  статья  06 1 62 R4670</t>
  </si>
  <si>
    <t>06 1 62 R4670 - обл</t>
  </si>
  <si>
    <t>06 1 62 R4670 - фед</t>
  </si>
  <si>
    <t>01 6 09 86800</t>
  </si>
  <si>
    <t>06 1 63 R4660 - обл</t>
  </si>
  <si>
    <t>06 1 63 R4660 - фед</t>
  </si>
  <si>
    <t>Целевая  статья  06 1 63 R4660</t>
  </si>
  <si>
    <t>06 1 62 R4670</t>
  </si>
  <si>
    <t>06 1 63 R4660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</si>
  <si>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</si>
  <si>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51760)</t>
  </si>
  <si>
    <t>01 1 01 85180</t>
  </si>
  <si>
    <t>Закон Липецкой области от 25 декабря 2017 года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</si>
  <si>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05 1 26 86160</t>
  </si>
  <si>
    <t xml:space="preserve">05 1 26 86160 </t>
  </si>
  <si>
    <t>01 6 04 86130</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</si>
  <si>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</si>
  <si>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</si>
  <si>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</si>
  <si>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субсидия  по  КОСГУ  310</t>
  </si>
  <si>
    <t>субвенция  МР</t>
  </si>
  <si>
    <t xml:space="preserve">предоставление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t>
  </si>
  <si>
    <t>12 2 04 86180</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</si>
  <si>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подпрограммы "Развитие и модернизация электроэнергетики" государственной программы Липецкой области "Энергоэффективность и развитие энергетики в Липецкой области"</t>
  </si>
  <si>
    <t>14 2 07 86170</t>
  </si>
  <si>
    <t>08 6 09 86390</t>
  </si>
  <si>
    <t>16 2 09 86380</t>
  </si>
  <si>
    <t>Предоставление субсидий местным бюджетам на реализацию мероприятий муниципальных программ, направленных на организацию водоснабжения населения на территории городских округов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</si>
  <si>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Спорт высших достижений</t>
  </si>
  <si>
    <t>вид  расхода  523</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</si>
  <si>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</si>
  <si>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КС - 523</t>
  </si>
  <si>
    <t>ВР  523</t>
  </si>
  <si>
    <t>вид  расхода  523  "Консолидированные  субсидии"</t>
  </si>
  <si>
    <t>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t>
  </si>
  <si>
    <t>Целевые  статьи  01 6 04 86130,  01 6 04 R0272,  01 6 05 R0273,  01 6 05 86310,  01 6 09 86800</t>
  </si>
  <si>
    <t>01 6 04 R0272 - обл</t>
  </si>
  <si>
    <t>01 6 04 R0272 - фед</t>
  </si>
  <si>
    <t>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</si>
  <si>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6 04 R0272</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</si>
  <si>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</si>
  <si>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0605</t>
  </si>
  <si>
    <t>Другие вопросы в области охраны окружающей среды</t>
  </si>
  <si>
    <t>14 2 08 86190</t>
  </si>
  <si>
    <t>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на садоводческих маршрутах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</si>
  <si>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14 1 08 86300</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</si>
  <si>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</si>
  <si>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приобретение транспортных средств (автобусов) с электрическим двигателем для осуществления перевозок пассажиров по муниципальным маршрутам регулярных перевозок городского сообщения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</si>
  <si>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 xml:space="preserve">Субсидии бюджетам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</si>
  <si>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</si>
  <si>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</si>
  <si>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</si>
  <si>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муниципальных районов  (2 02 49999 05 0000 150)</t>
  </si>
  <si>
    <t>Межбюджетные трансферты, передаваемые бюджетам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00 0000 150)</t>
  </si>
  <si>
    <t>Межбюджетные трансферты, передаваемые бюджетам городских округов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04 0000 150)</t>
  </si>
  <si>
    <t>Межбюджетные трансферты, передаваемые бюджетам муниципальных районов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05 0000 150)</t>
  </si>
  <si>
    <t>Субвенции  бюджетам  на  государственную  регистрацию  актов  гражданского  состояния   (000 2 02 35930 00 0000 150)</t>
  </si>
  <si>
    <t>Субвенции  бюджетам  городских  округов  на  государственную  регистрацию  актов  гражданского  состояния    (000 2 02 35930 04 0000 150)</t>
  </si>
  <si>
    <t>Субвенции  бюджетам  муниципальных  районов  на  государственную  регистрацию  актов  гражданского  состояния (000 2 02 35930 05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</si>
  <si>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</si>
  <si>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</si>
  <si>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</si>
  <si>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</si>
  <si>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</si>
  <si>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</si>
  <si>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</si>
  <si>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</si>
  <si>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</si>
  <si>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</si>
  <si>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</si>
  <si>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</si>
  <si>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на осуществление первичного  воинского учета на территориях, где отсутствуют военные комиссариаты    (000 2 02 35118 00 0000 150)</t>
  </si>
  <si>
    <t>Субвенции бюджетам сельских поселений на осуществление первичного воинского учета на территориях, где отсутствуют военные комиссариаты  (000 2 02 35118 10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</si>
  <si>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00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</si>
  <si>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04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</si>
  <si>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05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</si>
  <si>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</si>
  <si>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</si>
  <si>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</si>
  <si>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Субвенции местным бюджетам на выполнение передаваемых полномочий субъектов  Российской  Федерации   (000 2 02 30024 00 0000 150)</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</si>
  <si>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</si>
  <si>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муниципальных районов на выполнение передаваемых полномочий субъектов  Российской  Федерации  (000 2 02 30024 05 0000 150)</t>
  </si>
  <si>
    <t>Прочие  субсидии    ( 000 2 02 29999 00 0000 150 )</t>
  </si>
  <si>
    <t>Прочие  субсидии  бюджетам  сельских  поселений  (000 2 02 29999 10 0000 150)</t>
  </si>
  <si>
    <t>Прочие  субсидии  бюджетам  городских  поселений  (000 2 02 29999 13 0000 150)</t>
  </si>
  <si>
    <t>Прочие  субсидии  бюджетам  городских  округов      ( 000 2 02 29999 04 0000 150 )</t>
  </si>
  <si>
    <t>Прочие  субсидии  бюджетам  муниципальных  районов      ( 000 2 02 29999 05 0000 150 )</t>
  </si>
  <si>
    <t>Субвенции бюджетам бюджетной системы Российской Федерации  (000 2 02 30000 00 000 150)</t>
  </si>
  <si>
    <t>Иные межбюджетные трансферты (000 2 02 04000 00 0000 150)</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</si>
  <si>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    ( 000 2 02 25520 00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</si>
  <si>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   ( 000 2 02 25520 04 0000 150 )</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</si>
  <si>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   ( 000 2 02 25520 05 0000 150 )</t>
  </si>
  <si>
    <t>Субсидия бюджетам на поддержку отрасли культуры    ( 000 2 02 25519 00 0000 150 )</t>
  </si>
  <si>
    <t>Субсидия бюджетам городских округов на поддержку отрасли культуры    ( 000 2 02 25519 04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</si>
  <si>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</si>
  <si>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</si>
  <si>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</si>
  <si>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</si>
  <si>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</si>
  <si>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</si>
  <si>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</si>
  <si>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</si>
  <si>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</si>
  <si>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</si>
  <si>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13 0000 150)</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</si>
  <si>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00 0000 150)  </t>
  </si>
  <si>
    <t xml:space="preserve">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04 0000 150)  </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</si>
  <si>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05 0000 150)  </t>
  </si>
  <si>
    <t xml:space="preserve">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10 0000 150)  </t>
  </si>
  <si>
    <t xml:space="preserve">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13 0000 150)  </t>
  </si>
  <si>
    <t>Дотации  на  выравнивание  бюджетной  обеспеченности   (000 2 02 15001 00 0000 150)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</si>
  <si>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</si>
  <si>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14 1 R1 53934</t>
  </si>
  <si>
    <t>Целевая  статья  14 1 R1 53934</t>
  </si>
  <si>
    <t>Целевая  статья  05 1 Р2 51590</t>
  </si>
  <si>
    <t>05 1 Р2 87050</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</si>
  <si>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без условий софинансирования с федеральным бюджетом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</si>
  <si>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Р2 51590</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</si>
  <si>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</si>
  <si>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Целевая  статья   05 1 Р2 51590,  05 1 Р2 87050</t>
  </si>
  <si>
    <t>20 1 06 86420</t>
  </si>
  <si>
    <t>ВР  540</t>
  </si>
  <si>
    <t>14 2 09 86260</t>
  </si>
  <si>
    <t>Предоставление субсидий местным бюджетам на реализацию муниципальных программ, направленных на ремонт подвижного состава и инфраструктуры городского наземного электрического транспорта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</si>
  <si>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в рамках подпрограммы "Развитие торговли Липецкой области на 2014-2016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</si>
  <si>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</si>
  <si>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Субсидии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</si>
  <si>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генератор  отчетов  (иные  МБТ  по  целевой  с  R с  fed)</t>
  </si>
  <si>
    <t>06 1 A2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</si>
  <si>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 в рамках регионального проекта "Творческие люди"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</si>
  <si>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05 5 E1 55200</t>
  </si>
  <si>
    <t>05 5 E1 55200 - фед</t>
  </si>
  <si>
    <t>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</si>
  <si>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05 1 Е2 50970</t>
  </si>
  <si>
    <t>Целевая  статья  05 1 Е2 50970</t>
  </si>
  <si>
    <t>05 1 Е2 50970 - обл</t>
  </si>
  <si>
    <t>05 1 Е2 50970 - фед</t>
  </si>
  <si>
    <t>05 1 Р2 52320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</si>
  <si>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</si>
  <si>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06 1 A1 55196</t>
  </si>
  <si>
    <t>06 1 A1 55196 - обл</t>
  </si>
  <si>
    <t>06 1 A1 55196 - фед</t>
  </si>
  <si>
    <t xml:space="preserve">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</si>
  <si>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Целевая  статья  05 1 Р2 52320</t>
  </si>
  <si>
    <t>05 1 Р2 52320 - обл</t>
  </si>
  <si>
    <t>05 1 Р2 52320 - фед</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</si>
  <si>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</si>
  <si>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Субвенции бюджетам на осуществление первичного  воинского учета на территориях, где отсутствуют военные комиссариаты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</si>
  <si>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</si>
  <si>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</si>
  <si>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государственную  регистрацию  актов  гражданского  состояния    ( 000 2 02 35930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</si>
  <si>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</si>
  <si>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Иные межбюджетные трансферты ( 000 2 02 40000 00 0000 150 )</t>
  </si>
  <si>
    <t>04 1 Р5 52281</t>
  </si>
  <si>
    <t>04 2 Р5 52282</t>
  </si>
  <si>
    <t>Реализация мероприятий, направленных на оснащение объектов спортивной инфраструктуры спортивно-технологическим оборудованием (на создание или модернизацию футбольных полей с искусственным покрытием и легкоатлетическими беговыми дорожками)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</si>
  <si>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04 1 Р5 52281 - фед</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</si>
  <si>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</si>
  <si>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</si>
  <si>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</si>
  <si>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04 2 Р5 52282 - фед</t>
  </si>
  <si>
    <t xml:space="preserve">Целевые  статьи  04 1 Р5 52281,  04 2 Р5 52282 </t>
  </si>
  <si>
    <t>областные  средства  по  ЦС  с  R  и  по  5</t>
  </si>
  <si>
    <t>федеральные  средства  по  ЦС  с  R  и  по  5</t>
  </si>
  <si>
    <t>форма  0503324</t>
  </si>
  <si>
    <t xml:space="preserve">УТОЧНЕННЫЙ  ПЛАН  И  ИСПОЛНЕНИЕ  ПО  МЕЖБЮДЖЕТНЫМ  ТРАНСФЕРТАМ  </t>
  </si>
  <si>
    <t>Предоставление субсидий местным бюджетам на реализацию муниципальных программ, направленных на приобретение автобусов для осуществления перевозок пассажиров по маршрутам регулярных перевозок по регулируемым тарифам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</si>
  <si>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ежемесячной  социальной  выплаты  в  связи  с  усыновлением  (удочерением)  ребенка - сироты  или  ребенка,  оставшегося  без  попечения  родителей</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</si>
  <si>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</si>
  <si>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</si>
  <si>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19.08.2008  года  № 180-ОЗ  "О нормативах финансирования общеобразовательных организаций"</t>
  </si>
  <si>
    <t>СВЕДЕНИЯ  О  НЕРАСПРЕДЕЛЕННЫХ  ИНЫХ  МЕЖБЮДЖЕТНЫХ  ТРАНСФЕРТАХ  В  2020  ГОДУ</t>
  </si>
  <si>
    <t>СВЕДЕНИЯ  О  НЕРАСПРЕДЕЛЕННОЙ  ДОТАЦИИ  В  2020  ГОДУ</t>
  </si>
  <si>
    <t>МЕЖБЮДЖЕТНЫЕ  ТРАНСФЕРТЫ  В  2020  ГОДУ</t>
  </si>
  <si>
    <t>ФЕДЕРАЛЬНЫЕ  СРЕДСТВА  В  2020  ГОДУ</t>
  </si>
  <si>
    <t xml:space="preserve">16 2 G1 52421 </t>
  </si>
  <si>
    <t>Реализация мероприятий по ликвидации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"Чистая страна"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</si>
  <si>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Целевая  статья  16 2 G1 52421</t>
  </si>
  <si>
    <t>16 2 G1 52421 - обл</t>
  </si>
  <si>
    <t>16 2 G1 52421 - фед</t>
  </si>
  <si>
    <t>05 5 Е1 52300</t>
  </si>
  <si>
    <t>Целевая  статья  05 5 Е1 52300</t>
  </si>
  <si>
    <t>05 5 Е1 52300 - обл</t>
  </si>
  <si>
    <t>05 5 Е1 52300 - фед</t>
  </si>
  <si>
    <t>Создание новых мест в общеобразовательных организациях, расположенных в сельской местности и поселках городского типа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</si>
  <si>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04 1 Р5 51391</t>
  </si>
  <si>
    <t>Целевая  статья  04 1 Р5 51391</t>
  </si>
  <si>
    <t>04 1 Р5 51391 - обл</t>
  </si>
  <si>
    <t>04 1 Р5 51391 - фед</t>
  </si>
  <si>
    <t>04 2 Р5 52292</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</si>
  <si>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  (000 2 02 25229 00 0000 150)</t>
  </si>
  <si>
    <t>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  (000 2 02 25229 04 0000 150)</t>
  </si>
  <si>
    <t>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  (000 2 02 25229 05 0000 150)</t>
  </si>
  <si>
    <t>04 1 Р5 52282</t>
  </si>
  <si>
    <t>04 1 Р5 52292 - обл</t>
  </si>
  <si>
    <t>04 1 Р5 52292 - фед</t>
  </si>
  <si>
    <t>11 4 I5 55276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</si>
  <si>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</si>
  <si>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I5 55276 - фед</t>
  </si>
  <si>
    <t>всего  план</t>
  </si>
  <si>
    <t>всего  факт</t>
  </si>
  <si>
    <t>ГО  план</t>
  </si>
  <si>
    <t>ГО  факт</t>
  </si>
  <si>
    <t>МР  план</t>
  </si>
  <si>
    <t>МР  факт</t>
  </si>
  <si>
    <t>ГП  план</t>
  </si>
  <si>
    <t>ГП  факт</t>
  </si>
  <si>
    <t>СП  план</t>
  </si>
  <si>
    <t>СП  факт</t>
  </si>
  <si>
    <t>Всего  МБТ</t>
  </si>
  <si>
    <t>Дотация</t>
  </si>
  <si>
    <t>выравнивание</t>
  </si>
  <si>
    <t>сбалансированность</t>
  </si>
  <si>
    <t>гранты</t>
  </si>
  <si>
    <t>Субсидия</t>
  </si>
  <si>
    <t>310 КОСГУ</t>
  </si>
  <si>
    <t>Субвенция</t>
  </si>
  <si>
    <t>Иные  МБТ</t>
  </si>
  <si>
    <t>план</t>
  </si>
  <si>
    <t xml:space="preserve">Целевая  статья  01 6 04 R0272  </t>
  </si>
  <si>
    <t xml:space="preserve">Целевая  статья  01 6 05 R0273  </t>
  </si>
  <si>
    <t xml:space="preserve">Целевая  статья  05 1 Е2 50970  </t>
  </si>
  <si>
    <t xml:space="preserve">Целевая  статья  04 1 Р5 51391  </t>
  </si>
  <si>
    <t xml:space="preserve">Целевая  статья  04 1 Р5 52281 </t>
  </si>
  <si>
    <t xml:space="preserve">Целевая  статья  04 1 Р5 52282  </t>
  </si>
  <si>
    <t xml:space="preserve">Целевая  статья  04 2 Р5 52292  </t>
  </si>
  <si>
    <t xml:space="preserve">Целевая  статья  05 5 E1 52300 </t>
  </si>
  <si>
    <t xml:space="preserve">Целевая  статья  05 1 Р2 52320 </t>
  </si>
  <si>
    <t xml:space="preserve">Целевая  статья  16 2 G1 52421 </t>
  </si>
  <si>
    <t xml:space="preserve">Целевая  статья  06 1 63 R4660  </t>
  </si>
  <si>
    <t xml:space="preserve">Целевая  статья  06 1 62 R4670  </t>
  </si>
  <si>
    <t xml:space="preserve">Целевая  статья  06 1 15 R5192 </t>
  </si>
  <si>
    <t xml:space="preserve">Целевая  статья  06 1 A1 55196 </t>
  </si>
  <si>
    <t xml:space="preserve">Целевая  статья  05 5 E1 55200  </t>
  </si>
  <si>
    <t xml:space="preserve">Целевая  статья  11 4 I5 55276 </t>
  </si>
  <si>
    <t xml:space="preserve">Целевая  статья  11 4 08 R5276 </t>
  </si>
  <si>
    <t>08 1 01 85010</t>
  </si>
  <si>
    <t>Целевые  статьи  01 1 01 85180,  01 1 01 85250,  01 4 02 85130,  01 4 02 85140,  01 4 04 85080,  01 5 03 85320,  01 7 01 85360,  01 7 02 85150,  02 4 01 85340,  05 1 13 85350,  05 1 14 85090,  05 1 14 85160,  05 1 14 85420,  06 3 01 85060,  08 1 01 85010,  09 1 01 85070,  13 5 02 85170,  99 9 00 85270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</si>
  <si>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</si>
  <si>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</si>
  <si>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Субсидии бюджетам на софинансирование капитальных вложений в объекты муниципальной собственности  (000 2 02 20077 00 0000 150)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</si>
  <si>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</si>
  <si>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</si>
  <si>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</si>
  <si>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</si>
  <si>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</si>
  <si>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</si>
  <si>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создание или модернизация футбольных полей с искусственным покрытием</t>
  </si>
  <si>
    <t xml:space="preserve">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 (субсидии бюджетам муниципальных районов и городских округов на реализацию муниципальных программ, направленных на совершенствование спортивной подготовки по хоккею)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</si>
  <si>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совершенствование спортивной подготовки по хоккею</t>
  </si>
  <si>
    <t xml:space="preserve">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t>
  </si>
  <si>
    <t>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</si>
  <si>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   (000 2 02 45393 00 0000 150 )</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</si>
  <si>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04 0000 150 )</t>
  </si>
  <si>
    <t xml:space="preserve">Межбюджетные трансферты, передаваемые бюджетам поселений на финансовое обеспечение дорожной деятельности в рамках реализации национального проекта "Безопасные и качественные автомобильные дороги"   </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</si>
  <si>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05 0000 150 )</t>
  </si>
  <si>
    <t>Межбюджетные трансферты, передаваемые бюджетам сельских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10 0000 150 )</t>
  </si>
  <si>
    <t>Межбюджетные трансферты, передаваемые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13 0000 150 )</t>
  </si>
  <si>
    <t>05 1 12 86590</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</si>
  <si>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</si>
  <si>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</si>
  <si>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04 2 Р5 86820</t>
  </si>
  <si>
    <t xml:space="preserve">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</si>
  <si>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Субсидии бюджетам на реализацию федеральной целевой программы "Развитие физической культуры и спорта в Российской Федерации на 2016 - 2020 годы"   ( 000 2 02 25495 00 0000 150 )</t>
  </si>
  <si>
    <t>Субсидии бюджетам городских округов на реализацию федеральной целевой программы "Развитие физической культуры и спорта в Российской Федерации на 2016 - 2020 годы"   ( 000 2 02 25495 04 0000 150 )</t>
  </si>
  <si>
    <t>Субсидии бюджетам муниципальных районов на реализацию федеральной целевой программы "Развитие физической культуры и спорта в Российской Федерации на 2016 - 2020 годы"   ( 000 2 02 25495 05 0000 150 )</t>
  </si>
  <si>
    <t>04 1 P5 54951 - обл</t>
  </si>
  <si>
    <t>04 1 P5 54951- фед</t>
  </si>
  <si>
    <t>Целевая  статья  04 1 P5 54951</t>
  </si>
  <si>
    <t>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t>
  </si>
  <si>
    <t>04 1 P5 54951</t>
  </si>
  <si>
    <t>Реализация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</si>
  <si>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вид  расхода  522</t>
  </si>
  <si>
    <t>07 1 06 86860</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</si>
  <si>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</si>
  <si>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</si>
  <si>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20 1 08 87070</t>
  </si>
  <si>
    <t>Целевые  статьи  20 1 08 87070,  99 3 00 88000</t>
  </si>
  <si>
    <t>Субвенции бюджетам на проведение Всероссийской переписи населения 2020 года   (000 2 02 35469 00 0000 150)</t>
  </si>
  <si>
    <t>Субвенции бюджетам городских округов на проведение Всероссийской переписи населения 2020 года   (000 2 02 35469 04 0000 150)</t>
  </si>
  <si>
    <t>Субвенции бюджетам муниципальных районов на проведение Всероссийской переписи населения 2020 года   (000 2 02 35469 05 0000 150)</t>
  </si>
  <si>
    <t>Целевая  статья  04 1 Р5 52292</t>
  </si>
  <si>
    <t>10 1 13 R2991</t>
  </si>
  <si>
    <t>Целевая  статья  10 1 10 R2991</t>
  </si>
  <si>
    <t xml:space="preserve">Субсидии бюджетам поселений на обустройство и восстановление воинских захоронений, находящихся в государственной собственности </t>
  </si>
  <si>
    <t>10 1 10 R2991 - обл</t>
  </si>
  <si>
    <t>10 1 10 R2991 - фед</t>
  </si>
  <si>
    <t>08 4 F1 50210</t>
  </si>
  <si>
    <t>Стимулирование программ развития жилищного строительства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</si>
  <si>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Целевая  статья  08 4 F1 50210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</si>
  <si>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</si>
  <si>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08 4 F1 50210 - обл</t>
  </si>
  <si>
    <t>08 4 F1 50210 - фед</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</si>
  <si>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</si>
  <si>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</si>
  <si>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 xml:space="preserve">10 3 05 86630 </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</si>
  <si>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подпрограммы "Реализация государственной национальной политики в Липецкой области" государственной программы Липецкой области "Реализация внутренней политики Липецкой области"</t>
  </si>
  <si>
    <t>Межбюджетные трансферты, передаваемые бюджетам на создание виртуальных концертных залов  (000 2 02 45453 00 0000 150)</t>
  </si>
  <si>
    <t>Межбюджетные трансферты, передаваемые бюджетам городских округов на создание виртуальных концертных залов  (000 2 02 45453 04 0000 150)</t>
  </si>
  <si>
    <t>Межбюджетные трансферты, передаваемые бюджетам муниципальных районов на создание виртуальных концертных залов  (000 2 02 45453 05 0000 150)</t>
  </si>
  <si>
    <t>06 1 А3 54530 - обл</t>
  </si>
  <si>
    <t>06 1 А3 54530 - фед</t>
  </si>
  <si>
    <t xml:space="preserve">Целевая  статья  06 1 А3 54530 </t>
  </si>
  <si>
    <t>Межбюджетные трансферты, передаваемые бюджетам на создание модельных муниципальных библиотек  (000 2 02 45454 00 0000 150)</t>
  </si>
  <si>
    <t>Межбюджетные трансферты, передаваемые бюджетам городских округов на создание модельных муниципальных библиотек  (000 2 02 45454 04 0000 150)</t>
  </si>
  <si>
    <t>Межбюджетные трансферты, передаваемые бюджетам муниципальных районов на создание модельных муниципальных библиотек  (000 2 02 45454 05 0000 150)</t>
  </si>
  <si>
    <t>06 1 А1 54540 - обл</t>
  </si>
  <si>
    <t>06 1 А1 54540 - фед</t>
  </si>
  <si>
    <t>Целевая  статья  06 1 А1 54540</t>
  </si>
  <si>
    <t xml:space="preserve"> 06 1 А1 54540</t>
  </si>
  <si>
    <t>Создание модельных муниципальных библиотек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</si>
  <si>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 xml:space="preserve">Создание виртуальных концертных залов в рамках регионального проекта  "Цифровая культура"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</si>
  <si>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А3 54530</t>
  </si>
  <si>
    <t>04 1 41 86440</t>
  </si>
  <si>
    <t>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подпрограммы "Развитие физической культуры и массового спорта на 2014-2020 годы" государственной программы Липецкой области "Развитие физической культуры и спорта Липецкой области"</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</si>
  <si>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</si>
  <si>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</si>
  <si>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(000 2 02 25097 00 0000 150)</t>
  </si>
  <si>
    <t>Субсидии бюджетам на создание новых мест в общеобразовательных организациях, расположенных в сельской местности и поселках городского типа  (000 2 02 25230 00 0000 150)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</si>
  <si>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00 0000 150)</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</si>
  <si>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</si>
  <si>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</si>
  <si>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</si>
  <si>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20 1 F2 55550</t>
  </si>
  <si>
    <t>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</si>
  <si>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Целевая  статья  20 1 F2 55550</t>
  </si>
  <si>
    <t>Реализация мероприятий, направленных на формирование современной городской среды</t>
  </si>
  <si>
    <t>20 1 F2 55550 - обл</t>
  </si>
  <si>
    <t>20 1 F2 55550 - фед</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</si>
  <si>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</si>
  <si>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</si>
  <si>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Целевая  статья  99 9 00 54690</t>
  </si>
  <si>
    <t>06 1 14 86330</t>
  </si>
  <si>
    <t>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</si>
  <si>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</si>
  <si>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21 1 02 R5762</t>
  </si>
  <si>
    <t>21 2 01 R5763</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</si>
  <si>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t>
  </si>
  <si>
    <t>21 2 05 R5766</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</si>
  <si>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t>
  </si>
  <si>
    <t>Целевая  статья  21 1 02 R5762</t>
  </si>
  <si>
    <t>предоставление субсидий местным бюджетам на реализацию муниципальных программ, направленных на строительство жилого помещения (жилого дома), предоставляемого гражданам, проживающим на сельских территориях, по договору найма жилого помещения</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</si>
  <si>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</si>
  <si>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Целевая  статья  21 2 01 R5763</t>
  </si>
  <si>
    <t>предоставление субсидий местным бюджетам на реализацию муниципальных программ, направленных на благоустройство сельских территорий</t>
  </si>
  <si>
    <t>Субсидии бюджетам на обеспечение комплексного развития сельских территорий  (000 2 02 25576 00 0000 150)</t>
  </si>
  <si>
    <t>Целевая  статья  21 2 05 R5766</t>
  </si>
  <si>
    <t>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</si>
  <si>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Дотации  бюджетам  городских  округов  на  выравнивание  бюджетной  обеспеченности из бюджета субъекта Российской Федерации  (000 2 02 15001 04 0000 150)</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</si>
  <si>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</si>
  <si>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</si>
  <si>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городских  поселений  на  выравнивание  бюджетной  обеспеченности  из бюджета субъекта Российской Федерации  (000 2 02 15001 13 0000 150)</t>
  </si>
  <si>
    <t>Дотации (гранты) бюджетам за достижение показателей деятельности органов местного самоуправления  (000 2 02 16549 00 0000 150)</t>
  </si>
  <si>
    <t>Дотации (гранты) бюджетам городских округов за достижение показателей деятельности органов местного самоуправления  (000 2 02 16549 04 0000 150)</t>
  </si>
  <si>
    <t>Дотации (гранты) бюджетам муниципальных районов за достижение показателей деятельности органов местного самоуправления  (000 2 02 16549 05 0000 150)</t>
  </si>
  <si>
    <t xml:space="preserve">Дотации (гранты) бюджетам поселений за достижение показателей деятельности органов местного самоуправления </t>
  </si>
  <si>
    <t>Дотации (гранты) бюджетам городских поселений за достижение показателей деятельности органов местного самоуправления  (000 2 02 16549 13 0000 150)</t>
  </si>
  <si>
    <t>Дотации (гранты) бюджетам сельских поселений за достижение показателей деятельности органов местного самоуправления  (000 2 02 16549 10 0000 150)</t>
  </si>
  <si>
    <t>21 2 01 R5763 - фед</t>
  </si>
  <si>
    <t>Субсидии бюджетам городских поселений на обеспечение комплексного развития сельских территорий  (000 2 02 25576 13 0000 150)</t>
  </si>
  <si>
    <t>Субсидии бюджетам сельских поселений на обеспечение комплексного развития сельских территорий  (000 2 02 25576 10 0000 150)</t>
  </si>
  <si>
    <t xml:space="preserve">Субсидии бюджетам поселений на обеспечение комплексного развития сельских территорий  </t>
  </si>
  <si>
    <t>21 1 02 R5762 - фед</t>
  </si>
  <si>
    <t>21 2 05 R5766 - фед</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</si>
  <si>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13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</si>
  <si>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</si>
  <si>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</si>
  <si>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</si>
  <si>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Прочие межбюджетные трансферты, передаваемые бюджетам  (000 2 02 49999 00 0000 150)</t>
  </si>
  <si>
    <t>4.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по непрограммному направлению расходов "Обеспечение деятельности в сфере государственной регистрации актов гражданского состояния" в рамках непрограммных расходов областного бюджета  (ЦС  99 4 00 59300)</t>
  </si>
  <si>
    <t>5.  Осуществление первичного воинского учета на территориях, где отсутствуют военные комиссариаты по непрограммному направлению расходов "Иные непрограммные мероприятия" в рамках непрограммных расходов областного бюджета  (ЦС  99 9 00 51180)</t>
  </si>
  <si>
    <t>6.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</si>
  <si>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 xml:space="preserve">7. Проведение Всероссийской переписи населения (ЦС  99 9 00 54690)  </t>
  </si>
  <si>
    <t xml:space="preserve">Субсидии бюджетам на реализацию программ формирования современной городской среды   ( 000 2 02 25555 00 0000 150 )  </t>
  </si>
  <si>
    <t>Субсидии бюджетам на реализацию программ формирования современной городской среды  ( 000 2 02 25555 00 0000 150 )</t>
  </si>
  <si>
    <t>Субсидии бюджетам поселений на реализацию программ формирования современной городской среды</t>
  </si>
  <si>
    <t>Субсидии бюджетам сельских поселений на реализацию программ формирования современной городской среды   ( 000 2 02 25555 10 0000 150 )</t>
  </si>
  <si>
    <t>Субсидии бюджетам городских поселений на реализацию программ формирования современной городской среды   ( 000 2 02 25555 13 0000 150 )</t>
  </si>
  <si>
    <t>Субсидии бюджетам городских округов на реализацию программ формирования современной городской среды   ( 000 2 02 25555 04 0000 150 )</t>
  </si>
  <si>
    <t>Субсидии бюджетам муниципальных районов на реализацию программ формирования современной городской среды   ( 000 2 02 25555 05 0000 150 )</t>
  </si>
  <si>
    <t>Субсидии бюджетам на государственную поддержку малого и среднего предпринимательства в субъектах Российской Федерации  (000 2 02 25527 00 0000 150)</t>
  </si>
  <si>
    <t>Субсидии бюджетам на государственную поддержку малого и среднего предпринимательства в субъектах Российской Федерации   (000 2 02 25527 00 0000 150)</t>
  </si>
  <si>
    <t>Субсидии бюджетам поселений на государственную поддержку малого и среднего предпринимательства в субъектах Российской Федерации</t>
  </si>
  <si>
    <t>Субсидии бюджетам сельских поселений на государственную поддержку малого и среднего предпринимательства в субъектах Российской Федерации    ( 000 2 02 25527 10 0000 150)</t>
  </si>
  <si>
    <t>Субсидии бюджетам городских поселений на государственную поддержку малого и среднего предпринимательства в субъектах Российской Федерации   ( 000 2 02 25527 13 0000 150 )</t>
  </si>
  <si>
    <t>Субсидии бюджетам городских округов на государственную поддержку малого и среднего предпринимательства в субъектах Российской Федерации  (000 2 02 25527 04 0000 150)</t>
  </si>
  <si>
    <t>Субсидии бюджетам муниципальных районов на государственную поддержку малого и среднего предпринимательства в субъектах Российской Федерации  (000 2 02 25527 05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</si>
  <si>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</si>
  <si>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 xml:space="preserve">Субсидии бюджетам поселений на обеспечение развития и укрепления материально-технической базы домов культуры в населенных пунктах с числом жителей до 50 тысяч человек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</si>
  <si>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</si>
  <si>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13 0000 150 )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</si>
  <si>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</si>
  <si>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</si>
  <si>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</si>
  <si>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04 0000 150)</t>
  </si>
  <si>
    <t>Субсидии бюджетм муниципальнх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05 0000 150)</t>
  </si>
  <si>
    <t>Субсидии бюджетам городских округов на создание новых мест в общеобразовательных организациях, расположенных в сельской местности и поселках городского типа  (000 2 02 25230 04 0000 150)</t>
  </si>
  <si>
    <t>Субсидии бюджетам муниципальных районов на создание новых мест в общеобразовательных организациях, расположенных в сельской местности и поселках городского типа  (000 2 02 25230 05 0000 150)</t>
  </si>
  <si>
    <t>Субсидии бюджетам городских округов на создание в общеобразовательных организациях, расположенных в сельской местности, условий для занятий физической культурой и спортом  (000 2 02 25097 04 0000 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</si>
  <si>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  (000 2 02 25097 05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</si>
  <si>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</si>
  <si>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</si>
  <si>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</si>
  <si>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</si>
  <si>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</si>
  <si>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t>
  </si>
  <si>
    <t>Субвенции бюджетам бюджетной системы Российской Федерации,  всего</t>
  </si>
  <si>
    <t xml:space="preserve">Субсидии бюджетам бюджетной системы Российской Федерации (межбюджетные субсидии) </t>
  </si>
  <si>
    <t>Субсидии бюджетам бюджетной системы Российской Федерации (межбюджетные субсидии),  всего</t>
  </si>
  <si>
    <t>Субвенции бюджетам бюджетной системы Российской Федерации  ( 000 2 02 30000 00 000 150 )</t>
  </si>
  <si>
    <t>Субсидии бюджетам бюджетной системы Российской Федерации (межбюджетные субсидии)  ( 000 2 02 20000 00 0000 150 )</t>
  </si>
  <si>
    <t>Дотации бюджетам бюджетной системы Российской Федерации  (000 2 02 10000 00 0000 150)</t>
  </si>
  <si>
    <t>Дотации бюджетам бюджетной системы Российской Федерации</t>
  </si>
  <si>
    <t>Дотации бюджетам бюджетной системы Российской Федерации,  всего</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</si>
  <si>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</si>
  <si>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21 2 02 86780</t>
  </si>
  <si>
    <t>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</si>
  <si>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</si>
  <si>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</si>
  <si>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Целевые  статьи  06 1 13 86680,  08 5 03 86010  в  части  бюджетных  инвестиций (ВР 522),  08 6 09 86390,  21 2 02 86780</t>
  </si>
  <si>
    <t xml:space="preserve">14 1 R1 Д3934 </t>
  </si>
  <si>
    <t xml:space="preserve">Целевые  статьи  14 1 04 86030,  14 1 05 86070,  14 1 R1 Д3934 </t>
  </si>
  <si>
    <t>Финансовое обеспечение дорожной деятельности в рамках реализации национального проекта «Безопасные и качественные автомобильные дороги» в целях достижения значений дополнительного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</si>
  <si>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08 6 F3 67484</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</si>
  <si>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</si>
  <si>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20 1 F2 Д5551 </t>
  </si>
  <si>
    <t>Реализация мероприятий, направленных на формирование современной городской среды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</si>
  <si>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 xml:space="preserve">Целевые  статьи  20 1 F2 55550,  20 1 F2 Д5551 </t>
  </si>
  <si>
    <t>Целевая  ставтья  21 2 01 R5763</t>
  </si>
  <si>
    <t>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</si>
  <si>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предоставляемого гражданам по договору найма жилого помещения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</si>
  <si>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21 2 02 R5764</t>
  </si>
  <si>
    <t>Целевые  статьи  21 1 02 R5762,  21 2 02 R5764,  21 2 05 R5766</t>
  </si>
  <si>
    <t>21 2 02 R5764 - фед</t>
  </si>
  <si>
    <t>Целевая  статья  21 2 02 R5764</t>
  </si>
  <si>
    <t>СВЕДЕНИЯ  О  СУБСИДИИ  В  2020  ГОДУ</t>
  </si>
  <si>
    <t>Субсидии бюджетам поселений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t>
  </si>
  <si>
    <t xml:space="preserve">Субсидии бюджетам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</si>
  <si>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</si>
  <si>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</si>
  <si>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</si>
  <si>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13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</si>
  <si>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</si>
  <si>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</si>
  <si>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областные  средства </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</si>
  <si>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</si>
  <si>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без условий софинансирования с федеральным бюджетом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</si>
  <si>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5 01 R5200</t>
  </si>
  <si>
    <t xml:space="preserve">Целевая  статья  05 5 01 R5200 </t>
  </si>
  <si>
    <t>Создание новых мест в общеобразовательных организациях</t>
  </si>
  <si>
    <t xml:space="preserve">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t>
  </si>
  <si>
    <t>05 5 01 R5200 - фед</t>
  </si>
  <si>
    <t>08 6 F3 67483</t>
  </si>
  <si>
    <t>Целевая  статья  08 6 F3 67483</t>
  </si>
  <si>
    <t>Целевая  статья  08 6 F3 67484</t>
  </si>
  <si>
    <t>Финансовое обеспечение организации благоустройства территорий муниципальных образований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</si>
  <si>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</si>
  <si>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14 1 01 53900</t>
  </si>
  <si>
    <t>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t>
  </si>
  <si>
    <t xml:space="preserve">Целевая  статья  14 1 01 53900 </t>
  </si>
  <si>
    <t>Межбюджетные трансферты, передаваемые бюджетам  на  финансовое  обеспечение  дорожной  деятельности  (000 2 02 45390 00 0000 150)</t>
  </si>
  <si>
    <t>Межбюджетные трансферты, передаваемые бюджетам  городских  округов  на  финансовое  обеспечение  дорожной  деятельности  (000 2 02 45390 04 0000 150)</t>
  </si>
  <si>
    <t xml:space="preserve">Межбюджетные трансферты, передаваемые бюджетам  поселений на  финансовое  обеспечение  дорожной  деятельности </t>
  </si>
  <si>
    <t>Межбюджетные трансферты, передаваемые бюджетам  муниципальных  районов  на  финансовое  обеспечение  дорожной  деятельности  (000 2 02 45390 05 0000 150)</t>
  </si>
  <si>
    <t>Межбюджетные трансферты, передаваемые бюджетам  сельских поселений на  финансовое  обеспечение  дорожной  деятельности  (000 2 02 45390 10 0000 150)</t>
  </si>
  <si>
    <t>Межбюджетные трансферты, передаваемые бюджетам  городских  поселений  на  финансовое  обеспечение  дорожной  деятельности  (000 2 02 45390 13 0000 150)</t>
  </si>
  <si>
    <t>Целевая  статья  14 1 01 53900</t>
  </si>
  <si>
    <t>14 1 R2 54180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</si>
  <si>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</si>
  <si>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Целевая  статья  14 1 R2 54180</t>
  </si>
  <si>
    <t>Межбюджетные трансферты, передаваемые бюджетам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00 0000 150)</t>
  </si>
  <si>
    <t>Межбюджетные трансферты, передаваемые бюджетам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00 0000 150)</t>
  </si>
  <si>
    <t xml:space="preserve">Межбюджетные трансферты, передаваемые бюджетам на внедрение автоматизированных и роботизированных технологий организации дорожного движения и контроля за соблюдением правил дорожного движения </t>
  </si>
  <si>
    <t xml:space="preserve">Межбюджетные трансферты, передаваемые бюджетам поселений на внедрение автоматизированных и роботизированных технологий организации дорожного движения и контроля за соблюдением правил дорожного движения   </t>
  </si>
  <si>
    <t>Межбюджетные трансферты, передаваемые бюджетам сельских поселений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10 0000 150)</t>
  </si>
  <si>
    <t>Межбюджетные трансферты, передаваемые бюджетам городских поселений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13 0000 150)</t>
  </si>
  <si>
    <t>Межбюджетные трансферты, передаваемые бюджетам городских округов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04 0000 150)</t>
  </si>
  <si>
    <t>Межбюджетные трансферты, передаваемые бюджетам муниципальных районов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05 0000 150)</t>
  </si>
  <si>
    <t>Предоставление субсидий местным бюджетам на реализацию муниципальных программ, направленных на подготовку и внесение изменений в генеральные планы, правила землепользования и застройки городских и сельских поселений и документацию по планировке территорий городских округов, городских и сельских поселений Липецкой области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</si>
  <si>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4 F1 86020</t>
  </si>
  <si>
    <t>Дотации местным бюджетам на поддержку мер по обеспечению сбалансированности бюджетов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</si>
  <si>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</si>
  <si>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</si>
  <si>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увеличения налогового потенциала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</si>
  <si>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</si>
  <si>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</si>
  <si>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 xml:space="preserve"> 10 1 13 86480 </t>
  </si>
  <si>
    <t xml:space="preserve">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 </t>
  </si>
  <si>
    <t>Целевые  статьи   06 1 14 86330,  06 1 A2 86280,  08 4 F1 86020,  08 5 03 86010,   10 1 13 86480,  10 3 05 86630,  12 1 29 86080,  14 1 08 86300,  14 2 02 86100,  14 2 06 86090,  16 2 02 86210,  16 2 09 86380,  18 2 05 86790,  20 1 06 86420</t>
  </si>
  <si>
    <t>Целевые  статьи  04 1 41 86440, 04 2 Р5 86820,  05 1 06 86560,  05 1 12 86590,  05 1 26 86160,  06 1 06 R5194,  06 1 14 86330,  06 1 A2 86280,  07 1 06 86860,   08 4 F1 86020,  08 5 03 86010,  10 1 03 86670,   10 1 13 86480,  10 3 05 86630,  12 1 29 86080,  12 2 04 86180,  13 6 01 86050,  13 8 01 86060,  14 1 08 86300,  14 2 02 86100,  14 2 06 86090,  14 2 07 86170,  14 2 08 86190,  14 2 09 86260,  16 2 02 86210,  16 2 09 86380,  18 2 05 86790,  20 1 06 86420</t>
  </si>
  <si>
    <t>Реализация мероприятий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</si>
  <si>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10 1 10 R299F</t>
  </si>
  <si>
    <t>Целевая  статья  10 1 10 R299F</t>
  </si>
  <si>
    <t xml:space="preserve">Реализация мероприятий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 </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</si>
  <si>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</si>
  <si>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Целевые  статьи  10 1 10 R2991,  10 1 10 R299F</t>
  </si>
  <si>
    <t>10 1 10 R299F - обл</t>
  </si>
  <si>
    <t>10 1 10 R299F - фед</t>
  </si>
  <si>
    <t>без  фонда  реформирования  ЖКХ</t>
  </si>
  <si>
    <t>фонд  реформирования  ЖКХ</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</si>
  <si>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   (000 2 02 25242 00 0000 150)</t>
  </si>
  <si>
    <t xml:space="preserve">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  </t>
  </si>
  <si>
    <t>Субсидии бюджетам сельских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(000 2 02 25242 10 0000 150)</t>
  </si>
  <si>
    <t>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   (000 2 02 25242 04 0000 150)</t>
  </si>
  <si>
    <t>Субсидии бюджетам муниципальных районов на ликвидацию несанкционированных свалок в границах городов и наиболее опасных объектов накопленного экологического вреда окружающей среде   (000 2 02 25242 05 0000 150)</t>
  </si>
  <si>
    <t>Субсидии бюджетам городских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(000 2 02 25242 13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</si>
  <si>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00 0000 150)</t>
  </si>
  <si>
    <t>Субсидии бюджетам городских округов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04 0000 150)</t>
  </si>
  <si>
    <t>Субсидии бюджетам муниципальных районов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05 0000 150)</t>
  </si>
  <si>
    <t>Целевая  статья  05 1 29 R2550</t>
  </si>
  <si>
    <t>05 1 29 R2550 - обл</t>
  </si>
  <si>
    <t>05 1 29 R2550 - фед</t>
  </si>
  <si>
    <t>05 1 29 R2550</t>
  </si>
  <si>
    <t>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</si>
  <si>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5 E1 Д5200</t>
  </si>
  <si>
    <t>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в целях достижения значений дополнительного результата федерального проекта в рамках регионального проекта "Современная школа"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</si>
  <si>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Целевые  статьи  05 5 E1 55200, 05 5 E1 Д5200,  05 5 01 R5200</t>
  </si>
  <si>
    <t>Справка по исп. лимитов по ЦС и ВР (райгруппа)</t>
  </si>
  <si>
    <t>Сведения о бюджетных субсидиях (областные/федеральные)</t>
  </si>
  <si>
    <t>Целевые  статьи  06 1 A1 55196,  06 1 15 R5192</t>
  </si>
  <si>
    <t>СУБСИДИЯ  ПО  ВИДУ  РАСХОДА  522</t>
  </si>
  <si>
    <t>руб.</t>
  </si>
  <si>
    <t>МЕНЯТЬ</t>
  </si>
  <si>
    <t>УТОЧНЕННЫЙ  ПЛАН  И  ИСПОЛНЕНИЕ  ПО  ФЕДЕРАЛЬНОЙ  СУБСИДИИ</t>
  </si>
  <si>
    <t>Субсидии  бюджетам  субъектов  Российской  Федерации  и  муниципальных  образований  (межбюджетные  субсидии) ( 000 2 02 20000 00 0000 150 )</t>
  </si>
  <si>
    <t>МР  и  ГО</t>
  </si>
  <si>
    <t>Субсидии бюджетам на реализацию мероприятий государственной программы Российской Федерации "Доступная среда" на 2011 - 2020 годы   (000 2 02 25027 00 0000 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</si>
  <si>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(2 02 25097 00 0000 150)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</si>
  <si>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00 0000 150)</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</si>
  <si>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(000 2 02 25527 00 0000 150)</t>
  </si>
  <si>
    <t xml:space="preserve">Целевая  статья  01 6 04 R0272 </t>
  </si>
  <si>
    <t xml:space="preserve">Целевая  статья  01 6 05 R0273 </t>
  </si>
  <si>
    <t xml:space="preserve">Целевая  статья  05 1 Е2 50970 </t>
  </si>
  <si>
    <t>Целевая  статья  04 1 Р5 52282</t>
  </si>
  <si>
    <t xml:space="preserve">Целевая  статья  06 1 63 R4660 </t>
  </si>
  <si>
    <t xml:space="preserve">Целевая  статья  06 1 62 R4670 </t>
  </si>
  <si>
    <t>Целевая  статья  06 1 15 R5192</t>
  </si>
  <si>
    <t xml:space="preserve">Целевая  статья  05 5 E1 55200 </t>
  </si>
  <si>
    <t>без  ФСРЖКХ</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</si>
  <si>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150)поступивших от государственной корпорации - Фонда содействия реформированию жилищно-коммунального хозяйства    (000 2 02 20299 00 0000 150)</t>
  </si>
  <si>
    <t>08 6 13 09503</t>
  </si>
  <si>
    <t>Предоставление субсидий местным бюджетам на реализацию муниципальных программ, направленных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Фонда содействия реформированию жилищно-коммунального хозяйства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</si>
  <si>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Целевая  статья  08 6 13 09503</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</si>
  <si>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00 0000 150)</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</si>
  <si>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00 0000 150)</t>
  </si>
  <si>
    <t>Субсидии бюджетам городских округов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04 0000 150)</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</si>
  <si>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05 0000 150)</t>
  </si>
  <si>
    <t xml:space="preserve">  08 6 13 09503</t>
  </si>
  <si>
    <t>20 1 F2 54240</t>
  </si>
  <si>
    <t>21 1 F2 54240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</si>
  <si>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</si>
  <si>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Целевая  статья  20 1 F2 54240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</si>
  <si>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</si>
  <si>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 xml:space="preserve">Межбюджетные трансферты, передаваемые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</si>
  <si>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</si>
  <si>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13 0000 150)</t>
  </si>
  <si>
    <t xml:space="preserve">Предоставление субсидий местным бюджетам на реализацию мероприятий муниципальных программ, направленных на организацию бесплатного горячего питания обучающихся, получающих начальное общее образование в муниципальных образовательных организациях в рамках подпрограммы "Улучшение демографической ситуации и положения семей с детьми" государственной программы Липецкой области "Социальная поддержка граждан, реализация семейно-демографической политики Липецкой области" </t>
  </si>
  <si>
    <t>01 4 22 R3040</t>
  </si>
  <si>
    <t>1. Предоставление субсидий местным бюджетам на реализацию мероприятий муниципальных программ, направленных на организацию бесплатного горячего питания обучающихся, получающих начальное общее образование в муниципальных образовательных организациях в рамках подпрограммы "Улучшение демографической ситуации и положения семей с детьми" государственной программы Липецкой области "Социальная поддержка граждан, реализация семейно-демографической политики Липецкой области"   (ЦС  01 4 22 R3040)</t>
  </si>
  <si>
    <t>2.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04 R0272)</t>
  </si>
  <si>
    <t>3.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05 R0273)</t>
  </si>
  <si>
    <t>4. 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51391)</t>
  </si>
  <si>
    <t>5.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52281)</t>
  </si>
  <si>
    <t>6.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модернизация футбольных полей с искусственным покрытием)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1 Р5 52282)</t>
  </si>
  <si>
    <t>7.  Реализация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54951)</t>
  </si>
  <si>
    <t>8. 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 (субсидии бюджетам муниципальных районов и городских округов на реализацию муниципальных программ, направленных на совершенствование спортивной подготовки по хоккею)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2 Р5 52292)</t>
  </si>
  <si>
    <t>9. 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29 R2550)</t>
  </si>
  <si>
    <t>10. Создание в общеобразовательных организациях, расположенных в сельской местности и малых городах,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Е2 50970)</t>
  </si>
  <si>
    <t>11.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52320 )</t>
  </si>
  <si>
    <t>12. 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5 01 R5200)</t>
  </si>
  <si>
    <t>13. Создание новых мест в общеобразовательных организациях, расположенных в сельской местности и поселках городского типа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52300)</t>
  </si>
  <si>
    <t>14. 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55200)</t>
  </si>
  <si>
    <t>15.  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55196)</t>
  </si>
  <si>
    <t>16. 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15 R5192)</t>
  </si>
  <si>
    <t>17.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62 R4670)</t>
  </si>
  <si>
    <t>18.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63 R4660)</t>
  </si>
  <si>
    <t>19.  Стимулирование программ развития жилищного строительства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4 F1 50210)</t>
  </si>
  <si>
    <t>20. Предоставление субсидий местным бюджетам на реализацию муниципальных программ, направленных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Фонда содействия реформированию жилищно-коммунального хозяйства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</si>
  <si>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21.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F3 67483)</t>
  </si>
  <si>
    <t>22. Реализация мероприятий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  (ЦС  10 1 10 R299F)</t>
  </si>
  <si>
    <t>23.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  (ЦС  10 1 13 R2991)</t>
  </si>
  <si>
    <t>24.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08 R5276)</t>
  </si>
  <si>
    <t>25.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I5 55276)</t>
  </si>
  <si>
    <t>26. Реализация мероприятий по ликвидации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"Чистая страна"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(ЦС  16 2 G1 52421)</t>
  </si>
  <si>
    <t>27. 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F2 55550)</t>
  </si>
  <si>
    <t>28.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жилого помещения (жилого дома), предоставляемого гражданам, проживающим на сельских территориях, по договору найма жилого помещения)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1 02 R5762)</t>
  </si>
  <si>
    <t>29.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01 R5763)</t>
  </si>
  <si>
    <t>30.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02 R5764)</t>
  </si>
  <si>
    <t>31.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05 R5766)</t>
  </si>
  <si>
    <t>Целевая  статья  01 4 22 R3040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</si>
  <si>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25304 00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</si>
  <si>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25304 04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</si>
  <si>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25304 05 0000 150)</t>
  </si>
  <si>
    <t>01 4 22 R3040 - обл</t>
  </si>
  <si>
    <t>01 4 22 R3040 - фед</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</si>
  <si>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</si>
  <si>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05 1 32 53030</t>
  </si>
  <si>
    <t>Целевая  статья  05 1 32 53030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</si>
  <si>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</si>
  <si>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</si>
  <si>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</si>
  <si>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11 4 04 86400</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</si>
  <si>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</si>
  <si>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Целевые  статьи  11 4 04 86400,  11 4 I5 55276,  11 4 07 86275,  11 4 08 R5276,  11 4 08 86276</t>
  </si>
  <si>
    <t>1.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32 53030)</t>
  </si>
  <si>
    <t>2.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51590)</t>
  </si>
  <si>
    <t>3.  Создание модельных муниципальных библиотек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А1 54540)</t>
  </si>
  <si>
    <t>4.   Создание виртуальных концертных залов в рамках регионального проекта  "Цифровая культура"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А3 54530)</t>
  </si>
  <si>
    <t>5.  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01 53900)</t>
  </si>
  <si>
    <t>6.  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R1 53934)</t>
  </si>
  <si>
    <t>7.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R2 54180)</t>
  </si>
  <si>
    <t>8.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(20 1 F2 54240)</t>
  </si>
  <si>
    <t>Социальное обеспечение населения</t>
  </si>
  <si>
    <t>отклонение  от  нераспределенной</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</si>
  <si>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05 0000 151)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</si>
</sst>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р_._-;\-* #,##0.00_р_._-;_-* &quot;-&quot;??_р_._-;_-@_-"/>
    <numFmt numFmtId="165" formatCode="_-* #,##0_р_._-;\-* #,##0_р_._-;_-* &quot;-&quot;??_р_._-;_-@_-"/>
    <numFmt numFmtId="166" formatCode="_-* #,##0.0_р_._-;\-* #,##0.0_р_._-;_-* &quot;-&quot;??_р_._-;_-@_-"/>
    <numFmt numFmtId="167" formatCode="_-* #,##0.00000_р_._-;\-* #,##0.00000_р_._-;_-* &quot;-&quot;??_р_._-;_-@_-"/>
    <numFmt numFmtId="168" formatCode="#,##0.0"/>
    <numFmt numFmtId="169" formatCode="#,##0.000"/>
    <numFmt numFmtId="170" formatCode="#,##0.00;[Red]#,##0.00"/>
    <numFmt numFmtId="171" formatCode="_-* #,##0.0\ _р_._-;\-* #,##0.0\ _р_._-;_-* &quot;-&quot;??\ _р_._-;_-@_-"/>
    <numFmt numFmtId="172" formatCode="_-* #,##0.00\ _р_._-;\-* #,##0.00\ _р_._-;_-* &quot;-&quot;??\ _р_._-;_-@_-"/>
  </numFmts>
  <fonts count="148" x14ac:knownFonts="1">
    <font>
      <sz val="10"/>
      <name val="Arial Cyr"/>
      <charset val="204"/>
    </font>
    <font>
      <sz val="10"/>
      <name val="Arial Cyr"/>
      <charset val="204"/>
    </font>
    <font>
      <sz val="8"/>
      <name val="Arial Cyr"/>
      <family val="2"/>
      <charset val="204"/>
    </font>
    <font>
      <b/>
      <sz val="10"/>
      <name val="Arial Cyr"/>
      <charset val="204"/>
    </font>
    <font>
      <b/>
      <sz val="13"/>
      <name val="Arial Cyr"/>
      <charset val="204"/>
    </font>
    <font>
      <b/>
      <sz val="12"/>
      <name val="Arial Cyr"/>
      <charset val="204"/>
    </font>
    <font>
      <b/>
      <sz val="13"/>
      <color indexed="10"/>
      <name val="Arial Cyr"/>
      <charset val="204"/>
    </font>
    <font>
      <b/>
      <sz val="11"/>
      <name val="Arial Cyr"/>
      <charset val="204"/>
    </font>
    <font>
      <b/>
      <sz val="11"/>
      <name val="Arial Cyr"/>
      <family val="2"/>
      <charset val="204"/>
    </font>
    <font>
      <b/>
      <sz val="11"/>
      <color indexed="10"/>
      <name val="Arial Cyr"/>
      <family val="2"/>
      <charset val="204"/>
    </font>
    <font>
      <sz val="11"/>
      <name val="Arial CYR"/>
      <family val="2"/>
      <charset val="204"/>
    </font>
    <font>
      <b/>
      <sz val="10"/>
      <color indexed="10"/>
      <name val="Arial Cyr"/>
      <charset val="204"/>
    </font>
    <font>
      <b/>
      <sz val="11"/>
      <color indexed="10"/>
      <name val="Arial Cyr"/>
      <charset val="204"/>
    </font>
    <font>
      <sz val="11"/>
      <name val="Arial Cyr"/>
      <charset val="204"/>
    </font>
    <font>
      <i/>
      <sz val="11"/>
      <name val="Arial Cyr"/>
      <charset val="204"/>
    </font>
    <font>
      <i/>
      <sz val="11"/>
      <color indexed="10"/>
      <name val="Arial CYR"/>
      <charset val="204"/>
    </font>
    <font>
      <b/>
      <sz val="15"/>
      <name val="Arial Cyr"/>
      <family val="2"/>
      <charset val="204"/>
    </font>
    <font>
      <b/>
      <sz val="13"/>
      <name val="Arial Cyr"/>
      <family val="2"/>
      <charset val="204"/>
    </font>
    <font>
      <b/>
      <sz val="12"/>
      <name val="Arial Cyr"/>
      <family val="2"/>
      <charset val="204"/>
    </font>
    <font>
      <b/>
      <sz val="10"/>
      <name val="Arial Cyr"/>
      <family val="2"/>
      <charset val="204"/>
    </font>
    <font>
      <b/>
      <sz val="12"/>
      <name val="Arial"/>
      <family val="2"/>
      <charset val="204"/>
    </font>
    <font>
      <b/>
      <sz val="13"/>
      <color indexed="10"/>
      <name val="Arial Cyr"/>
      <family val="2"/>
      <charset val="204"/>
    </font>
    <font>
      <b/>
      <i/>
      <sz val="13"/>
      <name val="Arial"/>
      <family val="2"/>
      <charset val="204"/>
    </font>
    <font>
      <b/>
      <sz val="13"/>
      <name val="Arial"/>
      <family val="2"/>
      <charset val="204"/>
    </font>
    <font>
      <b/>
      <sz val="13"/>
      <color indexed="10"/>
      <name val="Arial"/>
      <family val="2"/>
      <charset val="204"/>
    </font>
    <font>
      <sz val="13"/>
      <name val="Arial Cyr"/>
      <family val="2"/>
      <charset val="204"/>
    </font>
    <font>
      <sz val="13"/>
      <name val="Arial Cyr"/>
      <charset val="204"/>
    </font>
    <font>
      <b/>
      <sz val="12"/>
      <color indexed="10"/>
      <name val="Arial Cyr"/>
      <charset val="204"/>
    </font>
    <font>
      <b/>
      <sz val="12"/>
      <color indexed="10"/>
      <name val="Arial Cyr"/>
      <family val="2"/>
      <charset val="204"/>
    </font>
    <font>
      <b/>
      <sz val="11"/>
      <name val="Arial"/>
      <family val="2"/>
      <charset val="204"/>
    </font>
    <font>
      <b/>
      <sz val="12"/>
      <color indexed="10"/>
      <name val="Arial"/>
      <family val="2"/>
      <charset val="204"/>
    </font>
    <font>
      <b/>
      <sz val="11"/>
      <color indexed="10"/>
      <name val="Arial"/>
      <family val="2"/>
      <charset val="204"/>
    </font>
    <font>
      <b/>
      <sz val="10"/>
      <name val="Arial"/>
      <family val="2"/>
      <charset val="204"/>
    </font>
    <font>
      <b/>
      <sz val="10"/>
      <color indexed="10"/>
      <name val="Arial"/>
      <family val="2"/>
      <charset val="204"/>
    </font>
    <font>
      <sz val="10"/>
      <name val="Arial"/>
      <family val="2"/>
      <charset val="204"/>
    </font>
    <font>
      <b/>
      <sz val="13"/>
      <color indexed="8"/>
      <name val="Arial"/>
      <family val="2"/>
      <charset val="204"/>
    </font>
    <font>
      <b/>
      <sz val="14"/>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name val="Arial Cyr"/>
      <family val="2"/>
      <charset val="204"/>
    </font>
    <font>
      <b/>
      <i/>
      <sz val="12"/>
      <color indexed="10"/>
      <name val="Arial"/>
      <family val="2"/>
      <charset val="204"/>
    </font>
    <font>
      <b/>
      <sz val="15"/>
      <color indexed="10"/>
      <name val="Arial Cyr"/>
      <charset val="204"/>
    </font>
    <font>
      <sz val="10"/>
      <name val="Arial"/>
      <family val="2"/>
      <charset val="204"/>
    </font>
    <font>
      <sz val="8"/>
      <name val="Arial Cyr"/>
      <charset val="204"/>
    </font>
    <font>
      <b/>
      <sz val="11"/>
      <color indexed="8"/>
      <name val="Arial Cyr"/>
      <charset val="204"/>
    </font>
    <font>
      <b/>
      <i/>
      <sz val="10"/>
      <name val="Arial Cyr"/>
      <charset val="204"/>
    </font>
    <font>
      <b/>
      <i/>
      <sz val="11"/>
      <color indexed="10"/>
      <name val="Arial Cyr"/>
      <charset val="204"/>
    </font>
    <font>
      <b/>
      <i/>
      <sz val="11"/>
      <color indexed="10"/>
      <name val="Arial"/>
      <family val="2"/>
      <charset val="204"/>
    </font>
    <font>
      <b/>
      <i/>
      <sz val="11"/>
      <name val="Arial Cyr"/>
      <charset val="204"/>
    </font>
    <font>
      <b/>
      <i/>
      <sz val="11"/>
      <name val="Arial"/>
      <family val="2"/>
      <charset val="204"/>
    </font>
    <font>
      <sz val="10"/>
      <name val="Arial"/>
      <family val="2"/>
      <charset val="204"/>
    </font>
    <font>
      <sz val="12"/>
      <name val="Arial"/>
      <family val="2"/>
      <charset val="204"/>
    </font>
    <font>
      <sz val="10"/>
      <name val="Arial"/>
      <family val="2"/>
      <charset val="204"/>
    </font>
    <font>
      <b/>
      <sz val="14"/>
      <name val="Arial"/>
      <family val="2"/>
      <charset val="204"/>
    </font>
    <font>
      <sz val="11"/>
      <name val="Calibri"/>
      <family val="2"/>
    </font>
    <font>
      <b/>
      <i/>
      <u/>
      <sz val="10"/>
      <name val="Arial Cyr"/>
      <charset val="204"/>
    </font>
    <font>
      <sz val="11"/>
      <color theme="1"/>
      <name val="Calibri"/>
      <family val="2"/>
      <charset val="204"/>
      <scheme val="minor"/>
    </font>
    <font>
      <sz val="11"/>
      <color theme="0"/>
      <name val="Calibri"/>
      <family val="2"/>
      <charset val="204"/>
      <scheme val="minor"/>
    </font>
    <font>
      <sz val="11"/>
      <name val="Calibri"/>
      <family val="2"/>
      <scheme val="minor"/>
    </font>
    <font>
      <b/>
      <sz val="11"/>
      <color rgb="FF000000"/>
      <name val="Arial"/>
      <family val="2"/>
      <charset val="204"/>
    </font>
    <font>
      <sz val="10"/>
      <color rgb="FF000000"/>
      <name val="Arial"/>
      <family val="2"/>
      <charset val="204"/>
    </font>
    <font>
      <b/>
      <i/>
      <sz val="12"/>
      <color rgb="FF000000"/>
      <name val="Times New Roman Cyr"/>
      <family val="2"/>
    </font>
    <font>
      <b/>
      <i/>
      <sz val="10"/>
      <color rgb="FF000000"/>
      <name val="Times New Roman Cyr"/>
      <family val="2"/>
    </font>
    <font>
      <i/>
      <sz val="10"/>
      <color rgb="FF000000"/>
      <name val="Times New Roman Cyr"/>
      <family val="2"/>
    </font>
    <font>
      <b/>
      <i/>
      <sz val="9"/>
      <color rgb="FF000000"/>
      <name val="Times New Roman Cyr"/>
      <family val="2"/>
    </font>
    <font>
      <b/>
      <i/>
      <sz val="11"/>
      <color rgb="FF000000"/>
      <name val="Times New Roman Cyr"/>
      <family val="2"/>
    </font>
    <font>
      <sz val="10"/>
      <color rgb="FF000000"/>
      <name val="Times New Roman Cyr"/>
      <family val="2"/>
    </font>
    <font>
      <sz val="10"/>
      <color rgb="FF000000"/>
      <name val="Arial"/>
      <family val="2"/>
    </font>
    <font>
      <sz val="10"/>
      <color rgb="FF000000"/>
      <name val="Arial Cyr"/>
      <family val="2"/>
    </font>
    <font>
      <u/>
      <sz val="9"/>
      <color rgb="FF000000"/>
      <name val="Arial CYR"/>
      <family val="2"/>
    </font>
    <font>
      <u/>
      <sz val="10"/>
      <color rgb="FF000000"/>
      <name val="Times New Roman Cyr"/>
      <family val="2"/>
    </font>
    <font>
      <b/>
      <sz val="12"/>
      <color rgb="FF000000"/>
      <name val="Times New Roman Cyr"/>
      <family val="2"/>
    </font>
    <font>
      <b/>
      <i/>
      <sz val="12"/>
      <color rgb="FF000000"/>
      <name val="Arial Cyr"/>
      <family val="2"/>
    </font>
    <font>
      <b/>
      <sz val="9"/>
      <color rgb="FF000000"/>
      <name val="Times New Roman Cyr"/>
      <family val="2"/>
    </font>
    <font>
      <b/>
      <i/>
      <sz val="11"/>
      <color rgb="FF000000"/>
      <name val="Arial Cyr"/>
      <family val="2"/>
    </font>
    <font>
      <sz val="11"/>
      <color rgb="FF000000"/>
      <name val="Arial Cyr"/>
      <family val="2"/>
    </font>
    <font>
      <b/>
      <sz val="10"/>
      <color rgb="FF000000"/>
      <name val="Times New Roman Cyr"/>
      <family val="2"/>
    </font>
    <font>
      <b/>
      <sz val="8"/>
      <color rgb="FF000000"/>
      <name val="Arial Cyr"/>
      <family val="2"/>
    </font>
    <font>
      <b/>
      <sz val="10"/>
      <color rgb="FF000000"/>
      <name val="Arial Cyr"/>
      <family val="2"/>
    </font>
    <font>
      <sz val="8"/>
      <color rgb="FF000000"/>
      <name val="Arial Cyr"/>
      <family val="2"/>
    </font>
    <font>
      <sz val="9"/>
      <color rgb="FF000000"/>
      <name val="Arial Cyr"/>
      <family val="2"/>
    </font>
    <font>
      <sz val="7"/>
      <color rgb="FF000000"/>
      <name val="Arial Cyr"/>
      <family val="2"/>
    </font>
    <font>
      <sz val="8"/>
      <color rgb="FF000000"/>
      <name val="Times New Roman Cyr"/>
      <family val="2"/>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b/>
      <sz val="12"/>
      <color rgb="FFFF0000"/>
      <name val="Arial"/>
      <family val="2"/>
      <charset val="204"/>
    </font>
    <font>
      <b/>
      <sz val="11"/>
      <color rgb="FFFF0000"/>
      <name val="Arial Cyr"/>
      <charset val="204"/>
    </font>
    <font>
      <b/>
      <sz val="11"/>
      <color rgb="FFFF0000"/>
      <name val="Arial"/>
      <family val="2"/>
      <charset val="204"/>
    </font>
    <font>
      <b/>
      <i/>
      <sz val="11"/>
      <color rgb="FFFF0000"/>
      <name val="Arial"/>
      <family val="2"/>
      <charset val="204"/>
    </font>
    <font>
      <b/>
      <sz val="10"/>
      <color rgb="FF000000"/>
      <name val="Arial Cyr"/>
    </font>
    <font>
      <b/>
      <sz val="12"/>
      <color rgb="FF000000"/>
      <name val="Arial Cyr"/>
    </font>
    <font>
      <b/>
      <sz val="14"/>
      <color rgb="FFFF0000"/>
      <name val="Arial Cyr"/>
      <charset val="204"/>
    </font>
    <font>
      <b/>
      <sz val="12"/>
      <color rgb="FF000000"/>
      <name val="Arial"/>
      <family val="2"/>
      <charset val="204"/>
    </font>
    <font>
      <b/>
      <sz val="13"/>
      <color rgb="FF000000"/>
      <name val="Arial"/>
      <family val="2"/>
      <charset val="204"/>
    </font>
    <font>
      <b/>
      <sz val="11"/>
      <color rgb="FFFF0000"/>
      <name val="Arial Cyr"/>
    </font>
    <font>
      <b/>
      <sz val="14"/>
      <color rgb="FFFF0000"/>
      <name val="Times New Roman Cyr"/>
      <charset val="204"/>
    </font>
    <font>
      <b/>
      <sz val="13"/>
      <color rgb="FF000000"/>
      <name val="Arial Cyr"/>
    </font>
    <font>
      <b/>
      <sz val="10"/>
      <color rgb="FFFF0000"/>
      <name val="Arial Cyr"/>
    </font>
    <font>
      <b/>
      <sz val="12"/>
      <color rgb="FFFF0000"/>
      <name val="Arial Cyr"/>
      <charset val="204"/>
    </font>
    <font>
      <b/>
      <sz val="20"/>
      <name val="Arial Cyr"/>
      <charset val="204"/>
    </font>
    <font>
      <b/>
      <sz val="10"/>
      <color rgb="FF000000"/>
      <name val="Arial"/>
      <family val="2"/>
      <charset val="204"/>
    </font>
    <font>
      <b/>
      <sz val="14"/>
      <color rgb="FFFF0000"/>
      <name val="Arial"/>
      <family val="2"/>
      <charset val="204"/>
    </font>
    <font>
      <b/>
      <i/>
      <sz val="10"/>
      <name val="Arial"/>
      <family val="2"/>
      <charset val="204"/>
    </font>
    <font>
      <b/>
      <sz val="10"/>
      <color rgb="FFFF0000"/>
      <name val="Arial Cyr"/>
      <charset val="204"/>
    </font>
    <font>
      <sz val="10"/>
      <color rgb="FFFF0000"/>
      <name val="Arial Cyr"/>
      <charset val="204"/>
    </font>
    <font>
      <b/>
      <sz val="11"/>
      <color rgb="FF000000"/>
      <name val="Arial"/>
      <family val="2"/>
      <charset val="204"/>
    </font>
    <font>
      <b/>
      <i/>
      <u/>
      <sz val="10"/>
      <name val="Arial"/>
      <family val="2"/>
      <charset val="204"/>
    </font>
    <font>
      <b/>
      <sz val="13"/>
      <color rgb="FFFF0000"/>
      <name val="Arial Cyr"/>
      <charset val="204"/>
    </font>
    <font>
      <sz val="12"/>
      <name val="Times New Roman"/>
      <family val="1"/>
      <charset val="204"/>
    </font>
    <font>
      <sz val="8"/>
      <color rgb="FF000000"/>
      <name val="Arial Cyr"/>
    </font>
    <font>
      <b/>
      <sz val="12"/>
      <color rgb="FFFF0000"/>
      <name val="Arial Cyr"/>
      <family val="2"/>
      <charset val="204"/>
    </font>
    <font>
      <b/>
      <sz val="11"/>
      <color rgb="FF000000"/>
      <name val="Arial"/>
      <family val="2"/>
      <charset val="204"/>
    </font>
    <font>
      <b/>
      <i/>
      <sz val="12"/>
      <name val="Times New Roman Cyr"/>
    </font>
    <font>
      <b/>
      <sz val="13"/>
      <name val="Arial Cyr"/>
    </font>
    <font>
      <b/>
      <sz val="13"/>
      <name val="Arial Cyr"/>
      <family val="2"/>
    </font>
    <font>
      <b/>
      <sz val="10"/>
      <name val="Arial Cyr"/>
    </font>
    <font>
      <b/>
      <sz val="14"/>
      <name val="Arial Cyr"/>
    </font>
    <font>
      <b/>
      <sz val="12"/>
      <name val="Arial Cyr"/>
    </font>
    <font>
      <b/>
      <sz val="12"/>
      <name val="Arial Cyr"/>
      <family val="2"/>
    </font>
  </fonts>
  <fills count="7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indexed="42"/>
        <bgColor indexed="64"/>
      </patternFill>
    </fill>
    <fill>
      <patternFill patternType="solid">
        <fgColor indexed="1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D5AB"/>
      </patternFill>
    </fill>
    <fill>
      <patternFill patternType="solid">
        <fgColor rgb="FFFFFF99"/>
      </patternFill>
    </fill>
    <fill>
      <patternFill patternType="solid">
        <fgColor rgb="FF99CCFF"/>
      </patternFill>
    </fill>
    <fill>
      <patternFill patternType="solid">
        <fgColor rgb="FFCCFFFF"/>
      </patternFill>
    </fill>
    <fill>
      <patternFill patternType="solid">
        <fgColor rgb="FFC0C0C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CC"/>
        <bgColor indexed="64"/>
      </patternFill>
    </fill>
    <fill>
      <patternFill patternType="solid">
        <fgColor rgb="FFFFFF00"/>
        <bgColor indexed="64"/>
      </patternFill>
    </fill>
    <fill>
      <patternFill patternType="solid">
        <fgColor rgb="FFCCFFFF"/>
        <bgColor indexed="64"/>
      </patternFill>
    </fill>
    <fill>
      <patternFill patternType="solid">
        <fgColor rgb="FF66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1F5F9"/>
      </patternFill>
    </fill>
  </fills>
  <borders count="93">
    <border>
      <left/>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8"/>
      </left>
      <right style="thin">
        <color indexed="8"/>
      </right>
      <top/>
      <bottom style="thin">
        <color indexed="8"/>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FAC090"/>
      </top>
      <bottom style="medium">
        <color rgb="FFFAC090"/>
      </bottom>
      <diagonal/>
    </border>
    <border>
      <left style="thin">
        <color rgb="FFD9D9D9"/>
      </left>
      <right style="thin">
        <color rgb="FFD9D9D9"/>
      </right>
      <top/>
      <bottom style="thin">
        <color rgb="FFD9D9D9"/>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medium">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style="thin">
        <color indexed="64"/>
      </top>
      <bottom/>
      <diagonal/>
    </border>
    <border>
      <left/>
      <right style="thin">
        <color indexed="64"/>
      </right>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bottom style="thin">
        <color rgb="FF000000"/>
      </bottom>
      <diagonal/>
    </border>
    <border>
      <left style="thin">
        <color rgb="FF000000"/>
      </left>
      <right/>
      <top/>
      <bottom style="thin">
        <color rgb="FF000000"/>
      </bottom>
      <diagonal/>
    </border>
    <border>
      <left style="medium">
        <color indexed="64"/>
      </left>
      <right style="thin">
        <color indexed="64"/>
      </right>
      <top style="thin">
        <color indexed="64"/>
      </top>
      <bottom style="thin">
        <color indexed="64"/>
      </bottom>
      <diagonal/>
    </border>
    <border>
      <left style="thin">
        <color rgb="FFD9D9D9"/>
      </left>
      <right style="thin">
        <color rgb="FFD9D9D9"/>
      </right>
      <top/>
      <bottom style="thin">
        <color rgb="FFB9CDE5"/>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13">
    <xf numFmtId="0" fontId="0" fillId="0" borderId="0"/>
    <xf numFmtId="0" fontId="37" fillId="2" borderId="0" applyNumberFormat="0" applyBorder="0" applyAlignment="0" applyProtection="0"/>
    <xf numFmtId="0" fontId="71" fillId="31" borderId="0" applyNumberFormat="0" applyBorder="0" applyAlignment="0" applyProtection="0"/>
    <xf numFmtId="0" fontId="37" fillId="3" borderId="0" applyNumberFormat="0" applyBorder="0" applyAlignment="0" applyProtection="0"/>
    <xf numFmtId="0" fontId="71" fillId="32" borderId="0" applyNumberFormat="0" applyBorder="0" applyAlignment="0" applyProtection="0"/>
    <xf numFmtId="0" fontId="37" fillId="4" borderId="0" applyNumberFormat="0" applyBorder="0" applyAlignment="0" applyProtection="0"/>
    <xf numFmtId="0" fontId="71" fillId="33" borderId="0" applyNumberFormat="0" applyBorder="0" applyAlignment="0" applyProtection="0"/>
    <xf numFmtId="0" fontId="37" fillId="5" borderId="0" applyNumberFormat="0" applyBorder="0" applyAlignment="0" applyProtection="0"/>
    <xf numFmtId="0" fontId="71" fillId="34" borderId="0" applyNumberFormat="0" applyBorder="0" applyAlignment="0" applyProtection="0"/>
    <xf numFmtId="0" fontId="37" fillId="6" borderId="0" applyNumberFormat="0" applyBorder="0" applyAlignment="0" applyProtection="0"/>
    <xf numFmtId="0" fontId="71" fillId="35" borderId="0" applyNumberFormat="0" applyBorder="0" applyAlignment="0" applyProtection="0"/>
    <xf numFmtId="0" fontId="37" fillId="7" borderId="0" applyNumberFormat="0" applyBorder="0" applyAlignment="0" applyProtection="0"/>
    <xf numFmtId="0" fontId="71" fillId="36" borderId="0" applyNumberFormat="0" applyBorder="0" applyAlignment="0" applyProtection="0"/>
    <xf numFmtId="0" fontId="37" fillId="8" borderId="0" applyNumberFormat="0" applyBorder="0" applyAlignment="0" applyProtection="0"/>
    <xf numFmtId="0" fontId="71" fillId="37" borderId="0" applyNumberFormat="0" applyBorder="0" applyAlignment="0" applyProtection="0"/>
    <xf numFmtId="0" fontId="37" fillId="9" borderId="0" applyNumberFormat="0" applyBorder="0" applyAlignment="0" applyProtection="0"/>
    <xf numFmtId="0" fontId="71" fillId="38" borderId="0" applyNumberFormat="0" applyBorder="0" applyAlignment="0" applyProtection="0"/>
    <xf numFmtId="0" fontId="37" fillId="10" borderId="0" applyNumberFormat="0" applyBorder="0" applyAlignment="0" applyProtection="0"/>
    <xf numFmtId="0" fontId="71" fillId="39" borderId="0" applyNumberFormat="0" applyBorder="0" applyAlignment="0" applyProtection="0"/>
    <xf numFmtId="0" fontId="37" fillId="5" borderId="0" applyNumberFormat="0" applyBorder="0" applyAlignment="0" applyProtection="0"/>
    <xf numFmtId="0" fontId="71" fillId="40" borderId="0" applyNumberFormat="0" applyBorder="0" applyAlignment="0" applyProtection="0"/>
    <xf numFmtId="0" fontId="37" fillId="8" borderId="0" applyNumberFormat="0" applyBorder="0" applyAlignment="0" applyProtection="0"/>
    <xf numFmtId="0" fontId="71" fillId="41" borderId="0" applyNumberFormat="0" applyBorder="0" applyAlignment="0" applyProtection="0"/>
    <xf numFmtId="0" fontId="37" fillId="11" borderId="0" applyNumberFormat="0" applyBorder="0" applyAlignment="0" applyProtection="0"/>
    <xf numFmtId="0" fontId="71" fillId="42" borderId="0" applyNumberFormat="0" applyBorder="0" applyAlignment="0" applyProtection="0"/>
    <xf numFmtId="0" fontId="38" fillId="12" borderId="0" applyNumberFormat="0" applyBorder="0" applyAlignment="0" applyProtection="0"/>
    <xf numFmtId="0" fontId="72" fillId="43" borderId="0" applyNumberFormat="0" applyBorder="0" applyAlignment="0" applyProtection="0"/>
    <xf numFmtId="0" fontId="38" fillId="9" borderId="0" applyNumberFormat="0" applyBorder="0" applyAlignment="0" applyProtection="0"/>
    <xf numFmtId="0" fontId="72" fillId="44" borderId="0" applyNumberFormat="0" applyBorder="0" applyAlignment="0" applyProtection="0"/>
    <xf numFmtId="0" fontId="38" fillId="10" borderId="0" applyNumberFormat="0" applyBorder="0" applyAlignment="0" applyProtection="0"/>
    <xf numFmtId="0" fontId="72" fillId="45" borderId="0" applyNumberFormat="0" applyBorder="0" applyAlignment="0" applyProtection="0"/>
    <xf numFmtId="0" fontId="38" fillId="13" borderId="0" applyNumberFormat="0" applyBorder="0" applyAlignment="0" applyProtection="0"/>
    <xf numFmtId="0" fontId="72" fillId="46" borderId="0" applyNumberFormat="0" applyBorder="0" applyAlignment="0" applyProtection="0"/>
    <xf numFmtId="0" fontId="38" fillId="14" borderId="0" applyNumberFormat="0" applyBorder="0" applyAlignment="0" applyProtection="0"/>
    <xf numFmtId="0" fontId="72" fillId="47" borderId="0" applyNumberFormat="0" applyBorder="0" applyAlignment="0" applyProtection="0"/>
    <xf numFmtId="0" fontId="38" fillId="15" borderId="0" applyNumberFormat="0" applyBorder="0" applyAlignment="0" applyProtection="0"/>
    <xf numFmtId="0" fontId="72" fillId="48" borderId="0" applyNumberFormat="0" applyBorder="0" applyAlignment="0" applyProtection="0"/>
    <xf numFmtId="0" fontId="73" fillId="0" borderId="0"/>
    <xf numFmtId="0" fontId="73" fillId="0" borderId="0"/>
    <xf numFmtId="4" fontId="74" fillId="49" borderId="57">
      <alignment horizontal="right" shrinkToFit="1"/>
    </xf>
    <xf numFmtId="4" fontId="74" fillId="49" borderId="57">
      <alignment horizontal="right" shrinkToFit="1"/>
    </xf>
    <xf numFmtId="4" fontId="75" fillId="0" borderId="58">
      <alignment horizontal="right" vertical="top" shrinkToFit="1"/>
    </xf>
    <xf numFmtId="4" fontId="76" fillId="50" borderId="59">
      <alignment horizontal="right" vertical="top" wrapText="1" shrinkToFit="1"/>
    </xf>
    <xf numFmtId="1" fontId="77" fillId="0" borderId="59">
      <alignment horizontal="left" vertical="top" wrapText="1"/>
    </xf>
    <xf numFmtId="4" fontId="76" fillId="51" borderId="59">
      <alignment horizontal="right" vertical="top" wrapText="1" shrinkToFit="1"/>
    </xf>
    <xf numFmtId="1" fontId="78" fillId="0" borderId="59">
      <alignment horizontal="left" vertical="top" wrapText="1"/>
    </xf>
    <xf numFmtId="4" fontId="79" fillId="52" borderId="59">
      <alignment horizontal="right" vertical="top" wrapText="1" shrinkToFit="1"/>
    </xf>
    <xf numFmtId="4" fontId="80" fillId="52" borderId="59">
      <alignment horizontal="right" vertical="top" wrapText="1" shrinkToFit="1"/>
    </xf>
    <xf numFmtId="4" fontId="81" fillId="0" borderId="59">
      <alignment horizontal="right" vertical="top" wrapText="1" shrinkToFit="1"/>
    </xf>
    <xf numFmtId="0" fontId="82" fillId="0" borderId="0"/>
    <xf numFmtId="0" fontId="82" fillId="0" borderId="0"/>
    <xf numFmtId="0" fontId="73" fillId="0" borderId="0"/>
    <xf numFmtId="0" fontId="83" fillId="53" borderId="0"/>
    <xf numFmtId="0" fontId="81" fillId="53" borderId="0"/>
    <xf numFmtId="0" fontId="84" fillId="0" borderId="0"/>
    <xf numFmtId="0" fontId="85" fillId="0" borderId="0"/>
    <xf numFmtId="0" fontId="83" fillId="0" borderId="0"/>
    <xf numFmtId="0" fontId="86" fillId="0" borderId="0">
      <alignment horizontal="center"/>
    </xf>
    <xf numFmtId="0" fontId="87" fillId="0" borderId="0">
      <alignment horizontal="center"/>
    </xf>
    <xf numFmtId="0" fontId="88" fillId="0" borderId="0">
      <alignment horizontal="center"/>
    </xf>
    <xf numFmtId="0" fontId="89" fillId="0" borderId="0">
      <alignment horizontal="center"/>
    </xf>
    <xf numFmtId="0" fontId="88" fillId="0" borderId="0">
      <alignment horizontal="center"/>
    </xf>
    <xf numFmtId="0" fontId="90" fillId="0" borderId="0">
      <alignment horizontal="center"/>
    </xf>
    <xf numFmtId="0" fontId="90" fillId="0" borderId="0">
      <alignment horizontal="center"/>
    </xf>
    <xf numFmtId="0" fontId="81" fillId="0" borderId="60"/>
    <xf numFmtId="0" fontId="83" fillId="53" borderId="60"/>
    <xf numFmtId="0" fontId="91" fillId="0" borderId="61">
      <alignment horizontal="center" vertical="center" wrapText="1"/>
    </xf>
    <xf numFmtId="0" fontId="90" fillId="0" borderId="60">
      <alignment horizontal="center"/>
    </xf>
    <xf numFmtId="0" fontId="92" fillId="0" borderId="61">
      <alignment horizontal="center" vertical="center"/>
    </xf>
    <xf numFmtId="0" fontId="81" fillId="53" borderId="62"/>
    <xf numFmtId="0" fontId="92" fillId="0" borderId="61">
      <alignment horizontal="center" vertical="center" wrapText="1"/>
    </xf>
    <xf numFmtId="0" fontId="83" fillId="53" borderId="62"/>
    <xf numFmtId="0" fontId="81" fillId="53" borderId="63"/>
    <xf numFmtId="0" fontId="83" fillId="53" borderId="64"/>
    <xf numFmtId="0" fontId="83" fillId="53" borderId="63"/>
    <xf numFmtId="1" fontId="81" fillId="0" borderId="59">
      <alignment horizontal="center" vertical="top"/>
    </xf>
    <xf numFmtId="0" fontId="93" fillId="0" borderId="59">
      <alignment horizontal="left" vertical="top" wrapText="1"/>
    </xf>
    <xf numFmtId="1" fontId="94" fillId="0" borderId="59">
      <alignment horizontal="left" vertical="top" wrapText="1"/>
    </xf>
    <xf numFmtId="0" fontId="81" fillId="53" borderId="65"/>
    <xf numFmtId="49" fontId="94" fillId="0" borderId="59">
      <alignment horizontal="left" vertical="top" wrapText="1"/>
    </xf>
    <xf numFmtId="0" fontId="83" fillId="53" borderId="65"/>
    <xf numFmtId="0" fontId="83" fillId="53" borderId="65"/>
    <xf numFmtId="0" fontId="81" fillId="53" borderId="0">
      <alignment horizontal="left"/>
    </xf>
    <xf numFmtId="0" fontId="83" fillId="53" borderId="63"/>
    <xf numFmtId="1" fontId="93" fillId="0" borderId="66">
      <alignment horizontal="left" vertical="top" wrapText="1"/>
    </xf>
    <xf numFmtId="1" fontId="78" fillId="0" borderId="59">
      <alignment horizontal="left" vertical="top"/>
    </xf>
    <xf numFmtId="0" fontId="93" fillId="0" borderId="67">
      <alignment horizontal="left" vertical="top" wrapText="1"/>
    </xf>
    <xf numFmtId="49" fontId="94" fillId="0" borderId="59">
      <alignment horizontal="left" vertical="top" wrapText="1"/>
    </xf>
    <xf numFmtId="1" fontId="93" fillId="0" borderId="65">
      <alignment horizontal="left" vertical="top" wrapText="1"/>
    </xf>
    <xf numFmtId="0" fontId="81" fillId="53" borderId="68"/>
    <xf numFmtId="49" fontId="93" fillId="0" borderId="68">
      <alignment vertical="top" wrapText="1"/>
    </xf>
    <xf numFmtId="0" fontId="83" fillId="53" borderId="68"/>
    <xf numFmtId="1" fontId="93" fillId="0" borderId="0">
      <alignment horizontal="left" vertical="top" wrapText="1"/>
    </xf>
    <xf numFmtId="1" fontId="77" fillId="0" borderId="59">
      <alignment horizontal="left" vertical="top"/>
    </xf>
    <xf numFmtId="0" fontId="95" fillId="0" borderId="0"/>
    <xf numFmtId="0" fontId="95" fillId="0" borderId="0"/>
    <xf numFmtId="1" fontId="91" fillId="0" borderId="59">
      <alignment horizontal="left" vertical="top"/>
    </xf>
    <xf numFmtId="0" fontId="83" fillId="0" borderId="60"/>
    <xf numFmtId="0" fontId="96" fillId="0" borderId="0"/>
    <xf numFmtId="1" fontId="91" fillId="0" borderId="65">
      <alignment horizontal="left" vertical="top"/>
    </xf>
    <xf numFmtId="0" fontId="92" fillId="0" borderId="69">
      <alignment horizontal="center" vertical="center" wrapText="1"/>
    </xf>
    <xf numFmtId="0" fontId="94" fillId="0" borderId="0"/>
    <xf numFmtId="0" fontId="83" fillId="0" borderId="0"/>
    <xf numFmtId="0" fontId="94" fillId="0" borderId="59">
      <alignment horizontal="left" vertical="top" wrapText="1"/>
    </xf>
    <xf numFmtId="0" fontId="92" fillId="0" borderId="69">
      <alignment horizontal="center" vertical="center" wrapText="1"/>
    </xf>
    <xf numFmtId="0" fontId="81" fillId="0" borderId="0"/>
    <xf numFmtId="0" fontId="83" fillId="0" borderId="66">
      <alignment vertical="top"/>
    </xf>
    <xf numFmtId="4" fontId="93" fillId="52" borderId="59">
      <alignment horizontal="right" vertical="top" shrinkToFit="1"/>
    </xf>
    <xf numFmtId="0" fontId="94" fillId="0" borderId="59">
      <alignment horizontal="left" vertical="top" wrapText="1"/>
    </xf>
    <xf numFmtId="0" fontId="86" fillId="0" borderId="0">
      <alignment horizontal="center"/>
    </xf>
    <xf numFmtId="0" fontId="83" fillId="0" borderId="59">
      <alignment vertical="top"/>
    </xf>
    <xf numFmtId="4" fontId="94" fillId="0" borderId="59">
      <alignment horizontal="center" vertical="top"/>
    </xf>
    <xf numFmtId="0" fontId="83" fillId="0" borderId="65">
      <alignment vertical="top"/>
    </xf>
    <xf numFmtId="0" fontId="91" fillId="0" borderId="69">
      <alignment horizontal="center" vertical="center" wrapText="1"/>
    </xf>
    <xf numFmtId="4" fontId="94" fillId="0" borderId="59">
      <alignment horizontal="center" vertical="top"/>
    </xf>
    <xf numFmtId="4" fontId="94" fillId="0" borderId="59">
      <alignment horizontal="right" vertical="top" shrinkToFit="1"/>
    </xf>
    <xf numFmtId="0" fontId="83" fillId="0" borderId="0">
      <alignment vertical="top"/>
    </xf>
    <xf numFmtId="1" fontId="97" fillId="0" borderId="59">
      <alignment horizontal="center" vertical="top"/>
    </xf>
    <xf numFmtId="4" fontId="93" fillId="52" borderId="59">
      <alignment horizontal="right" vertical="top" shrinkToFit="1"/>
    </xf>
    <xf numFmtId="168" fontId="98" fillId="52" borderId="59">
      <alignment horizontal="right" vertical="top" shrinkToFit="1"/>
    </xf>
    <xf numFmtId="0" fontId="83" fillId="0" borderId="0">
      <alignment vertical="top"/>
    </xf>
    <xf numFmtId="0" fontId="83" fillId="0" borderId="59">
      <alignment vertical="top"/>
    </xf>
    <xf numFmtId="0" fontId="83" fillId="53" borderId="0"/>
    <xf numFmtId="0" fontId="83" fillId="53" borderId="68"/>
    <xf numFmtId="168" fontId="95" fillId="0" borderId="59">
      <alignment horizontal="right" vertical="top" shrinkToFit="1"/>
    </xf>
    <xf numFmtId="0" fontId="90" fillId="0" borderId="0">
      <alignment horizontal="center"/>
    </xf>
    <xf numFmtId="4" fontId="81" fillId="0" borderId="59">
      <alignment horizontal="right" vertical="top" shrinkToFit="1"/>
    </xf>
    <xf numFmtId="4" fontId="94" fillId="0" borderId="59">
      <alignment horizontal="right" vertical="top" shrinkToFit="1"/>
    </xf>
    <xf numFmtId="0" fontId="92" fillId="0" borderId="70">
      <alignment horizontal="center" vertical="center" wrapText="1"/>
    </xf>
    <xf numFmtId="4" fontId="81" fillId="0" borderId="59">
      <alignment horizontal="right" vertical="top" shrinkToFit="1"/>
    </xf>
    <xf numFmtId="4" fontId="80" fillId="52" borderId="59">
      <alignment horizontal="right" vertical="top" shrinkToFit="1"/>
    </xf>
    <xf numFmtId="168" fontId="95" fillId="0" borderId="59">
      <alignment horizontal="right" vertical="top" shrinkToFit="1"/>
    </xf>
    <xf numFmtId="4" fontId="79" fillId="52" borderId="59">
      <alignment horizontal="right" vertical="top" shrinkToFit="1"/>
    </xf>
    <xf numFmtId="4" fontId="76" fillId="51" borderId="59">
      <alignment horizontal="right" vertical="top" shrinkToFit="1"/>
    </xf>
    <xf numFmtId="168" fontId="98" fillId="52" borderId="59">
      <alignment horizontal="right" vertical="top" shrinkToFit="1"/>
    </xf>
    <xf numFmtId="170" fontId="81" fillId="0" borderId="59">
      <alignment horizontal="center" vertical="top" wrapText="1"/>
    </xf>
    <xf numFmtId="4" fontId="76" fillId="50" borderId="59">
      <alignment horizontal="right" vertical="top" shrinkToFit="1"/>
    </xf>
    <xf numFmtId="0" fontId="92" fillId="0" borderId="70">
      <alignment horizontal="center" vertical="center" wrapText="1"/>
    </xf>
    <xf numFmtId="4" fontId="93" fillId="0" borderId="65">
      <alignment horizontal="right" vertical="top" shrinkToFit="1"/>
    </xf>
    <xf numFmtId="4" fontId="77" fillId="0" borderId="65">
      <alignment horizontal="right" vertical="top" shrinkToFit="1"/>
    </xf>
    <xf numFmtId="0" fontId="92" fillId="0" borderId="61">
      <alignment horizontal="center" vertical="center" wrapText="1"/>
    </xf>
    <xf numFmtId="4" fontId="93" fillId="0" borderId="0">
      <alignment horizontal="right" vertical="top" shrinkToFit="1"/>
    </xf>
    <xf numFmtId="0" fontId="83" fillId="53" borderId="62"/>
    <xf numFmtId="4" fontId="77" fillId="52" borderId="59">
      <alignment horizontal="right" vertical="top" shrinkToFit="1"/>
    </xf>
    <xf numFmtId="0" fontId="81" fillId="0" borderId="65">
      <alignment vertical="top"/>
    </xf>
    <xf numFmtId="168" fontId="81" fillId="0" borderId="59">
      <alignment horizontal="right" vertical="top" shrinkToFit="1"/>
    </xf>
    <xf numFmtId="168" fontId="79" fillId="52" borderId="59">
      <alignment horizontal="right" vertical="top" shrinkToFit="1"/>
    </xf>
    <xf numFmtId="0" fontId="92" fillId="0" borderId="70">
      <alignment horizontal="center" vertical="center" wrapText="1"/>
    </xf>
    <xf numFmtId="0" fontId="92" fillId="0" borderId="61">
      <alignment horizontal="center" vertical="center" wrapText="1"/>
    </xf>
    <xf numFmtId="0" fontId="38" fillId="18" borderId="0" applyNumberFormat="0" applyBorder="0" applyAlignment="0" applyProtection="0"/>
    <xf numFmtId="0" fontId="72" fillId="54" borderId="0" applyNumberFormat="0" applyBorder="0" applyAlignment="0" applyProtection="0"/>
    <xf numFmtId="0" fontId="38" fillId="19" borderId="0" applyNumberFormat="0" applyBorder="0" applyAlignment="0" applyProtection="0"/>
    <xf numFmtId="0" fontId="72" fillId="55" borderId="0" applyNumberFormat="0" applyBorder="0" applyAlignment="0" applyProtection="0"/>
    <xf numFmtId="0" fontId="38" fillId="20" borderId="0" applyNumberFormat="0" applyBorder="0" applyAlignment="0" applyProtection="0"/>
    <xf numFmtId="0" fontId="72" fillId="56" borderId="0" applyNumberFormat="0" applyBorder="0" applyAlignment="0" applyProtection="0"/>
    <xf numFmtId="0" fontId="38" fillId="13" borderId="0" applyNumberFormat="0" applyBorder="0" applyAlignment="0" applyProtection="0"/>
    <xf numFmtId="0" fontId="72" fillId="57" borderId="0" applyNumberFormat="0" applyBorder="0" applyAlignment="0" applyProtection="0"/>
    <xf numFmtId="0" fontId="38" fillId="14" borderId="0" applyNumberFormat="0" applyBorder="0" applyAlignment="0" applyProtection="0"/>
    <xf numFmtId="0" fontId="72" fillId="58" borderId="0" applyNumberFormat="0" applyBorder="0" applyAlignment="0" applyProtection="0"/>
    <xf numFmtId="0" fontId="38" fillId="21" borderId="0" applyNumberFormat="0" applyBorder="0" applyAlignment="0" applyProtection="0"/>
    <xf numFmtId="0" fontId="72" fillId="59" borderId="0" applyNumberFormat="0" applyBorder="0" applyAlignment="0" applyProtection="0"/>
    <xf numFmtId="0" fontId="39" fillId="7" borderId="2" applyNumberFormat="0" applyAlignment="0" applyProtection="0"/>
    <xf numFmtId="0" fontId="99" fillId="60" borderId="71" applyNumberFormat="0" applyAlignment="0" applyProtection="0"/>
    <xf numFmtId="0" fontId="40" fillId="17" borderId="3" applyNumberFormat="0" applyAlignment="0" applyProtection="0"/>
    <xf numFmtId="0" fontId="100" fillId="61" borderId="72" applyNumberFormat="0" applyAlignment="0" applyProtection="0"/>
    <xf numFmtId="0" fontId="41" fillId="17" borderId="2" applyNumberFormat="0" applyAlignment="0" applyProtection="0"/>
    <xf numFmtId="0" fontId="101" fillId="61" borderId="71" applyNumberFormat="0" applyAlignment="0" applyProtection="0"/>
    <xf numFmtId="0" fontId="42" fillId="0" borderId="4" applyNumberFormat="0" applyFill="0" applyAlignment="0" applyProtection="0"/>
    <xf numFmtId="0" fontId="102" fillId="0" borderId="73" applyNumberFormat="0" applyFill="0" applyAlignment="0" applyProtection="0"/>
    <xf numFmtId="0" fontId="43" fillId="0" borderId="5" applyNumberFormat="0" applyFill="0" applyAlignment="0" applyProtection="0"/>
    <xf numFmtId="0" fontId="103" fillId="0" borderId="74" applyNumberFormat="0" applyFill="0" applyAlignment="0" applyProtection="0"/>
    <xf numFmtId="0" fontId="44" fillId="0" borderId="6" applyNumberFormat="0" applyFill="0" applyAlignment="0" applyProtection="0"/>
    <xf numFmtId="0" fontId="104" fillId="0" borderId="75" applyNumberFormat="0" applyFill="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45" fillId="0" borderId="7" applyNumberFormat="0" applyFill="0" applyAlignment="0" applyProtection="0"/>
    <xf numFmtId="0" fontId="105" fillId="0" borderId="76" applyNumberFormat="0" applyFill="0" applyAlignment="0" applyProtection="0"/>
    <xf numFmtId="0" fontId="46" fillId="22" borderId="8" applyNumberFormat="0" applyAlignment="0" applyProtection="0"/>
    <xf numFmtId="0" fontId="106" fillId="62" borderId="77" applyNumberFormat="0" applyAlignment="0" applyProtection="0"/>
    <xf numFmtId="0" fontId="47" fillId="0" borderId="0" applyNumberFormat="0" applyFill="0" applyBorder="0" applyAlignment="0" applyProtection="0"/>
    <xf numFmtId="0" fontId="107" fillId="0" borderId="0" applyNumberFormat="0" applyFill="0" applyBorder="0" applyAlignment="0" applyProtection="0"/>
    <xf numFmtId="0" fontId="48" fillId="16" borderId="0" applyNumberFormat="0" applyBorder="0" applyAlignment="0" applyProtection="0"/>
    <xf numFmtId="0" fontId="108" fillId="63" borderId="0" applyNumberFormat="0" applyBorder="0" applyAlignment="0" applyProtection="0"/>
    <xf numFmtId="0" fontId="65" fillId="23" borderId="0"/>
    <xf numFmtId="0" fontId="34" fillId="23" borderId="0"/>
    <xf numFmtId="0" fontId="67" fillId="23" borderId="0"/>
    <xf numFmtId="0" fontId="69" fillId="0" borderId="0"/>
    <xf numFmtId="0" fontId="1" fillId="0" borderId="0"/>
    <xf numFmtId="0" fontId="1" fillId="0" borderId="0"/>
    <xf numFmtId="0" fontId="2" fillId="0" borderId="0"/>
    <xf numFmtId="0" fontId="1" fillId="0" borderId="0"/>
    <xf numFmtId="0" fontId="57" fillId="23" borderId="0"/>
    <xf numFmtId="0" fontId="1" fillId="0" borderId="0"/>
    <xf numFmtId="0" fontId="1" fillId="0" borderId="0"/>
    <xf numFmtId="0" fontId="1" fillId="0" borderId="0"/>
    <xf numFmtId="0" fontId="1" fillId="0" borderId="0"/>
    <xf numFmtId="0" fontId="49" fillId="3" borderId="0" applyNumberFormat="0" applyBorder="0" applyAlignment="0" applyProtection="0"/>
    <xf numFmtId="0" fontId="109" fillId="64" borderId="0" applyNumberFormat="0" applyBorder="0" applyAlignment="0" applyProtection="0"/>
    <xf numFmtId="0" fontId="50" fillId="0" borderId="0" applyNumberFormat="0" applyFill="0" applyBorder="0" applyAlignment="0" applyProtection="0"/>
    <xf numFmtId="0" fontId="110" fillId="0" borderId="0" applyNumberFormat="0" applyFill="0" applyBorder="0" applyAlignment="0" applyProtection="0"/>
    <xf numFmtId="0" fontId="1" fillId="24" borderId="9" applyNumberFormat="0" applyFont="0" applyAlignment="0" applyProtection="0"/>
    <xf numFmtId="0" fontId="71" fillId="65" borderId="78" applyNumberFormat="0" applyFont="0" applyAlignment="0" applyProtection="0"/>
    <xf numFmtId="0" fontId="51" fillId="0" borderId="10" applyNumberFormat="0" applyFill="0" applyAlignment="0" applyProtection="0"/>
    <xf numFmtId="0" fontId="111" fillId="0" borderId="79" applyNumberFormat="0" applyFill="0" applyAlignment="0" applyProtection="0"/>
    <xf numFmtId="0" fontId="52" fillId="0" borderId="0" applyNumberFormat="0" applyFill="0" applyBorder="0" applyAlignment="0" applyProtection="0"/>
    <xf numFmtId="0" fontId="112" fillId="0" borderId="0" applyNumberFormat="0" applyFill="0" applyBorder="0" applyAlignment="0" applyProtection="0"/>
    <xf numFmtId="164" fontId="1" fillId="0" borderId="0" applyFont="0" applyFill="0" applyBorder="0" applyAlignment="0" applyProtection="0"/>
    <xf numFmtId="0" fontId="53" fillId="4" borderId="0" applyNumberFormat="0" applyBorder="0" applyAlignment="0" applyProtection="0"/>
    <xf numFmtId="0" fontId="113" fillId="66" borderId="0" applyNumberFormat="0" applyBorder="0" applyAlignment="0" applyProtection="0"/>
    <xf numFmtId="4" fontId="75" fillId="0" borderId="58">
      <alignment horizontal="right" vertical="top" shrinkToFit="1"/>
    </xf>
    <xf numFmtId="4" fontId="129" fillId="76" borderId="58">
      <alignment horizontal="right" vertical="top" shrinkToFit="1"/>
    </xf>
    <xf numFmtId="4" fontId="134" fillId="49" borderId="57">
      <alignment horizontal="right" shrinkToFit="1"/>
    </xf>
    <xf numFmtId="4" fontId="138" fillId="0" borderId="59">
      <alignment horizontal="right" vertical="top" shrinkToFit="1"/>
    </xf>
  </cellStyleXfs>
  <cellXfs count="1725">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xf numFmtId="164" fontId="9" fillId="0" borderId="16" xfId="0" applyNumberFormat="1" applyFont="1" applyFill="1" applyBorder="1"/>
    <xf numFmtId="164" fontId="9" fillId="0" borderId="17" xfId="0" applyNumberFormat="1" applyFont="1" applyFill="1" applyBorder="1"/>
    <xf numFmtId="164" fontId="9" fillId="0" borderId="17" xfId="206" applyNumberFormat="1" applyFont="1" applyFill="1" applyBorder="1" applyAlignment="1">
      <alignment horizontal="center"/>
    </xf>
    <xf numFmtId="164" fontId="9" fillId="0" borderId="16" xfId="206" applyNumberFormat="1" applyFont="1" applyFill="1" applyBorder="1" applyAlignment="1">
      <alignment horizontal="center"/>
    </xf>
    <xf numFmtId="164" fontId="9" fillId="0" borderId="18" xfId="206" applyNumberFormat="1" applyFont="1" applyFill="1" applyBorder="1" applyAlignment="1">
      <alignment horizontal="center"/>
    </xf>
    <xf numFmtId="164" fontId="9" fillId="0" borderId="19" xfId="206" applyNumberFormat="1" applyFont="1" applyFill="1" applyBorder="1" applyAlignment="1">
      <alignment horizontal="center"/>
    </xf>
    <xf numFmtId="164" fontId="9" fillId="0" borderId="19" xfId="0" applyNumberFormat="1" applyFont="1" applyFill="1" applyBorder="1"/>
    <xf numFmtId="0" fontId="8" fillId="0" borderId="20" xfId="0" applyFont="1" applyFill="1" applyBorder="1"/>
    <xf numFmtId="164" fontId="9" fillId="0" borderId="21" xfId="0" applyNumberFormat="1" applyFont="1" applyFill="1" applyBorder="1"/>
    <xf numFmtId="164" fontId="9" fillId="0" borderId="22" xfId="0" applyNumberFormat="1" applyFont="1" applyFill="1" applyBorder="1"/>
    <xf numFmtId="164" fontId="9" fillId="0" borderId="22" xfId="206" applyNumberFormat="1" applyFont="1" applyFill="1" applyBorder="1" applyAlignment="1">
      <alignment horizontal="center"/>
    </xf>
    <xf numFmtId="164" fontId="9" fillId="0" borderId="21" xfId="206" applyNumberFormat="1" applyFont="1" applyFill="1" applyBorder="1" applyAlignment="1">
      <alignment horizontal="center"/>
    </xf>
    <xf numFmtId="164" fontId="9" fillId="0" borderId="20" xfId="206" applyNumberFormat="1" applyFont="1" applyFill="1" applyBorder="1" applyAlignment="1">
      <alignment horizontal="center"/>
    </xf>
    <xf numFmtId="164" fontId="9" fillId="0" borderId="23" xfId="206" applyNumberFormat="1" applyFont="1" applyFill="1" applyBorder="1" applyAlignment="1">
      <alignment horizontal="center"/>
    </xf>
    <xf numFmtId="164" fontId="9" fillId="0" borderId="23" xfId="0" applyNumberFormat="1" applyFont="1" applyFill="1" applyBorder="1"/>
    <xf numFmtId="0" fontId="8" fillId="0" borderId="13" xfId="0" applyFont="1" applyFill="1" applyBorder="1"/>
    <xf numFmtId="0" fontId="8" fillId="0" borderId="24" xfId="0" applyFont="1" applyFill="1" applyBorder="1"/>
    <xf numFmtId="164" fontId="9" fillId="0" borderId="25" xfId="0" applyNumberFormat="1" applyFont="1" applyFill="1" applyBorder="1"/>
    <xf numFmtId="164" fontId="9" fillId="0" borderId="26" xfId="0" applyNumberFormat="1" applyFont="1" applyFill="1" applyBorder="1"/>
    <xf numFmtId="164" fontId="9" fillId="0" borderId="26" xfId="206" applyNumberFormat="1" applyFont="1" applyFill="1" applyBorder="1" applyAlignment="1">
      <alignment horizontal="center"/>
    </xf>
    <xf numFmtId="164" fontId="9" fillId="0" borderId="25" xfId="206" applyNumberFormat="1" applyFont="1" applyFill="1" applyBorder="1" applyAlignment="1">
      <alignment horizontal="center"/>
    </xf>
    <xf numFmtId="164" fontId="9" fillId="0" borderId="27" xfId="206" applyNumberFormat="1" applyFont="1" applyFill="1" applyBorder="1" applyAlignment="1">
      <alignment horizontal="center"/>
    </xf>
    <xf numFmtId="164" fontId="9" fillId="0" borderId="28" xfId="206" applyNumberFormat="1" applyFont="1" applyFill="1" applyBorder="1" applyAlignment="1">
      <alignment horizontal="center"/>
    </xf>
    <xf numFmtId="164" fontId="9" fillId="0" borderId="28" xfId="0" applyNumberFormat="1" applyFont="1" applyFill="1" applyBorder="1"/>
    <xf numFmtId="0" fontId="8" fillId="0" borderId="14" xfId="0" applyFont="1" applyFill="1" applyBorder="1"/>
    <xf numFmtId="164" fontId="8" fillId="0" borderId="29" xfId="206" applyNumberFormat="1" applyFont="1" applyFill="1" applyBorder="1" applyAlignment="1"/>
    <xf numFmtId="164" fontId="8" fillId="0" borderId="30" xfId="206" applyNumberFormat="1" applyFont="1" applyFill="1" applyBorder="1" applyAlignment="1"/>
    <xf numFmtId="164" fontId="8" fillId="0" borderId="0" xfId="206" applyNumberFormat="1" applyFont="1" applyFill="1" applyBorder="1" applyAlignment="1"/>
    <xf numFmtId="164" fontId="8" fillId="0" borderId="31" xfId="206" applyNumberFormat="1" applyFont="1" applyFill="1" applyBorder="1" applyAlignment="1"/>
    <xf numFmtId="0" fontId="8" fillId="0" borderId="31" xfId="0" applyFont="1" applyFill="1" applyBorder="1"/>
    <xf numFmtId="0" fontId="8" fillId="0" borderId="0" xfId="0" applyFont="1" applyFill="1" applyBorder="1"/>
    <xf numFmtId="165" fontId="8" fillId="0" borderId="17" xfId="206" applyNumberFormat="1" applyFont="1" applyFill="1" applyBorder="1" applyAlignment="1"/>
    <xf numFmtId="165" fontId="8" fillId="0" borderId="16" xfId="206" applyNumberFormat="1" applyFont="1" applyFill="1" applyBorder="1" applyAlignment="1"/>
    <xf numFmtId="165" fontId="8" fillId="0" borderId="32" xfId="206" applyNumberFormat="1" applyFont="1" applyFill="1" applyBorder="1" applyAlignment="1"/>
    <xf numFmtId="165" fontId="8" fillId="0" borderId="33" xfId="206" applyNumberFormat="1" applyFont="1" applyFill="1" applyBorder="1" applyAlignment="1"/>
    <xf numFmtId="165" fontId="8" fillId="0" borderId="0" xfId="206" applyNumberFormat="1" applyFont="1" applyFill="1" applyBorder="1" applyAlignment="1"/>
    <xf numFmtId="0" fontId="8" fillId="0" borderId="21" xfId="0" applyFont="1" applyFill="1" applyBorder="1"/>
    <xf numFmtId="164" fontId="8" fillId="0" borderId="11" xfId="206" applyNumberFormat="1" applyFont="1" applyFill="1" applyBorder="1" applyAlignment="1"/>
    <xf numFmtId="164" fontId="8" fillId="0" borderId="12" xfId="206" applyNumberFormat="1" applyFont="1" applyFill="1" applyBorder="1" applyAlignment="1"/>
    <xf numFmtId="0" fontId="8" fillId="0" borderId="11" xfId="0" applyFont="1" applyFill="1" applyBorder="1"/>
    <xf numFmtId="0" fontId="8" fillId="0" borderId="12" xfId="0" applyFont="1" applyFill="1" applyBorder="1"/>
    <xf numFmtId="0" fontId="10" fillId="0" borderId="12" xfId="0" applyFont="1" applyFill="1" applyBorder="1"/>
    <xf numFmtId="0" fontId="10" fillId="0" borderId="11" xfId="0" applyFont="1" applyFill="1" applyBorder="1"/>
    <xf numFmtId="0" fontId="8" fillId="0" borderId="29" xfId="0" applyFont="1" applyFill="1" applyBorder="1"/>
    <xf numFmtId="0" fontId="8" fillId="0" borderId="30" xfId="0" applyFont="1" applyFill="1" applyBorder="1"/>
    <xf numFmtId="0" fontId="10" fillId="0" borderId="30" xfId="0" applyFont="1" applyFill="1" applyBorder="1"/>
    <xf numFmtId="0" fontId="10" fillId="0" borderId="29" xfId="0" applyFont="1" applyFill="1" applyBorder="1"/>
    <xf numFmtId="164" fontId="8" fillId="0" borderId="14" xfId="206" applyNumberFormat="1" applyFont="1" applyFill="1" applyBorder="1" applyAlignment="1">
      <alignment horizontal="center"/>
    </xf>
    <xf numFmtId="164" fontId="8" fillId="0" borderId="34" xfId="206" applyNumberFormat="1" applyFont="1" applyFill="1" applyBorder="1" applyAlignment="1">
      <alignment horizontal="center"/>
    </xf>
    <xf numFmtId="164" fontId="11" fillId="0" borderId="0" xfId="0" applyNumberFormat="1" applyFont="1"/>
    <xf numFmtId="0" fontId="7" fillId="0" borderId="22" xfId="0" applyFont="1" applyBorder="1" applyAlignment="1"/>
    <xf numFmtId="0" fontId="0" fillId="0" borderId="22" xfId="0" applyBorder="1"/>
    <xf numFmtId="0" fontId="7" fillId="0" borderId="22" xfId="0" applyFont="1" applyBorder="1" applyAlignment="1">
      <alignment wrapText="1"/>
    </xf>
    <xf numFmtId="164" fontId="12" fillId="0" borderId="22" xfId="0" applyNumberFormat="1" applyFont="1" applyFill="1" applyBorder="1"/>
    <xf numFmtId="164" fontId="12" fillId="0" borderId="22" xfId="0" applyNumberFormat="1" applyFont="1" applyBorder="1"/>
    <xf numFmtId="0" fontId="13" fillId="0" borderId="22" xfId="0" applyFont="1" applyBorder="1"/>
    <xf numFmtId="0" fontId="7" fillId="0" borderId="35" xfId="0" applyFont="1" applyBorder="1" applyAlignment="1">
      <alignment wrapText="1"/>
    </xf>
    <xf numFmtId="164" fontId="12" fillId="0" borderId="35" xfId="0" applyNumberFormat="1" applyFont="1" applyFill="1" applyBorder="1"/>
    <xf numFmtId="0" fontId="0" fillId="0" borderId="35" xfId="0" applyBorder="1"/>
    <xf numFmtId="0" fontId="7" fillId="0" borderId="32" xfId="0" applyFont="1" applyBorder="1" applyAlignment="1">
      <alignment wrapText="1"/>
    </xf>
    <xf numFmtId="0" fontId="0" fillId="0" borderId="0" xfId="0" applyBorder="1"/>
    <xf numFmtId="0" fontId="0" fillId="0" borderId="32" xfId="0" applyBorder="1"/>
    <xf numFmtId="0" fontId="7" fillId="0" borderId="35" xfId="0" applyFont="1" applyBorder="1" applyAlignment="1"/>
    <xf numFmtId="164" fontId="12" fillId="0" borderId="35" xfId="0" applyNumberFormat="1" applyFont="1" applyBorder="1"/>
    <xf numFmtId="0" fontId="13" fillId="0" borderId="35" xfId="0" applyFont="1" applyBorder="1"/>
    <xf numFmtId="0" fontId="7" fillId="0" borderId="32" xfId="0" applyFont="1" applyBorder="1" applyAlignment="1"/>
    <xf numFmtId="164" fontId="12" fillId="0" borderId="32" xfId="0" applyNumberFormat="1" applyFont="1" applyFill="1" applyBorder="1"/>
    <xf numFmtId="164" fontId="12" fillId="0" borderId="32" xfId="0" applyNumberFormat="1" applyFont="1" applyBorder="1"/>
    <xf numFmtId="0" fontId="13" fillId="0" borderId="32" xfId="0" applyFont="1" applyBorder="1"/>
    <xf numFmtId="0" fontId="14" fillId="0" borderId="0" xfId="0" applyFont="1" applyAlignment="1">
      <alignment horizontal="center" wrapText="1"/>
    </xf>
    <xf numFmtId="0" fontId="13" fillId="0" borderId="0" xfId="0" applyFont="1"/>
    <xf numFmtId="164" fontId="15" fillId="0" borderId="0" xfId="0" applyNumberFormat="1" applyFont="1" applyFill="1"/>
    <xf numFmtId="0" fontId="13" fillId="0" borderId="0" xfId="0" applyFont="1" applyBorder="1"/>
    <xf numFmtId="0" fontId="0" fillId="0" borderId="0" xfId="0" applyFill="1"/>
    <xf numFmtId="0" fontId="16" fillId="0" borderId="0" xfId="0" applyFont="1" applyFill="1"/>
    <xf numFmtId="0" fontId="17" fillId="0" borderId="0" xfId="0" applyFont="1" applyFill="1"/>
    <xf numFmtId="0" fontId="1" fillId="0" borderId="0" xfId="0" applyFont="1" applyFill="1"/>
    <xf numFmtId="0" fontId="18" fillId="0" borderId="0" xfId="0" applyFont="1" applyFill="1"/>
    <xf numFmtId="0" fontId="19" fillId="0" borderId="0" xfId="0" applyFont="1" applyFill="1"/>
    <xf numFmtId="0" fontId="18" fillId="0" borderId="11" xfId="0" applyFont="1" applyFill="1" applyBorder="1" applyAlignment="1">
      <alignment horizontal="center"/>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0" fontId="18" fillId="0" borderId="15" xfId="0" applyFont="1" applyFill="1" applyBorder="1"/>
    <xf numFmtId="164" fontId="21" fillId="0" borderId="16" xfId="206" applyNumberFormat="1" applyFont="1" applyFill="1" applyBorder="1" applyAlignment="1">
      <alignment horizontal="center"/>
    </xf>
    <xf numFmtId="164" fontId="21" fillId="0" borderId="18" xfId="206" applyNumberFormat="1" applyFont="1" applyFill="1" applyBorder="1" applyAlignment="1">
      <alignment horizontal="center"/>
    </xf>
    <xf numFmtId="164" fontId="21" fillId="0" borderId="17" xfId="206" applyNumberFormat="1" applyFont="1" applyFill="1" applyBorder="1" applyAlignment="1">
      <alignment horizontal="center"/>
    </xf>
    <xf numFmtId="164" fontId="21" fillId="0" borderId="23" xfId="206" applyNumberFormat="1" applyFont="1" applyFill="1" applyBorder="1" applyAlignment="1">
      <alignment horizontal="center"/>
    </xf>
    <xf numFmtId="164" fontId="21" fillId="0" borderId="21" xfId="206" applyNumberFormat="1" applyFont="1" applyFill="1" applyBorder="1" applyAlignment="1">
      <alignment horizontal="center"/>
    </xf>
    <xf numFmtId="0" fontId="18" fillId="0" borderId="20" xfId="0" applyFont="1" applyFill="1" applyBorder="1"/>
    <xf numFmtId="164" fontId="21" fillId="0" borderId="20" xfId="206" applyNumberFormat="1" applyFont="1" applyFill="1" applyBorder="1" applyAlignment="1">
      <alignment horizontal="center"/>
    </xf>
    <xf numFmtId="164" fontId="21" fillId="0" borderId="22" xfId="206" applyNumberFormat="1" applyFont="1" applyFill="1" applyBorder="1" applyAlignment="1">
      <alignment horizontal="center"/>
    </xf>
    <xf numFmtId="0" fontId="18" fillId="0" borderId="13" xfId="0" applyFont="1" applyFill="1" applyBorder="1"/>
    <xf numFmtId="0" fontId="18" fillId="0" borderId="24" xfId="0" applyFont="1" applyFill="1" applyBorder="1"/>
    <xf numFmtId="164" fontId="21" fillId="0" borderId="25" xfId="206" applyNumberFormat="1" applyFont="1" applyFill="1" applyBorder="1" applyAlignment="1">
      <alignment horizontal="center"/>
    </xf>
    <xf numFmtId="164" fontId="21" fillId="0" borderId="27" xfId="206" applyNumberFormat="1" applyFont="1" applyFill="1" applyBorder="1" applyAlignment="1">
      <alignment horizontal="center"/>
    </xf>
    <xf numFmtId="164" fontId="21" fillId="0" borderId="26" xfId="206" applyNumberFormat="1" applyFont="1" applyFill="1" applyBorder="1" applyAlignment="1">
      <alignment horizontal="center"/>
    </xf>
    <xf numFmtId="164" fontId="17" fillId="0" borderId="25" xfId="206" applyNumberFormat="1" applyFont="1" applyFill="1" applyBorder="1" applyAlignment="1">
      <alignment horizontal="center"/>
    </xf>
    <xf numFmtId="164" fontId="17" fillId="0" borderId="29" xfId="206" applyNumberFormat="1" applyFont="1" applyFill="1" applyBorder="1" applyAlignment="1"/>
    <xf numFmtId="164" fontId="17" fillId="0" borderId="24" xfId="206" applyNumberFormat="1" applyFont="1" applyFill="1" applyBorder="1" applyAlignment="1"/>
    <xf numFmtId="164" fontId="17" fillId="0" borderId="31" xfId="206" applyNumberFormat="1" applyFont="1" applyFill="1" applyBorder="1" applyAlignment="1"/>
    <xf numFmtId="164" fontId="17" fillId="0" borderId="14" xfId="206" applyNumberFormat="1" applyFont="1" applyFill="1" applyBorder="1" applyAlignment="1"/>
    <xf numFmtId="164" fontId="17" fillId="0" borderId="30" xfId="206" applyNumberFormat="1" applyFont="1" applyFill="1" applyBorder="1" applyAlignment="1"/>
    <xf numFmtId="164" fontId="17" fillId="0" borderId="36" xfId="206" applyNumberFormat="1" applyFont="1" applyFill="1" applyBorder="1" applyAlignment="1"/>
    <xf numFmtId="164" fontId="17" fillId="0" borderId="11" xfId="206" applyNumberFormat="1" applyFont="1" applyFill="1" applyBorder="1" applyAlignment="1"/>
    <xf numFmtId="164" fontId="17" fillId="0" borderId="34" xfId="206" applyNumberFormat="1" applyFont="1" applyFill="1" applyBorder="1" applyAlignment="1"/>
    <xf numFmtId="164" fontId="17" fillId="0" borderId="16" xfId="206" applyNumberFormat="1" applyFont="1" applyFill="1" applyBorder="1" applyAlignment="1"/>
    <xf numFmtId="164" fontId="17" fillId="0" borderId="33" xfId="206" applyNumberFormat="1" applyFont="1" applyFill="1" applyBorder="1" applyAlignment="1"/>
    <xf numFmtId="165" fontId="17" fillId="0" borderId="37" xfId="206" applyNumberFormat="1" applyFont="1" applyFill="1" applyBorder="1" applyAlignment="1"/>
    <xf numFmtId="164" fontId="17" fillId="0" borderId="32" xfId="206" applyNumberFormat="1" applyFont="1" applyFill="1" applyBorder="1" applyAlignment="1"/>
    <xf numFmtId="164" fontId="23" fillId="0" borderId="16" xfId="206" applyNumberFormat="1" applyFont="1" applyFill="1" applyBorder="1" applyAlignment="1"/>
    <xf numFmtId="164" fontId="17" fillId="0" borderId="12" xfId="206" applyNumberFormat="1" applyFont="1" applyFill="1" applyBorder="1" applyAlignment="1"/>
    <xf numFmtId="0" fontId="25" fillId="0" borderId="11" xfId="0" applyFont="1" applyFill="1" applyBorder="1"/>
    <xf numFmtId="164" fontId="25" fillId="0" borderId="11" xfId="0" applyNumberFormat="1" applyFont="1" applyFill="1" applyBorder="1"/>
    <xf numFmtId="164" fontId="25" fillId="0" borderId="31" xfId="0" applyNumberFormat="1" applyFont="1" applyFill="1" applyBorder="1"/>
    <xf numFmtId="164" fontId="25" fillId="0" borderId="0" xfId="0" applyNumberFormat="1" applyFont="1" applyFill="1" applyBorder="1"/>
    <xf numFmtId="0" fontId="25" fillId="0" borderId="12" xfId="0" applyFont="1" applyFill="1" applyBorder="1"/>
    <xf numFmtId="0" fontId="25" fillId="0" borderId="29" xfId="0" applyFont="1" applyFill="1" applyBorder="1"/>
    <xf numFmtId="164" fontId="25" fillId="0" borderId="29" xfId="0" applyNumberFormat="1" applyFont="1" applyFill="1" applyBorder="1"/>
    <xf numFmtId="164" fontId="25" fillId="0" borderId="30" xfId="0" applyNumberFormat="1" applyFont="1" applyFill="1" applyBorder="1"/>
    <xf numFmtId="0" fontId="25" fillId="0" borderId="30" xfId="0" applyFont="1" applyFill="1" applyBorder="1"/>
    <xf numFmtId="164" fontId="17" fillId="0" borderId="29" xfId="206" applyNumberFormat="1" applyFont="1" applyFill="1" applyBorder="1" applyAlignment="1">
      <alignment horizontal="center"/>
    </xf>
    <xf numFmtId="164" fontId="17" fillId="0" borderId="30" xfId="206" applyNumberFormat="1" applyFont="1" applyFill="1" applyBorder="1" applyAlignment="1">
      <alignment horizontal="center"/>
    </xf>
    <xf numFmtId="164" fontId="17" fillId="0" borderId="36" xfId="206" applyNumberFormat="1" applyFont="1" applyFill="1" applyBorder="1" applyAlignment="1">
      <alignment horizontal="center"/>
    </xf>
    <xf numFmtId="164" fontId="17" fillId="0" borderId="14" xfId="206" applyNumberFormat="1" applyFont="1" applyFill="1" applyBorder="1" applyAlignment="1">
      <alignment horizontal="center"/>
    </xf>
    <xf numFmtId="164" fontId="17" fillId="0" borderId="34" xfId="206" applyNumberFormat="1" applyFont="1" applyFill="1" applyBorder="1" applyAlignment="1">
      <alignment horizontal="center"/>
    </xf>
    <xf numFmtId="164" fontId="27" fillId="0" borderId="0" xfId="0" applyNumberFormat="1" applyFont="1" applyFill="1"/>
    <xf numFmtId="0" fontId="5" fillId="0" borderId="0" xfId="0" applyFont="1" applyFill="1"/>
    <xf numFmtId="164" fontId="28" fillId="0" borderId="0" xfId="0" applyNumberFormat="1" applyFont="1" applyFill="1"/>
    <xf numFmtId="0" fontId="5" fillId="0" borderId="0" xfId="0" applyFont="1" applyAlignment="1">
      <alignment horizontal="center" wrapText="1"/>
    </xf>
    <xf numFmtId="0" fontId="10" fillId="0" borderId="0" xfId="0" applyFont="1"/>
    <xf numFmtId="0" fontId="7" fillId="0" borderId="38" xfId="0" applyFont="1" applyFill="1" applyBorder="1" applyAlignment="1">
      <alignment horizontal="center" vertical="center" wrapText="1"/>
    </xf>
    <xf numFmtId="0" fontId="7" fillId="0" borderId="38" xfId="0" applyFont="1" applyFill="1" applyBorder="1" applyAlignment="1">
      <alignment horizontal="center" vertical="center"/>
    </xf>
    <xf numFmtId="0" fontId="7" fillId="0" borderId="0" xfId="0" applyFont="1" applyAlignment="1">
      <alignment horizontal="center" vertical="center"/>
    </xf>
    <xf numFmtId="0" fontId="29" fillId="0" borderId="38" xfId="0" applyFont="1" applyFill="1" applyBorder="1"/>
    <xf numFmtId="164" fontId="30" fillId="0" borderId="38" xfId="206" applyFont="1" applyFill="1" applyBorder="1" applyAlignment="1"/>
    <xf numFmtId="164" fontId="30" fillId="0" borderId="38" xfId="206" applyFont="1" applyBorder="1" applyAlignment="1">
      <alignment horizontal="right" wrapText="1" shrinkToFit="1"/>
    </xf>
    <xf numFmtId="164" fontId="20" fillId="0" borderId="38" xfId="206" applyFont="1" applyBorder="1" applyAlignment="1">
      <alignment horizontal="right" wrapText="1" shrinkToFit="1"/>
    </xf>
    <xf numFmtId="164" fontId="30" fillId="0" borderId="38" xfId="206" applyFont="1" applyFill="1" applyBorder="1" applyAlignment="1">
      <alignment horizontal="right" wrapText="1" shrinkToFit="1"/>
    </xf>
    <xf numFmtId="0" fontId="29" fillId="0" borderId="0" xfId="0" applyFont="1"/>
    <xf numFmtId="0" fontId="29" fillId="0" borderId="39" xfId="0" applyFont="1" applyFill="1" applyBorder="1"/>
    <xf numFmtId="164" fontId="20" fillId="0" borderId="40" xfId="206" applyFont="1" applyFill="1" applyBorder="1" applyAlignment="1"/>
    <xf numFmtId="164" fontId="20" fillId="0" borderId="38" xfId="206" applyFont="1" applyFill="1" applyBorder="1" applyAlignment="1"/>
    <xf numFmtId="164" fontId="30" fillId="0" borderId="40" xfId="206" applyFont="1" applyFill="1" applyBorder="1" applyAlignment="1"/>
    <xf numFmtId="164" fontId="8" fillId="0" borderId="14" xfId="206" applyNumberFormat="1" applyFont="1" applyFill="1" applyBorder="1" applyAlignment="1"/>
    <xf numFmtId="164" fontId="21" fillId="0" borderId="15" xfId="206" applyNumberFormat="1" applyFont="1" applyFill="1" applyBorder="1" applyAlignment="1">
      <alignment horizontal="center"/>
    </xf>
    <xf numFmtId="164" fontId="21" fillId="0" borderId="0" xfId="0" applyNumberFormat="1" applyFont="1" applyFill="1"/>
    <xf numFmtId="0" fontId="18" fillId="0" borderId="36" xfId="0" applyFont="1" applyFill="1" applyBorder="1"/>
    <xf numFmtId="165" fontId="17" fillId="0" borderId="31" xfId="206" applyNumberFormat="1" applyFont="1" applyFill="1" applyBorder="1" applyAlignment="1"/>
    <xf numFmtId="0" fontId="25" fillId="0" borderId="31" xfId="0" applyFont="1" applyFill="1" applyBorder="1"/>
    <xf numFmtId="164" fontId="21" fillId="0" borderId="24" xfId="206" applyNumberFormat="1" applyFont="1" applyFill="1" applyBorder="1" applyAlignment="1">
      <alignment horizontal="center"/>
    </xf>
    <xf numFmtId="0" fontId="25" fillId="0" borderId="0" xfId="0" applyFont="1" applyFill="1"/>
    <xf numFmtId="0" fontId="26" fillId="0" borderId="0" xfId="0" applyFont="1" applyFill="1" applyAlignment="1">
      <alignment vertical="center" wrapText="1"/>
    </xf>
    <xf numFmtId="0" fontId="29" fillId="0" borderId="38" xfId="0" applyFont="1" applyFill="1" applyBorder="1" applyAlignment="1">
      <alignment horizontal="center" vertical="center" wrapText="1"/>
    </xf>
    <xf numFmtId="0" fontId="32" fillId="0" borderId="38" xfId="0" applyFont="1" applyFill="1" applyBorder="1" applyAlignment="1">
      <alignment horizontal="center" vertical="center" wrapText="1"/>
    </xf>
    <xf numFmtId="164" fontId="24" fillId="0" borderId="21" xfId="206" applyFont="1" applyFill="1" applyBorder="1" applyAlignment="1">
      <alignment horizontal="center" wrapText="1" shrinkToFit="1"/>
    </xf>
    <xf numFmtId="164" fontId="24" fillId="0" borderId="17" xfId="206" applyFont="1" applyFill="1" applyBorder="1" applyAlignment="1">
      <alignment horizontal="center" wrapText="1" shrinkToFit="1"/>
    </xf>
    <xf numFmtId="164" fontId="24" fillId="0" borderId="22" xfId="206" applyFont="1" applyFill="1" applyBorder="1" applyAlignment="1">
      <alignment horizontal="center" wrapText="1" shrinkToFit="1"/>
    </xf>
    <xf numFmtId="164" fontId="24" fillId="0" borderId="26" xfId="206" applyFont="1" applyFill="1" applyBorder="1" applyAlignment="1">
      <alignment horizontal="center" wrapText="1" shrinkToFit="1"/>
    </xf>
    <xf numFmtId="0" fontId="3" fillId="0" borderId="0" xfId="0" applyFont="1" applyAlignment="1">
      <alignment horizontal="center"/>
    </xf>
    <xf numFmtId="0" fontId="3" fillId="0" borderId="0" xfId="0" applyFont="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49" fontId="7" fillId="0" borderId="38" xfId="0" applyNumberFormat="1" applyFont="1" applyBorder="1" applyAlignment="1">
      <alignment horizontal="center" vertical="center" wrapText="1"/>
    </xf>
    <xf numFmtId="166" fontId="7" fillId="0" borderId="38" xfId="206" applyNumberFormat="1" applyFont="1" applyBorder="1" applyAlignment="1">
      <alignment vertical="center"/>
    </xf>
    <xf numFmtId="0" fontId="3" fillId="0" borderId="38" xfId="0" applyFont="1" applyBorder="1" applyAlignment="1">
      <alignment vertical="center"/>
    </xf>
    <xf numFmtId="0" fontId="3" fillId="0" borderId="38" xfId="0" applyFont="1" applyBorder="1" applyAlignment="1">
      <alignment horizontal="center" vertical="center"/>
    </xf>
    <xf numFmtId="164" fontId="12" fillId="0" borderId="38" xfId="206" applyFont="1" applyBorder="1" applyAlignment="1">
      <alignment horizontal="center" vertical="center" wrapText="1"/>
    </xf>
    <xf numFmtId="164" fontId="7" fillId="0" borderId="38" xfId="206" applyNumberFormat="1" applyFont="1" applyBorder="1" applyAlignment="1">
      <alignment horizontal="center" vertical="center"/>
    </xf>
    <xf numFmtId="164" fontId="7" fillId="0" borderId="38" xfId="206" applyNumberFormat="1" applyFont="1" applyBorder="1" applyAlignment="1">
      <alignment vertical="center"/>
    </xf>
    <xf numFmtId="0" fontId="32" fillId="0" borderId="38" xfId="0" applyFont="1" applyBorder="1" applyAlignment="1">
      <alignment horizontal="center" vertical="center" wrapText="1"/>
    </xf>
    <xf numFmtId="0" fontId="32" fillId="0" borderId="0" xfId="0" applyFont="1" applyAlignment="1">
      <alignment horizontal="center" vertical="center" wrapText="1"/>
    </xf>
    <xf numFmtId="0" fontId="32" fillId="25" borderId="38" xfId="0" quotePrefix="1" applyFont="1" applyFill="1" applyBorder="1" applyAlignment="1">
      <alignment horizontal="center" vertical="center" wrapText="1"/>
    </xf>
    <xf numFmtId="0" fontId="32" fillId="0" borderId="38" xfId="0" quotePrefix="1" applyFont="1" applyBorder="1" applyAlignment="1">
      <alignment horizontal="center" vertical="center" wrapText="1"/>
    </xf>
    <xf numFmtId="164" fontId="31" fillId="0" borderId="38" xfId="206" applyFont="1" applyBorder="1" applyAlignment="1">
      <alignment horizontal="center" vertical="center" wrapText="1"/>
    </xf>
    <xf numFmtId="164" fontId="31" fillId="0" borderId="38" xfId="206" applyNumberFormat="1" applyFont="1" applyBorder="1" applyAlignment="1">
      <alignment vertical="center"/>
    </xf>
    <xf numFmtId="49" fontId="29" fillId="0" borderId="38" xfId="0" applyNumberFormat="1" applyFont="1" applyBorder="1" applyAlignment="1">
      <alignment horizontal="center" vertical="center" wrapText="1"/>
    </xf>
    <xf numFmtId="0" fontId="32" fillId="0" borderId="38" xfId="0" applyFont="1" applyBorder="1" applyAlignment="1">
      <alignment vertical="center" wrapText="1"/>
    </xf>
    <xf numFmtId="49" fontId="29" fillId="25" borderId="38" xfId="0" applyNumberFormat="1" applyFont="1" applyFill="1" applyBorder="1" applyAlignment="1">
      <alignment horizontal="center" vertical="center" wrapText="1"/>
    </xf>
    <xf numFmtId="0" fontId="32" fillId="0" borderId="38" xfId="0" applyFont="1" applyBorder="1" applyAlignment="1">
      <alignment vertical="center"/>
    </xf>
    <xf numFmtId="49" fontId="32" fillId="0" borderId="38" xfId="0" applyNumberFormat="1" applyFont="1" applyBorder="1" applyAlignment="1">
      <alignment horizontal="center" vertical="center" wrapText="1"/>
    </xf>
    <xf numFmtId="0" fontId="29" fillId="25" borderId="38"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38" xfId="0" applyFont="1" applyBorder="1" applyAlignment="1">
      <alignment vertical="center"/>
    </xf>
    <xf numFmtId="164" fontId="31" fillId="25" borderId="38" xfId="0" applyNumberFormat="1" applyFont="1" applyFill="1" applyBorder="1" applyAlignment="1">
      <alignment horizontal="center" vertical="center" wrapText="1"/>
    </xf>
    <xf numFmtId="164" fontId="31" fillId="0" borderId="38" xfId="206" applyNumberFormat="1" applyFont="1" applyBorder="1" applyAlignment="1">
      <alignment horizontal="center" vertical="center"/>
    </xf>
    <xf numFmtId="0" fontId="31" fillId="0" borderId="38" xfId="0" applyFont="1" applyBorder="1" applyAlignment="1">
      <alignment horizontal="center" vertical="center" wrapText="1"/>
    </xf>
    <xf numFmtId="164" fontId="31" fillId="0" borderId="38" xfId="206" applyFont="1" applyFill="1" applyBorder="1" applyAlignment="1">
      <alignment horizontal="center" vertical="center" wrapText="1"/>
    </xf>
    <xf numFmtId="164" fontId="23" fillId="0" borderId="18" xfId="206" applyNumberFormat="1" applyFont="1" applyFill="1" applyBorder="1" applyAlignment="1"/>
    <xf numFmtId="164" fontId="29" fillId="0" borderId="38" xfId="206" applyFont="1" applyFill="1" applyBorder="1" applyAlignment="1">
      <alignment vertical="center" wrapText="1"/>
    </xf>
    <xf numFmtId="164" fontId="17" fillId="0" borderId="37" xfId="206" applyNumberFormat="1" applyFont="1" applyFill="1" applyBorder="1" applyAlignment="1"/>
    <xf numFmtId="164" fontId="25" fillId="0" borderId="13" xfId="0" applyNumberFormat="1" applyFont="1" applyFill="1" applyBorder="1"/>
    <xf numFmtId="164" fontId="25" fillId="0" borderId="24" xfId="0" applyNumberFormat="1" applyFont="1" applyFill="1" applyBorder="1"/>
    <xf numFmtId="164" fontId="17" fillId="0" borderId="24" xfId="206" applyNumberFormat="1" applyFont="1" applyFill="1" applyBorder="1" applyAlignment="1">
      <alignment horizontal="center"/>
    </xf>
    <xf numFmtId="0" fontId="25" fillId="0" borderId="15" xfId="0" applyFont="1" applyFill="1" applyBorder="1"/>
    <xf numFmtId="0" fontId="25" fillId="0" borderId="24" xfId="0" applyFont="1" applyFill="1" applyBorder="1"/>
    <xf numFmtId="164" fontId="24" fillId="0" borderId="38" xfId="206" applyFont="1" applyFill="1" applyBorder="1" applyAlignment="1">
      <alignment horizontal="right" wrapText="1" shrinkToFit="1"/>
    </xf>
    <xf numFmtId="0" fontId="8" fillId="0" borderId="15" xfId="0" applyFont="1" applyFill="1" applyBorder="1" applyAlignment="1">
      <alignment horizontal="center" vertical="center" wrapText="1"/>
    </xf>
    <xf numFmtId="164" fontId="9" fillId="0" borderId="18" xfId="0" applyNumberFormat="1" applyFont="1" applyFill="1" applyBorder="1"/>
    <xf numFmtId="164" fontId="9" fillId="0" borderId="20" xfId="0" applyNumberFormat="1" applyFont="1" applyFill="1" applyBorder="1"/>
    <xf numFmtId="164" fontId="9" fillId="0" borderId="27" xfId="0" applyNumberFormat="1" applyFont="1" applyFill="1" applyBorder="1"/>
    <xf numFmtId="164" fontId="8" fillId="0" borderId="24" xfId="206" applyNumberFormat="1" applyFont="1" applyFill="1" applyBorder="1" applyAlignment="1"/>
    <xf numFmtId="164" fontId="8" fillId="0" borderId="15" xfId="206" applyNumberFormat="1" applyFont="1" applyFill="1" applyBorder="1" applyAlignment="1"/>
    <xf numFmtId="164" fontId="12" fillId="0" borderId="38" xfId="206" applyNumberFormat="1" applyFont="1" applyFill="1" applyBorder="1" applyAlignment="1">
      <alignment vertical="center"/>
    </xf>
    <xf numFmtId="0" fontId="7" fillId="0" borderId="38" xfId="0" applyFont="1" applyBorder="1" applyAlignment="1">
      <alignment horizontal="center" vertical="center"/>
    </xf>
    <xf numFmtId="164" fontId="12" fillId="0" borderId="38" xfId="206" applyNumberFormat="1" applyFont="1" applyBorder="1" applyAlignment="1">
      <alignment vertical="center"/>
    </xf>
    <xf numFmtId="0" fontId="23" fillId="0" borderId="36" xfId="0" applyFont="1" applyFill="1" applyBorder="1" applyAlignment="1">
      <alignment horizontal="center" vertical="center"/>
    </xf>
    <xf numFmtId="0" fontId="23" fillId="0" borderId="0" xfId="0" applyFont="1" applyFill="1" applyAlignment="1">
      <alignment horizontal="center" vertical="center"/>
    </xf>
    <xf numFmtId="2" fontId="23" fillId="0" borderId="0" xfId="0" applyNumberFormat="1" applyFont="1" applyFill="1" applyAlignment="1">
      <alignment vertical="center"/>
    </xf>
    <xf numFmtId="0" fontId="23" fillId="0" borderId="0" xfId="0" applyFont="1" applyFill="1" applyAlignment="1">
      <alignment vertical="center"/>
    </xf>
    <xf numFmtId="0" fontId="23" fillId="0" borderId="0" xfId="0" applyFont="1" applyFill="1" applyBorder="1" applyAlignment="1">
      <alignment horizontal="center" vertical="center"/>
    </xf>
    <xf numFmtId="0" fontId="23" fillId="0" borderId="38" xfId="0" applyFont="1" applyFill="1" applyBorder="1" applyAlignment="1">
      <alignment horizontal="center" vertical="center" wrapText="1"/>
    </xf>
    <xf numFmtId="164" fontId="23" fillId="0" borderId="0" xfId="0" applyNumberFormat="1" applyFont="1" applyFill="1" applyAlignment="1">
      <alignment vertical="center" wrapText="1"/>
    </xf>
    <xf numFmtId="0" fontId="23" fillId="0" borderId="0" xfId="0" applyFont="1" applyFill="1" applyAlignment="1">
      <alignment vertical="center" wrapText="1"/>
    </xf>
    <xf numFmtId="164" fontId="23" fillId="0" borderId="0" xfId="0" applyNumberFormat="1" applyFont="1" applyFill="1" applyAlignment="1">
      <alignment vertical="center"/>
    </xf>
    <xf numFmtId="0" fontId="24" fillId="0" borderId="0" xfId="0" applyFont="1" applyFill="1" applyAlignment="1">
      <alignment vertical="center"/>
    </xf>
    <xf numFmtId="0" fontId="23" fillId="0" borderId="11"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right" vertical="center"/>
    </xf>
    <xf numFmtId="0" fontId="23" fillId="0" borderId="0" xfId="0" applyFont="1" applyFill="1" applyBorder="1" applyAlignment="1">
      <alignment horizontal="left" vertical="center"/>
    </xf>
    <xf numFmtId="164" fontId="23" fillId="0" borderId="0" xfId="206" applyFont="1" applyFill="1" applyAlignment="1">
      <alignment vertical="center"/>
    </xf>
    <xf numFmtId="4" fontId="23" fillId="0" borderId="0" xfId="0" applyNumberFormat="1" applyFont="1" applyFill="1" applyBorder="1" applyAlignment="1">
      <alignment horizontal="right" vertical="center" shrinkToFit="1"/>
    </xf>
    <xf numFmtId="0" fontId="22" fillId="0" borderId="0" xfId="0" applyFont="1" applyFill="1" applyBorder="1" applyAlignment="1">
      <alignment horizontal="center" vertical="center"/>
    </xf>
    <xf numFmtId="0" fontId="23" fillId="0" borderId="0" xfId="0" applyFont="1" applyFill="1" applyAlignment="1">
      <alignment horizontal="center" vertical="center" wrapText="1"/>
    </xf>
    <xf numFmtId="0" fontId="23" fillId="0" borderId="0" xfId="0" applyFont="1" applyAlignment="1">
      <alignment horizontal="center" vertical="center"/>
    </xf>
    <xf numFmtId="49" fontId="32" fillId="0" borderId="38" xfId="0" applyNumberFormat="1" applyFont="1" applyFill="1" applyBorder="1" applyAlignment="1">
      <alignment horizontal="center" vertical="center" wrapText="1"/>
    </xf>
    <xf numFmtId="49" fontId="29" fillId="0" borderId="38" xfId="0" applyNumberFormat="1" applyFont="1" applyFill="1" applyBorder="1" applyAlignment="1">
      <alignment horizontal="center" vertical="center" wrapText="1"/>
    </xf>
    <xf numFmtId="0" fontId="32" fillId="25" borderId="38" xfId="0" applyNumberFormat="1" applyFont="1" applyFill="1" applyBorder="1" applyAlignment="1">
      <alignment vertical="center" wrapText="1"/>
    </xf>
    <xf numFmtId="0" fontId="29" fillId="0" borderId="0" xfId="0" applyFont="1" applyFill="1" applyBorder="1"/>
    <xf numFmtId="164" fontId="20" fillId="0" borderId="0" xfId="206" applyFont="1" applyFill="1" applyBorder="1" applyAlignment="1"/>
    <xf numFmtId="0" fontId="29" fillId="0" borderId="0" xfId="0" applyFont="1" applyBorder="1" applyAlignment="1">
      <alignment horizontal="center" vertical="center"/>
    </xf>
    <xf numFmtId="0" fontId="29" fillId="0" borderId="0" xfId="0" applyFont="1" applyFill="1" applyBorder="1" applyAlignment="1">
      <alignment horizontal="center" vertical="center"/>
    </xf>
    <xf numFmtId="0" fontId="29" fillId="0" borderId="0" xfId="0" applyFont="1" applyFill="1"/>
    <xf numFmtId="164" fontId="12" fillId="0" borderId="0" xfId="0" applyNumberFormat="1" applyFont="1" applyFill="1"/>
    <xf numFmtId="165" fontId="17" fillId="0" borderId="13" xfId="206" applyNumberFormat="1" applyFont="1" applyFill="1" applyBorder="1" applyAlignment="1"/>
    <xf numFmtId="0" fontId="25" fillId="0" borderId="13" xfId="0" applyFont="1" applyFill="1" applyBorder="1"/>
    <xf numFmtId="0" fontId="36" fillId="0" borderId="0" xfId="0" applyFont="1" applyAlignment="1">
      <alignment horizontal="left"/>
    </xf>
    <xf numFmtId="164" fontId="26" fillId="0" borderId="0" xfId="0" applyNumberFormat="1" applyFont="1" applyFill="1" applyAlignment="1">
      <alignment vertical="center" wrapText="1"/>
    </xf>
    <xf numFmtId="164" fontId="6" fillId="0" borderId="0" xfId="206" applyFont="1" applyFill="1" applyAlignment="1">
      <alignment vertical="center" wrapText="1"/>
    </xf>
    <xf numFmtId="49" fontId="32" fillId="0" borderId="41" xfId="0" applyNumberFormat="1" applyFont="1" applyBorder="1" applyAlignment="1">
      <alignment horizontal="center" vertical="center" wrapText="1"/>
    </xf>
    <xf numFmtId="4" fontId="23" fillId="0" borderId="0" xfId="194" applyNumberFormat="1" applyFont="1" applyBorder="1" applyAlignment="1">
      <alignment horizontal="right" shrinkToFit="1"/>
    </xf>
    <xf numFmtId="164" fontId="24" fillId="0" borderId="38" xfId="206" applyFont="1" applyFill="1" applyBorder="1" applyAlignment="1"/>
    <xf numFmtId="0" fontId="54" fillId="0" borderId="0" xfId="0" applyFont="1"/>
    <xf numFmtId="49" fontId="29" fillId="0" borderId="38" xfId="0" quotePrefix="1" applyNumberFormat="1" applyFont="1" applyFill="1" applyBorder="1" applyAlignment="1">
      <alignment horizontal="center" vertical="center" wrapText="1"/>
    </xf>
    <xf numFmtId="164" fontId="29" fillId="0" borderId="38" xfId="206" applyFont="1" applyFill="1" applyBorder="1" applyAlignment="1">
      <alignment horizontal="center" vertical="center" wrapText="1"/>
    </xf>
    <xf numFmtId="4" fontId="23" fillId="0" borderId="0" xfId="0" applyNumberFormat="1" applyFont="1" applyFill="1" applyBorder="1" applyAlignment="1">
      <alignment horizontal="right" vertical="top" shrinkToFit="1"/>
    </xf>
    <xf numFmtId="4" fontId="23" fillId="0" borderId="0" xfId="190" applyNumberFormat="1" applyFont="1" applyFill="1" applyBorder="1" applyAlignment="1">
      <alignment horizontal="right" vertical="top" shrinkToFit="1"/>
    </xf>
    <xf numFmtId="4" fontId="7" fillId="0" borderId="38" xfId="188" applyNumberFormat="1" applyFont="1" applyFill="1" applyBorder="1" applyAlignment="1">
      <alignment horizontal="center" vertical="center"/>
    </xf>
    <xf numFmtId="164" fontId="30" fillId="0" borderId="0" xfId="206" applyFont="1" applyFill="1" applyBorder="1" applyAlignment="1"/>
    <xf numFmtId="164" fontId="20" fillId="0" borderId="38" xfId="206" applyFont="1" applyFill="1" applyBorder="1" applyAlignment="1">
      <alignment horizontal="right" wrapText="1" shrinkToFit="1"/>
    </xf>
    <xf numFmtId="4" fontId="23" fillId="0" borderId="0" xfId="190" applyNumberFormat="1" applyFont="1" applyFill="1" applyBorder="1" applyAlignment="1">
      <alignment horizontal="right" shrinkToFit="1"/>
    </xf>
    <xf numFmtId="164" fontId="21" fillId="0" borderId="33" xfId="206" applyNumberFormat="1" applyFont="1" applyFill="1" applyBorder="1" applyAlignment="1">
      <alignment horizontal="center"/>
    </xf>
    <xf numFmtId="164" fontId="24" fillId="0" borderId="18" xfId="206" applyFont="1" applyFill="1" applyBorder="1" applyAlignment="1">
      <alignment horizontal="center" wrapText="1" shrinkToFit="1"/>
    </xf>
    <xf numFmtId="164" fontId="24" fillId="0" borderId="20" xfId="206" applyFont="1" applyFill="1" applyBorder="1" applyAlignment="1">
      <alignment horizontal="center" wrapText="1" shrinkToFit="1"/>
    </xf>
    <xf numFmtId="164" fontId="24" fillId="0" borderId="27" xfId="206" applyFont="1" applyFill="1" applyBorder="1" applyAlignment="1">
      <alignment horizontal="center" wrapText="1" shrinkToFit="1"/>
    </xf>
    <xf numFmtId="164" fontId="31" fillId="25" borderId="38" xfId="206" applyFont="1" applyFill="1" applyBorder="1" applyAlignment="1">
      <alignment horizontal="center" vertical="center" wrapText="1"/>
    </xf>
    <xf numFmtId="164" fontId="29" fillId="0" borderId="38" xfId="206" applyFont="1" applyBorder="1" applyAlignment="1">
      <alignment horizontal="center" vertical="center" wrapText="1"/>
    </xf>
    <xf numFmtId="164" fontId="29" fillId="0" borderId="38" xfId="206" applyFont="1" applyFill="1" applyBorder="1" applyAlignment="1">
      <alignment vertical="center"/>
    </xf>
    <xf numFmtId="164" fontId="31" fillId="0" borderId="38" xfId="206" applyFont="1" applyBorder="1" applyAlignment="1">
      <alignment vertical="center"/>
    </xf>
    <xf numFmtId="164" fontId="29" fillId="0" borderId="38" xfId="206" applyFont="1" applyBorder="1" applyAlignment="1">
      <alignment vertical="center"/>
    </xf>
    <xf numFmtId="164" fontId="31" fillId="25" borderId="38" xfId="206" applyFont="1" applyFill="1" applyBorder="1" applyAlignment="1">
      <alignment vertical="center"/>
    </xf>
    <xf numFmtId="164" fontId="31" fillId="0" borderId="38" xfId="206" applyFont="1" applyFill="1" applyBorder="1" applyAlignment="1">
      <alignment vertical="center"/>
    </xf>
    <xf numFmtId="165" fontId="31" fillId="0" borderId="0" xfId="206" applyNumberFormat="1" applyFont="1" applyAlignment="1">
      <alignment horizontal="center" vertical="center" wrapText="1"/>
    </xf>
    <xf numFmtId="164" fontId="23" fillId="26" borderId="38" xfId="206" applyFont="1" applyFill="1" applyBorder="1" applyAlignment="1">
      <alignment vertical="center"/>
    </xf>
    <xf numFmtId="0" fontId="7" fillId="27" borderId="38" xfId="0" applyFont="1" applyFill="1" applyBorder="1" applyAlignment="1">
      <alignment horizontal="center" vertical="center"/>
    </xf>
    <xf numFmtId="164" fontId="30" fillId="27" borderId="38" xfId="206" applyFont="1" applyFill="1" applyBorder="1" applyAlignment="1"/>
    <xf numFmtId="164" fontId="20" fillId="27" borderId="40" xfId="206" applyFont="1" applyFill="1" applyBorder="1" applyAlignment="1"/>
    <xf numFmtId="164" fontId="20" fillId="27" borderId="38" xfId="206" applyFont="1" applyFill="1" applyBorder="1" applyAlignment="1"/>
    <xf numFmtId="164" fontId="23" fillId="26" borderId="42" xfId="206" applyFont="1" applyFill="1" applyBorder="1" applyAlignment="1">
      <alignment vertical="center"/>
    </xf>
    <xf numFmtId="0" fontId="23" fillId="27" borderId="15" xfId="0" applyFont="1" applyFill="1" applyBorder="1" applyAlignment="1">
      <alignment horizontal="center" vertical="center"/>
    </xf>
    <xf numFmtId="0" fontId="23" fillId="27" borderId="14" xfId="0" applyFont="1" applyFill="1" applyBorder="1" applyAlignment="1">
      <alignment horizontal="center" vertical="center"/>
    </xf>
    <xf numFmtId="0" fontId="23" fillId="27" borderId="11" xfId="0" applyFont="1" applyFill="1" applyBorder="1" applyAlignment="1">
      <alignment horizontal="center" vertical="center"/>
    </xf>
    <xf numFmtId="0" fontId="8" fillId="27" borderId="11"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8" fillId="27" borderId="12" xfId="0" applyFont="1" applyFill="1" applyBorder="1" applyAlignment="1">
      <alignment horizontal="center" vertical="center" wrapText="1"/>
    </xf>
    <xf numFmtId="0" fontId="8" fillId="27" borderId="43" xfId="0" applyFont="1" applyFill="1" applyBorder="1" applyAlignment="1">
      <alignment horizontal="center" vertical="center" wrapText="1"/>
    </xf>
    <xf numFmtId="164" fontId="9" fillId="27" borderId="18" xfId="206" applyNumberFormat="1" applyFont="1" applyFill="1" applyBorder="1" applyAlignment="1">
      <alignment horizontal="center"/>
    </xf>
    <xf numFmtId="164" fontId="9" fillId="27" borderId="16" xfId="206" applyNumberFormat="1" applyFont="1" applyFill="1" applyBorder="1" applyAlignment="1">
      <alignment horizontal="center"/>
    </xf>
    <xf numFmtId="164" fontId="9" fillId="27" borderId="17" xfId="206" applyNumberFormat="1" applyFont="1" applyFill="1" applyBorder="1" applyAlignment="1">
      <alignment horizontal="center"/>
    </xf>
    <xf numFmtId="164" fontId="9" fillId="27" borderId="19" xfId="206" applyNumberFormat="1" applyFont="1" applyFill="1" applyBorder="1" applyAlignment="1">
      <alignment horizontal="center"/>
    </xf>
    <xf numFmtId="164" fontId="9" fillId="27" borderId="16" xfId="0" applyNumberFormat="1" applyFont="1" applyFill="1" applyBorder="1"/>
    <xf numFmtId="164" fontId="9" fillId="27" borderId="20" xfId="206" applyNumberFormat="1" applyFont="1" applyFill="1" applyBorder="1" applyAlignment="1">
      <alignment horizontal="center"/>
    </xf>
    <xf numFmtId="164" fontId="9" fillId="27" borderId="21" xfId="206" applyNumberFormat="1" applyFont="1" applyFill="1" applyBorder="1" applyAlignment="1">
      <alignment horizontal="center"/>
    </xf>
    <xf numFmtId="164" fontId="9" fillId="27" borderId="22" xfId="206" applyNumberFormat="1" applyFont="1" applyFill="1" applyBorder="1" applyAlignment="1">
      <alignment horizontal="center"/>
    </xf>
    <xf numFmtId="164" fontId="9" fillId="27" borderId="23" xfId="206" applyNumberFormat="1" applyFont="1" applyFill="1" applyBorder="1" applyAlignment="1">
      <alignment horizontal="center"/>
    </xf>
    <xf numFmtId="164" fontId="9" fillId="27" borderId="21" xfId="0" applyNumberFormat="1" applyFont="1" applyFill="1" applyBorder="1"/>
    <xf numFmtId="164" fontId="9" fillId="27" borderId="27" xfId="206" applyNumberFormat="1" applyFont="1" applyFill="1" applyBorder="1" applyAlignment="1">
      <alignment horizontal="center"/>
    </xf>
    <xf numFmtId="164" fontId="9" fillId="27" borderId="25" xfId="206" applyNumberFormat="1" applyFont="1" applyFill="1" applyBorder="1" applyAlignment="1">
      <alignment horizontal="center"/>
    </xf>
    <xf numFmtId="164" fontId="9" fillId="27" borderId="26" xfId="206" applyNumberFormat="1" applyFont="1" applyFill="1" applyBorder="1" applyAlignment="1">
      <alignment horizontal="center"/>
    </xf>
    <xf numFmtId="164" fontId="9" fillId="27" borderId="28" xfId="206" applyNumberFormat="1" applyFont="1" applyFill="1" applyBorder="1" applyAlignment="1">
      <alignment horizontal="center"/>
    </xf>
    <xf numFmtId="164" fontId="9" fillId="27" borderId="25" xfId="0" applyNumberFormat="1" applyFont="1" applyFill="1" applyBorder="1"/>
    <xf numFmtId="164" fontId="8" fillId="27" borderId="14" xfId="206" applyNumberFormat="1" applyFont="1" applyFill="1" applyBorder="1" applyAlignment="1"/>
    <xf numFmtId="164" fontId="8" fillId="27" borderId="30" xfId="206" applyNumberFormat="1" applyFont="1" applyFill="1" applyBorder="1" applyAlignment="1"/>
    <xf numFmtId="164" fontId="8" fillId="27" borderId="29" xfId="206" applyNumberFormat="1" applyFont="1" applyFill="1" applyBorder="1" applyAlignment="1"/>
    <xf numFmtId="164" fontId="8" fillId="27" borderId="44" xfId="206" applyNumberFormat="1" applyFont="1" applyFill="1" applyBorder="1" applyAlignment="1"/>
    <xf numFmtId="165" fontId="8" fillId="27" borderId="33" xfId="206" applyNumberFormat="1" applyFont="1" applyFill="1" applyBorder="1" applyAlignment="1"/>
    <xf numFmtId="165" fontId="8" fillId="27" borderId="0" xfId="206" applyNumberFormat="1" applyFont="1" applyFill="1" applyBorder="1" applyAlignment="1"/>
    <xf numFmtId="165" fontId="8" fillId="27" borderId="31" xfId="206" applyNumberFormat="1" applyFont="1" applyFill="1" applyBorder="1" applyAlignment="1"/>
    <xf numFmtId="0" fontId="8" fillId="27" borderId="31" xfId="0" applyFont="1" applyFill="1" applyBorder="1"/>
    <xf numFmtId="164" fontId="8" fillId="27" borderId="11" xfId="206" applyNumberFormat="1" applyFont="1" applyFill="1" applyBorder="1" applyAlignment="1"/>
    <xf numFmtId="164" fontId="8" fillId="27" borderId="12" xfId="206" applyNumberFormat="1" applyFont="1" applyFill="1" applyBorder="1" applyAlignment="1"/>
    <xf numFmtId="0" fontId="10" fillId="27" borderId="11" xfId="0" applyFont="1" applyFill="1" applyBorder="1"/>
    <xf numFmtId="0" fontId="10" fillId="27" borderId="12" xfId="0" applyFont="1" applyFill="1" applyBorder="1"/>
    <xf numFmtId="0" fontId="8" fillId="27" borderId="11" xfId="0" applyFont="1" applyFill="1" applyBorder="1"/>
    <xf numFmtId="0" fontId="10" fillId="27" borderId="29" xfId="0" applyFont="1" applyFill="1" applyBorder="1"/>
    <xf numFmtId="0" fontId="10" fillId="27" borderId="30" xfId="0" applyFont="1" applyFill="1" applyBorder="1"/>
    <xf numFmtId="0" fontId="8" fillId="27" borderId="29" xfId="0" applyFont="1" applyFill="1" applyBorder="1"/>
    <xf numFmtId="164" fontId="8" fillId="27" borderId="14" xfId="206" applyNumberFormat="1" applyFont="1" applyFill="1" applyBorder="1" applyAlignment="1">
      <alignment horizontal="center"/>
    </xf>
    <xf numFmtId="164" fontId="8" fillId="27" borderId="34" xfId="206" applyNumberFormat="1" applyFont="1" applyFill="1" applyBorder="1" applyAlignment="1">
      <alignment horizontal="center"/>
    </xf>
    <xf numFmtId="0" fontId="8" fillId="27" borderId="14" xfId="0" applyFont="1" applyFill="1" applyBorder="1" applyAlignment="1">
      <alignment horizontal="center" vertical="center" wrapText="1"/>
    </xf>
    <xf numFmtId="164" fontId="23" fillId="27" borderId="33" xfId="206" applyFont="1" applyFill="1" applyBorder="1" applyAlignment="1">
      <alignment horizontal="center" wrapText="1" shrinkToFit="1"/>
    </xf>
    <xf numFmtId="0" fontId="23" fillId="0" borderId="0" xfId="0" applyFont="1" applyFill="1" applyAlignment="1">
      <alignment horizontal="center"/>
    </xf>
    <xf numFmtId="164" fontId="23" fillId="0" borderId="21" xfId="206" applyFont="1" applyFill="1" applyBorder="1" applyAlignment="1">
      <alignment horizontal="center" wrapText="1" shrinkToFit="1"/>
    </xf>
    <xf numFmtId="164" fontId="23" fillId="27" borderId="21" xfId="206" applyFont="1" applyFill="1" applyBorder="1" applyAlignment="1">
      <alignment horizontal="center" wrapText="1" shrinkToFit="1"/>
    </xf>
    <xf numFmtId="164" fontId="23" fillId="25" borderId="21" xfId="206" applyFont="1" applyFill="1" applyBorder="1" applyAlignment="1">
      <alignment horizontal="center"/>
    </xf>
    <xf numFmtId="164" fontId="23" fillId="0" borderId="29" xfId="206" applyFont="1" applyFill="1" applyBorder="1" applyAlignment="1">
      <alignment horizontal="center"/>
    </xf>
    <xf numFmtId="164" fontId="23" fillId="0" borderId="11" xfId="206" applyFont="1" applyFill="1" applyBorder="1" applyAlignment="1">
      <alignment horizontal="center"/>
    </xf>
    <xf numFmtId="0" fontId="23" fillId="0" borderId="15" xfId="0" applyFont="1" applyFill="1" applyBorder="1" applyAlignment="1">
      <alignment horizontal="left"/>
    </xf>
    <xf numFmtId="0" fontId="23" fillId="0" borderId="20" xfId="0" applyFont="1" applyFill="1" applyBorder="1" applyAlignment="1">
      <alignment horizontal="left"/>
    </xf>
    <xf numFmtId="0" fontId="23" fillId="0" borderId="13" xfId="0" applyFont="1" applyFill="1" applyBorder="1" applyAlignment="1">
      <alignment horizontal="left"/>
    </xf>
    <xf numFmtId="0" fontId="23" fillId="0" borderId="24" xfId="0" applyFont="1" applyFill="1" applyBorder="1" applyAlignment="1">
      <alignment horizontal="left"/>
    </xf>
    <xf numFmtId="0" fontId="23" fillId="0" borderId="14" xfId="0" applyFont="1" applyFill="1" applyBorder="1" applyAlignment="1">
      <alignment horizontal="left"/>
    </xf>
    <xf numFmtId="0" fontId="23" fillId="0" borderId="31" xfId="0" applyFont="1" applyFill="1" applyBorder="1" applyAlignment="1">
      <alignment horizontal="left"/>
    </xf>
    <xf numFmtId="0" fontId="23" fillId="0" borderId="21" xfId="0" applyFont="1" applyFill="1" applyBorder="1" applyAlignment="1">
      <alignment horizontal="left"/>
    </xf>
    <xf numFmtId="0" fontId="23" fillId="0" borderId="11" xfId="0" applyFont="1" applyFill="1" applyBorder="1" applyAlignment="1">
      <alignment horizontal="left"/>
    </xf>
    <xf numFmtId="0" fontId="23" fillId="0" borderId="29" xfId="0" applyFont="1" applyFill="1" applyBorder="1" applyAlignment="1">
      <alignment horizontal="left"/>
    </xf>
    <xf numFmtId="164" fontId="12" fillId="0" borderId="0" xfId="206" applyFont="1"/>
    <xf numFmtId="0" fontId="3" fillId="0" borderId="0" xfId="0" applyFont="1" applyAlignment="1">
      <alignment vertical="center"/>
    </xf>
    <xf numFmtId="164" fontId="12" fillId="0" borderId="38" xfId="206" applyFont="1" applyBorder="1" applyAlignment="1">
      <alignment vertical="center"/>
    </xf>
    <xf numFmtId="0" fontId="7" fillId="25" borderId="38" xfId="0" applyFont="1" applyFill="1" applyBorder="1" applyAlignment="1">
      <alignment horizontal="center" vertical="center" wrapText="1"/>
    </xf>
    <xf numFmtId="164" fontId="11" fillId="0" borderId="0" xfId="0" applyNumberFormat="1" applyFont="1" applyAlignment="1">
      <alignment vertical="center"/>
    </xf>
    <xf numFmtId="164" fontId="7" fillId="25" borderId="38" xfId="206" applyFont="1" applyFill="1" applyBorder="1" applyAlignment="1">
      <alignment vertical="center"/>
    </xf>
    <xf numFmtId="0" fontId="11" fillId="0" borderId="0" xfId="0" applyFont="1" applyAlignment="1">
      <alignment vertical="center"/>
    </xf>
    <xf numFmtId="0" fontId="3" fillId="0" borderId="38" xfId="0" applyFont="1" applyFill="1" applyBorder="1" applyAlignment="1">
      <alignment horizontal="center" vertical="center" wrapText="1"/>
    </xf>
    <xf numFmtId="164" fontId="7" fillId="0" borderId="38" xfId="206" applyFont="1" applyFill="1" applyBorder="1" applyAlignment="1">
      <alignment vertical="center"/>
    </xf>
    <xf numFmtId="4" fontId="3" fillId="28" borderId="46" xfId="191" applyNumberFormat="1" applyFont="1" applyFill="1" applyBorder="1" applyAlignment="1">
      <alignment horizontal="right" vertical="top" shrinkToFit="1"/>
    </xf>
    <xf numFmtId="0" fontId="60" fillId="0" borderId="38" xfId="0" applyFont="1" applyBorder="1" applyAlignment="1">
      <alignment horizontal="center" vertical="center" wrapText="1"/>
    </xf>
    <xf numFmtId="164" fontId="61" fillId="0" borderId="38" xfId="206" applyFont="1" applyBorder="1" applyAlignment="1">
      <alignment vertical="center"/>
    </xf>
    <xf numFmtId="0" fontId="60" fillId="0" borderId="0" xfId="0" applyFont="1" applyAlignment="1">
      <alignment vertical="center"/>
    </xf>
    <xf numFmtId="0" fontId="3" fillId="29" borderId="38" xfId="0" applyFont="1" applyFill="1" applyBorder="1" applyAlignment="1">
      <alignment vertical="center" wrapText="1"/>
    </xf>
    <xf numFmtId="164" fontId="12" fillId="29" borderId="38" xfId="206" applyFont="1" applyFill="1" applyBorder="1" applyAlignment="1">
      <alignment vertical="center"/>
    </xf>
    <xf numFmtId="0" fontId="60" fillId="0" borderId="38" xfId="0" applyFont="1" applyFill="1" applyBorder="1" applyAlignment="1">
      <alignment horizontal="center" vertical="center" wrapText="1"/>
    </xf>
    <xf numFmtId="164" fontId="61" fillId="0" borderId="38" xfId="206" applyFont="1" applyFill="1" applyBorder="1" applyAlignment="1">
      <alignment vertical="center"/>
    </xf>
    <xf numFmtId="0" fontId="60" fillId="0" borderId="0" xfId="0" applyFont="1" applyFill="1" applyAlignment="1">
      <alignment vertical="center"/>
    </xf>
    <xf numFmtId="0" fontId="3" fillId="0" borderId="0" xfId="0" applyFont="1" applyFill="1" applyAlignment="1">
      <alignment vertical="center"/>
    </xf>
    <xf numFmtId="164" fontId="31" fillId="0" borderId="0" xfId="206" applyFont="1" applyBorder="1" applyAlignment="1">
      <alignment horizontal="center" vertical="center"/>
    </xf>
    <xf numFmtId="0" fontId="32" fillId="0" borderId="0" xfId="0" quotePrefix="1" applyFont="1" applyFill="1" applyBorder="1" applyAlignment="1">
      <alignment horizontal="center" vertical="center" wrapText="1"/>
    </xf>
    <xf numFmtId="0" fontId="60"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2" fillId="27" borderId="38" xfId="0" quotePrefix="1" applyFont="1" applyFill="1" applyBorder="1" applyAlignment="1">
      <alignment horizontal="center" vertical="center" wrapText="1"/>
    </xf>
    <xf numFmtId="0" fontId="60" fillId="27" borderId="38" xfId="0" applyFont="1" applyFill="1" applyBorder="1" applyAlignment="1">
      <alignment horizontal="center" vertical="center" wrapText="1"/>
    </xf>
    <xf numFmtId="0" fontId="29" fillId="27" borderId="38" xfId="0" applyFont="1" applyFill="1" applyBorder="1" applyAlignment="1">
      <alignment horizontal="center" vertical="center" wrapText="1"/>
    </xf>
    <xf numFmtId="164" fontId="62" fillId="27" borderId="38" xfId="206" applyFont="1" applyFill="1" applyBorder="1" applyAlignment="1">
      <alignment vertical="center"/>
    </xf>
    <xf numFmtId="0" fontId="32" fillId="25" borderId="38" xfId="0" applyFont="1" applyFill="1" applyBorder="1" applyAlignment="1">
      <alignment horizontal="center" vertical="center"/>
    </xf>
    <xf numFmtId="0" fontId="29" fillId="25" borderId="38" xfId="0" applyFont="1" applyFill="1" applyBorder="1" applyAlignment="1">
      <alignment horizontal="center" vertical="center"/>
    </xf>
    <xf numFmtId="164" fontId="31" fillId="25" borderId="38" xfId="206" applyFont="1" applyFill="1" applyBorder="1" applyAlignment="1">
      <alignment horizontal="center" vertical="center"/>
    </xf>
    <xf numFmtId="0" fontId="63" fillId="27" borderId="38" xfId="0" applyFont="1" applyFill="1" applyBorder="1" applyAlignment="1">
      <alignment horizontal="center" vertical="center" wrapText="1"/>
    </xf>
    <xf numFmtId="49" fontId="32" fillId="29" borderId="38" xfId="0" applyNumberFormat="1" applyFont="1" applyFill="1" applyBorder="1" applyAlignment="1">
      <alignment horizontal="center" vertical="center" wrapText="1"/>
    </xf>
    <xf numFmtId="0" fontId="60" fillId="29" borderId="38" xfId="0" applyFont="1" applyFill="1" applyBorder="1" applyAlignment="1">
      <alignment horizontal="center" vertical="center" wrapText="1"/>
    </xf>
    <xf numFmtId="49" fontId="29" fillId="29" borderId="38" xfId="0" quotePrefix="1" applyNumberFormat="1" applyFont="1" applyFill="1" applyBorder="1" applyAlignment="1">
      <alignment horizontal="center" vertical="center" wrapText="1"/>
    </xf>
    <xf numFmtId="164" fontId="64" fillId="29" borderId="38" xfId="206" applyFont="1" applyFill="1" applyBorder="1" applyAlignment="1">
      <alignment vertical="center"/>
    </xf>
    <xf numFmtId="164" fontId="62" fillId="29" borderId="38" xfId="206" applyFont="1" applyFill="1" applyBorder="1" applyAlignment="1">
      <alignment vertical="center"/>
    </xf>
    <xf numFmtId="164" fontId="29" fillId="30" borderId="38" xfId="206" applyFont="1" applyFill="1" applyBorder="1" applyAlignment="1">
      <alignment horizontal="center" vertical="center" wrapText="1"/>
    </xf>
    <xf numFmtId="165" fontId="29" fillId="0" borderId="0" xfId="206" applyNumberFormat="1" applyFont="1" applyAlignment="1">
      <alignment horizontal="center" vertical="center" wrapText="1"/>
    </xf>
    <xf numFmtId="0" fontId="7" fillId="0" borderId="0" xfId="0" applyFont="1" applyAlignment="1">
      <alignment horizontal="center" vertical="center" wrapText="1"/>
    </xf>
    <xf numFmtId="0" fontId="23" fillId="0" borderId="38" xfId="0" applyFont="1" applyFill="1" applyBorder="1" applyAlignment="1">
      <alignment horizontal="center" vertical="center"/>
    </xf>
    <xf numFmtId="0" fontId="23" fillId="0" borderId="0" xfId="0" applyFont="1" applyAlignment="1">
      <alignment horizontal="center" wrapText="1"/>
    </xf>
    <xf numFmtId="0" fontId="23" fillId="0" borderId="0" xfId="0" applyFont="1"/>
    <xf numFmtId="0" fontId="23" fillId="0" borderId="0" xfId="0" applyFont="1" applyBorder="1" applyAlignment="1">
      <alignment vertical="center"/>
    </xf>
    <xf numFmtId="0" fontId="23" fillId="0" borderId="0" xfId="0" applyFont="1" applyBorder="1"/>
    <xf numFmtId="0" fontId="23" fillId="0" borderId="0" xfId="0" applyFont="1" applyAlignment="1">
      <alignment horizontal="left"/>
    </xf>
    <xf numFmtId="0" fontId="23" fillId="0" borderId="0" xfId="0" applyFont="1" applyBorder="1" applyAlignment="1">
      <alignment horizontal="center" vertical="center"/>
    </xf>
    <xf numFmtId="164" fontId="24" fillId="0" borderId="0" xfId="206" applyFont="1"/>
    <xf numFmtId="4" fontId="24" fillId="0" borderId="0" xfId="0" applyNumberFormat="1" applyFont="1" applyBorder="1"/>
    <xf numFmtId="164" fontId="23" fillId="0" borderId="38" xfId="206" applyFont="1" applyFill="1" applyBorder="1"/>
    <xf numFmtId="0" fontId="23" fillId="0" borderId="0" xfId="0" applyFont="1" applyBorder="1" applyAlignment="1">
      <alignment horizontal="center"/>
    </xf>
    <xf numFmtId="4" fontId="23" fillId="0" borderId="0" xfId="195" applyNumberFormat="1" applyFont="1" applyAlignment="1">
      <alignment vertical="top"/>
    </xf>
    <xf numFmtId="0" fontId="23" fillId="0" borderId="38" xfId="0" applyFont="1" applyFill="1" applyBorder="1"/>
    <xf numFmtId="0" fontId="23" fillId="0" borderId="0" xfId="0" applyFont="1" applyFill="1"/>
    <xf numFmtId="49" fontId="23" fillId="0" borderId="0" xfId="0" applyNumberFormat="1" applyFont="1" applyBorder="1" applyAlignment="1">
      <alignment horizontal="left" vertical="top" wrapText="1"/>
    </xf>
    <xf numFmtId="0" fontId="23" fillId="0" borderId="0" xfId="0" quotePrefix="1" applyFont="1" applyAlignment="1">
      <alignment horizontal="center"/>
    </xf>
    <xf numFmtId="164" fontId="24" fillId="0" borderId="38" xfId="206" applyFont="1" applyBorder="1" applyAlignment="1"/>
    <xf numFmtId="0" fontId="23" fillId="0" borderId="38" xfId="0" applyFont="1" applyBorder="1"/>
    <xf numFmtId="0" fontId="23" fillId="0" borderId="0" xfId="0" applyFont="1" applyAlignment="1">
      <alignment vertical="center"/>
    </xf>
    <xf numFmtId="164" fontId="24" fillId="0" borderId="0" xfId="0" applyNumberFormat="1" applyFont="1"/>
    <xf numFmtId="164" fontId="23" fillId="0" borderId="0" xfId="206" applyFont="1" applyAlignment="1"/>
    <xf numFmtId="164" fontId="114" fillId="0" borderId="38" xfId="206" applyFont="1" applyFill="1" applyBorder="1" applyAlignment="1">
      <alignment horizontal="right" wrapText="1" shrinkToFit="1"/>
    </xf>
    <xf numFmtId="0" fontId="20" fillId="0" borderId="0" xfId="0" applyFont="1" applyAlignment="1">
      <alignment horizontal="left"/>
    </xf>
    <xf numFmtId="0" fontId="20" fillId="0" borderId="0" xfId="0" applyFont="1" applyAlignment="1">
      <alignment horizontal="center" wrapText="1"/>
    </xf>
    <xf numFmtId="0" fontId="66" fillId="0" borderId="0" xfId="0" applyFont="1"/>
    <xf numFmtId="164" fontId="20" fillId="0" borderId="0" xfId="206" applyFont="1" applyFill="1" applyAlignment="1"/>
    <xf numFmtId="164" fontId="20" fillId="0" borderId="0" xfId="206" applyFont="1" applyAlignment="1"/>
    <xf numFmtId="164" fontId="30" fillId="0" borderId="38" xfId="206" applyFont="1" applyBorder="1" applyAlignment="1"/>
    <xf numFmtId="164" fontId="20" fillId="0" borderId="38" xfId="206" applyFont="1" applyBorder="1" applyAlignment="1"/>
    <xf numFmtId="164" fontId="20" fillId="0" borderId="0" xfId="206" applyFont="1" applyBorder="1" applyAlignment="1"/>
    <xf numFmtId="164" fontId="30" fillId="0" borderId="0" xfId="0" applyNumberFormat="1" applyFont="1"/>
    <xf numFmtId="0" fontId="20" fillId="0" borderId="0" xfId="0" applyFont="1"/>
    <xf numFmtId="0" fontId="66" fillId="0" borderId="0" xfId="0" applyFont="1" applyFill="1"/>
    <xf numFmtId="0" fontId="20" fillId="0" borderId="38" xfId="0" applyFont="1" applyFill="1" applyBorder="1" applyAlignment="1">
      <alignment horizontal="center" vertical="center"/>
    </xf>
    <xf numFmtId="0" fontId="20" fillId="0" borderId="0" xfId="0" applyFont="1" applyAlignment="1">
      <alignment horizontal="center" vertical="center"/>
    </xf>
    <xf numFmtId="0" fontId="20" fillId="0" borderId="38" xfId="0" applyFont="1" applyFill="1" applyBorder="1"/>
    <xf numFmtId="0" fontId="20" fillId="0" borderId="39" xfId="0" applyFont="1" applyFill="1" applyBorder="1"/>
    <xf numFmtId="164" fontId="20" fillId="0" borderId="38" xfId="206" applyFont="1" applyFill="1" applyBorder="1"/>
    <xf numFmtId="164" fontId="30" fillId="0" borderId="0" xfId="206" applyFont="1"/>
    <xf numFmtId="0" fontId="20" fillId="0" borderId="0" xfId="0" applyFont="1" applyFill="1"/>
    <xf numFmtId="0" fontId="20" fillId="0" borderId="38" xfId="0" applyFont="1" applyBorder="1" applyAlignment="1">
      <alignment wrapText="1"/>
    </xf>
    <xf numFmtId="0" fontId="20" fillId="0" borderId="38" xfId="0" applyFont="1" applyFill="1" applyBorder="1" applyAlignment="1">
      <alignment wrapText="1"/>
    </xf>
    <xf numFmtId="0" fontId="20" fillId="0" borderId="0" xfId="0" applyFont="1" applyBorder="1" applyAlignment="1">
      <alignment wrapText="1"/>
    </xf>
    <xf numFmtId="4" fontId="20" fillId="26" borderId="38" xfId="192" applyNumberFormat="1" applyFont="1" applyFill="1" applyBorder="1" applyAlignment="1">
      <alignment horizontal="right" vertical="top" shrinkToFit="1"/>
    </xf>
    <xf numFmtId="164" fontId="30" fillId="0" borderId="0" xfId="0" applyNumberFormat="1" applyFont="1" applyFill="1"/>
    <xf numFmtId="0" fontId="20" fillId="0" borderId="38" xfId="0" applyFont="1" applyBorder="1" applyAlignment="1">
      <alignment horizontal="center"/>
    </xf>
    <xf numFmtId="164" fontId="29" fillId="0" borderId="38" xfId="206" applyFont="1" applyBorder="1" applyAlignment="1">
      <alignment horizontal="center" vertical="center"/>
    </xf>
    <xf numFmtId="164" fontId="29" fillId="0" borderId="0" xfId="206" applyFont="1" applyBorder="1" applyAlignment="1">
      <alignment horizontal="center" vertical="center"/>
    </xf>
    <xf numFmtId="164" fontId="31" fillId="0" borderId="40" xfId="206" applyNumberFormat="1" applyFont="1" applyBorder="1" applyAlignment="1">
      <alignment horizontal="center" vertical="center"/>
    </xf>
    <xf numFmtId="0" fontId="29" fillId="0" borderId="38" xfId="0" applyFont="1" applyBorder="1" applyAlignment="1">
      <alignment horizontal="center" vertical="center"/>
    </xf>
    <xf numFmtId="164" fontId="11" fillId="0" borderId="0" xfId="0" applyNumberFormat="1" applyFont="1" applyFill="1"/>
    <xf numFmtId="4" fontId="11" fillId="0" borderId="0" xfId="0" applyNumberFormat="1" applyFont="1" applyFill="1"/>
    <xf numFmtId="164" fontId="12" fillId="0" borderId="38" xfId="206" applyFont="1" applyFill="1" applyBorder="1" applyAlignment="1">
      <alignment vertical="center"/>
    </xf>
    <xf numFmtId="164" fontId="12" fillId="67" borderId="38" xfId="206" applyFont="1" applyFill="1" applyBorder="1" applyAlignment="1">
      <alignment vertical="center"/>
    </xf>
    <xf numFmtId="164" fontId="23" fillId="0" borderId="14" xfId="206" applyFont="1" applyFill="1" applyBorder="1" applyAlignment="1">
      <alignment horizontal="center"/>
    </xf>
    <xf numFmtId="0" fontId="23" fillId="27" borderId="29" xfId="0" applyFont="1" applyFill="1" applyBorder="1" applyAlignment="1">
      <alignment horizontal="center" vertical="center"/>
    </xf>
    <xf numFmtId="164" fontId="116" fillId="0" borderId="38" xfId="206" applyFont="1" applyFill="1" applyBorder="1" applyAlignment="1">
      <alignment horizontal="center" vertical="center" wrapText="1"/>
    </xf>
    <xf numFmtId="3" fontId="23" fillId="25" borderId="14" xfId="0" applyNumberFormat="1" applyFont="1" applyFill="1" applyBorder="1" applyAlignment="1">
      <alignment horizontal="center" vertical="center"/>
    </xf>
    <xf numFmtId="164" fontId="31" fillId="0" borderId="40" xfId="206" applyNumberFormat="1" applyFont="1" applyFill="1" applyBorder="1" applyAlignment="1">
      <alignment vertical="center" wrapText="1"/>
    </xf>
    <xf numFmtId="0" fontId="7" fillId="0" borderId="38" xfId="0" quotePrefix="1" applyFont="1" applyFill="1" applyBorder="1" applyAlignment="1">
      <alignment horizontal="center" vertical="center" wrapText="1"/>
    </xf>
    <xf numFmtId="164" fontId="62" fillId="69" borderId="38" xfId="206" applyFont="1" applyFill="1" applyBorder="1" applyAlignment="1">
      <alignment horizontal="center" vertical="center"/>
    </xf>
    <xf numFmtId="164" fontId="31" fillId="0" borderId="38" xfId="206" applyFont="1" applyBorder="1" applyAlignment="1">
      <alignment horizontal="center" vertical="center"/>
    </xf>
    <xf numFmtId="164" fontId="117" fillId="29" borderId="38" xfId="206" applyFont="1" applyFill="1" applyBorder="1" applyAlignment="1">
      <alignment vertical="center"/>
    </xf>
    <xf numFmtId="164" fontId="24" fillId="0" borderId="16" xfId="206" applyFont="1" applyFill="1" applyBorder="1" applyAlignment="1">
      <alignment horizontal="center" wrapText="1" shrinkToFit="1"/>
    </xf>
    <xf numFmtId="164" fontId="24" fillId="0" borderId="25" xfId="206" applyFont="1" applyFill="1" applyBorder="1" applyAlignment="1">
      <alignment horizontal="center" wrapText="1" shrinkToFit="1"/>
    </xf>
    <xf numFmtId="164" fontId="17" fillId="0" borderId="47" xfId="206" applyNumberFormat="1" applyFont="1" applyFill="1" applyBorder="1" applyAlignment="1"/>
    <xf numFmtId="164" fontId="23" fillId="0" borderId="19" xfId="206" applyNumberFormat="1" applyFont="1" applyFill="1" applyBorder="1" applyAlignment="1"/>
    <xf numFmtId="164" fontId="24" fillId="0" borderId="23" xfId="206" applyFont="1" applyFill="1" applyBorder="1" applyAlignment="1">
      <alignment horizontal="center" wrapText="1" shrinkToFit="1"/>
    </xf>
    <xf numFmtId="0" fontId="23" fillId="0" borderId="42" xfId="0" applyFont="1" applyFill="1" applyBorder="1" applyAlignment="1">
      <alignment horizontal="center" vertical="center"/>
    </xf>
    <xf numFmtId="0" fontId="68" fillId="0" borderId="0" xfId="0" applyFont="1" applyAlignment="1">
      <alignment horizontal="left"/>
    </xf>
    <xf numFmtId="164" fontId="23" fillId="25" borderId="14" xfId="206" applyFont="1" applyFill="1" applyBorder="1" applyAlignment="1">
      <alignment horizontal="center"/>
    </xf>
    <xf numFmtId="164" fontId="23" fillId="0" borderId="33" xfId="206" applyFont="1" applyFill="1" applyBorder="1" applyAlignment="1">
      <alignment horizontal="center"/>
    </xf>
    <xf numFmtId="164" fontId="23" fillId="25" borderId="31" xfId="206" applyFont="1" applyFill="1" applyBorder="1" applyAlignment="1">
      <alignment horizontal="center"/>
    </xf>
    <xf numFmtId="164" fontId="23" fillId="25" borderId="11" xfId="206" applyFont="1" applyFill="1" applyBorder="1" applyAlignment="1">
      <alignment horizontal="center"/>
    </xf>
    <xf numFmtId="164" fontId="23" fillId="0" borderId="31" xfId="206" applyFont="1" applyFill="1" applyBorder="1" applyAlignment="1">
      <alignment horizontal="center"/>
    </xf>
    <xf numFmtId="164" fontId="23" fillId="25" borderId="29" xfId="206" applyFont="1" applyFill="1" applyBorder="1" applyAlignment="1">
      <alignment horizontal="center"/>
    </xf>
    <xf numFmtId="164" fontId="23" fillId="0" borderId="36" xfId="206" applyFont="1" applyFill="1" applyBorder="1" applyAlignment="1">
      <alignment horizontal="center"/>
    </xf>
    <xf numFmtId="164" fontId="23" fillId="25" borderId="20" xfId="206" applyFont="1" applyFill="1" applyBorder="1" applyAlignment="1">
      <alignment horizontal="center"/>
    </xf>
    <xf numFmtId="0" fontId="32" fillId="0" borderId="38" xfId="0" applyNumberFormat="1" applyFont="1" applyFill="1" applyBorder="1" applyAlignment="1">
      <alignment horizontal="left" vertical="center" wrapText="1"/>
    </xf>
    <xf numFmtId="0" fontId="32" fillId="0" borderId="38" xfId="0" applyNumberFormat="1" applyFont="1" applyBorder="1" applyAlignment="1">
      <alignment horizontal="center" vertical="center" wrapText="1"/>
    </xf>
    <xf numFmtId="0" fontId="32" fillId="0" borderId="38" xfId="0" applyNumberFormat="1" applyFont="1" applyFill="1" applyBorder="1" applyAlignment="1">
      <alignment vertical="center" wrapText="1"/>
    </xf>
    <xf numFmtId="0" fontId="3" fillId="0" borderId="38" xfId="0" applyFont="1" applyFill="1" applyBorder="1" applyAlignment="1">
      <alignment horizontal="left" vertical="center" wrapText="1"/>
    </xf>
    <xf numFmtId="0" fontId="32" fillId="0" borderId="38" xfId="0" applyNumberFormat="1" applyFont="1" applyBorder="1" applyAlignment="1">
      <alignment vertical="center" wrapText="1"/>
    </xf>
    <xf numFmtId="0" fontId="3" fillId="0" borderId="38" xfId="0" applyNumberFormat="1" applyFont="1" applyFill="1" applyBorder="1" applyAlignment="1">
      <alignment horizontal="left" vertical="center" wrapText="1"/>
    </xf>
    <xf numFmtId="0" fontId="32" fillId="0" borderId="38" xfId="0" applyFont="1" applyFill="1" applyBorder="1" applyAlignment="1">
      <alignment horizontal="left" vertical="center" wrapText="1"/>
    </xf>
    <xf numFmtId="0" fontId="32" fillId="0" borderId="38" xfId="0" applyFont="1" applyFill="1" applyBorder="1" applyAlignment="1">
      <alignment vertical="center" wrapText="1"/>
    </xf>
    <xf numFmtId="164" fontId="62" fillId="0" borderId="38" xfId="206" applyFont="1" applyFill="1" applyBorder="1" applyAlignment="1">
      <alignment vertical="center"/>
    </xf>
    <xf numFmtId="165" fontId="31" fillId="0" borderId="0" xfId="206" applyNumberFormat="1" applyFont="1" applyFill="1" applyAlignment="1">
      <alignment horizontal="center" vertical="center" wrapText="1"/>
    </xf>
    <xf numFmtId="4" fontId="22" fillId="0" borderId="0" xfId="183" applyNumberFormat="1" applyFont="1" applyFill="1" applyBorder="1" applyAlignment="1">
      <alignment horizontal="right" vertical="top" shrinkToFit="1"/>
    </xf>
    <xf numFmtId="164" fontId="21" fillId="0" borderId="28" xfId="206" applyNumberFormat="1" applyFont="1" applyFill="1" applyBorder="1" applyAlignment="1">
      <alignment horizontal="center"/>
    </xf>
    <xf numFmtId="4" fontId="93" fillId="52" borderId="59" xfId="118" applyNumberFormat="1" applyProtection="1">
      <alignment horizontal="right" vertical="top" shrinkToFit="1"/>
      <protection locked="0"/>
    </xf>
    <xf numFmtId="0" fontId="7" fillId="0" borderId="0" xfId="0" applyFont="1" applyFill="1" applyAlignment="1">
      <alignment horizontal="center" vertical="center"/>
    </xf>
    <xf numFmtId="0" fontId="7" fillId="0" borderId="0" xfId="0" applyFont="1" applyAlignment="1">
      <alignment vertical="center"/>
    </xf>
    <xf numFmtId="166" fontId="27" fillId="0" borderId="38" xfId="206" applyNumberFormat="1" applyFont="1" applyFill="1" applyBorder="1" applyAlignment="1">
      <alignment vertical="center"/>
    </xf>
    <xf numFmtId="166" fontId="27" fillId="25" borderId="38" xfId="206" applyNumberFormat="1" applyFont="1" applyFill="1" applyBorder="1" applyAlignment="1">
      <alignment vertical="center"/>
    </xf>
    <xf numFmtId="166" fontId="27" fillId="0" borderId="38" xfId="0" applyNumberFormat="1" applyFont="1" applyBorder="1" applyAlignment="1">
      <alignment vertical="center"/>
    </xf>
    <xf numFmtId="0" fontId="60" fillId="67" borderId="38" xfId="0" applyFont="1" applyFill="1" applyBorder="1" applyAlignment="1">
      <alignment horizontal="center" vertical="center" wrapText="1"/>
    </xf>
    <xf numFmtId="164" fontId="30" fillId="69" borderId="38" xfId="206" applyFont="1" applyFill="1" applyBorder="1" applyAlignment="1"/>
    <xf numFmtId="164" fontId="116" fillId="0" borderId="38" xfId="206" applyFont="1" applyFill="1" applyBorder="1" applyAlignment="1">
      <alignment vertical="center"/>
    </xf>
    <xf numFmtId="4" fontId="20" fillId="0" borderId="0" xfId="193" applyNumberFormat="1" applyFont="1" applyBorder="1" applyAlignment="1">
      <alignment horizontal="right" shrinkToFit="1"/>
    </xf>
    <xf numFmtId="4" fontId="20" fillId="0" borderId="0" xfId="193" applyNumberFormat="1" applyFont="1" applyFill="1" applyBorder="1" applyAlignment="1">
      <alignment horizontal="right" shrinkToFit="1"/>
    </xf>
    <xf numFmtId="164" fontId="20" fillId="0" borderId="0" xfId="206" applyFont="1" applyBorder="1" applyAlignment="1">
      <alignment horizontal="right" wrapText="1" shrinkToFit="1"/>
    </xf>
    <xf numFmtId="164" fontId="30" fillId="0" borderId="0" xfId="206" applyFont="1" applyBorder="1" applyAlignment="1"/>
    <xf numFmtId="4" fontId="93" fillId="52" borderId="59" xfId="118" applyNumberFormat="1" applyProtection="1">
      <alignment horizontal="right" vertical="top" shrinkToFit="1"/>
      <protection locked="0"/>
    </xf>
    <xf numFmtId="0" fontId="56" fillId="0" borderId="0" xfId="0" applyFont="1" applyFill="1" applyAlignment="1"/>
    <xf numFmtId="164" fontId="62" fillId="69" borderId="38" xfId="206" applyFont="1" applyFill="1" applyBorder="1" applyAlignment="1">
      <alignment vertical="center"/>
    </xf>
    <xf numFmtId="164" fontId="23" fillId="0" borderId="44" xfId="206" applyFont="1" applyFill="1" applyBorder="1" applyAlignment="1">
      <alignment horizontal="center"/>
    </xf>
    <xf numFmtId="164" fontId="23" fillId="0" borderId="43" xfId="206" applyFont="1" applyFill="1" applyBorder="1" applyAlignment="1">
      <alignment horizontal="center"/>
    </xf>
    <xf numFmtId="164" fontId="23" fillId="0" borderId="30" xfId="206" applyFont="1" applyFill="1" applyBorder="1" applyAlignment="1">
      <alignment horizontal="center"/>
    </xf>
    <xf numFmtId="164" fontId="23" fillId="0" borderId="12" xfId="206" applyFont="1" applyFill="1" applyBorder="1" applyAlignment="1">
      <alignment horizontal="center"/>
    </xf>
    <xf numFmtId="164" fontId="23" fillId="25" borderId="37" xfId="206" applyFont="1" applyFill="1" applyBorder="1" applyAlignment="1">
      <alignment horizontal="center"/>
    </xf>
    <xf numFmtId="164" fontId="23" fillId="27" borderId="16" xfId="206" applyFont="1" applyFill="1" applyBorder="1" applyAlignment="1">
      <alignment horizontal="center"/>
    </xf>
    <xf numFmtId="164" fontId="23" fillId="68" borderId="16" xfId="206" applyFont="1" applyFill="1" applyBorder="1" applyAlignment="1">
      <alignment horizontal="center"/>
    </xf>
    <xf numFmtId="164" fontId="23" fillId="68" borderId="17" xfId="206" applyFont="1" applyFill="1" applyBorder="1" applyAlignment="1">
      <alignment horizontal="center"/>
    </xf>
    <xf numFmtId="164" fontId="23" fillId="0" borderId="18" xfId="206" applyFont="1" applyFill="1" applyBorder="1" applyAlignment="1">
      <alignment horizontal="center"/>
    </xf>
    <xf numFmtId="164" fontId="23" fillId="27" borderId="19" xfId="206" applyFont="1" applyFill="1" applyBorder="1" applyAlignment="1">
      <alignment horizontal="center"/>
    </xf>
    <xf numFmtId="164" fontId="23" fillId="27" borderId="33" xfId="206" applyFont="1" applyFill="1" applyBorder="1" applyAlignment="1">
      <alignment horizontal="center"/>
    </xf>
    <xf numFmtId="164" fontId="23" fillId="27" borderId="21" xfId="206" applyFont="1" applyFill="1" applyBorder="1" applyAlignment="1">
      <alignment horizontal="center"/>
    </xf>
    <xf numFmtId="164" fontId="23" fillId="0" borderId="21" xfId="206" applyFont="1" applyFill="1" applyBorder="1" applyAlignment="1">
      <alignment horizontal="center"/>
    </xf>
    <xf numFmtId="164" fontId="23" fillId="68" borderId="21" xfId="206" applyFont="1" applyFill="1" applyBorder="1" applyAlignment="1">
      <alignment horizontal="center"/>
    </xf>
    <xf numFmtId="164" fontId="23" fillId="68" borderId="22" xfId="206" applyFont="1" applyFill="1" applyBorder="1" applyAlignment="1">
      <alignment horizontal="center"/>
    </xf>
    <xf numFmtId="164" fontId="23" fillId="0" borderId="20" xfId="206" applyFont="1" applyFill="1" applyBorder="1" applyAlignment="1">
      <alignment horizontal="center"/>
    </xf>
    <xf numFmtId="164" fontId="23" fillId="27" borderId="23" xfId="206" applyFont="1" applyFill="1" applyBorder="1" applyAlignment="1">
      <alignment horizontal="center"/>
    </xf>
    <xf numFmtId="164" fontId="23" fillId="27" borderId="25" xfId="206" applyFont="1" applyFill="1" applyBorder="1" applyAlignment="1">
      <alignment horizontal="center"/>
    </xf>
    <xf numFmtId="164" fontId="23" fillId="68" borderId="25" xfId="206" applyFont="1" applyFill="1" applyBorder="1" applyAlignment="1">
      <alignment horizontal="center"/>
    </xf>
    <xf numFmtId="164" fontId="23" fillId="68" borderId="26" xfId="206" applyFont="1" applyFill="1" applyBorder="1" applyAlignment="1">
      <alignment horizontal="center"/>
    </xf>
    <xf numFmtId="164" fontId="23" fillId="0" borderId="27" xfId="206" applyFont="1" applyFill="1" applyBorder="1" applyAlignment="1">
      <alignment horizontal="center"/>
    </xf>
    <xf numFmtId="164" fontId="23" fillId="27" borderId="28" xfId="206" applyFont="1" applyFill="1" applyBorder="1" applyAlignment="1">
      <alignment horizontal="center"/>
    </xf>
    <xf numFmtId="164" fontId="23" fillId="0" borderId="24" xfId="206" applyFont="1" applyFill="1" applyBorder="1" applyAlignment="1"/>
    <xf numFmtId="164" fontId="23" fillId="0" borderId="29" xfId="206" applyFont="1" applyFill="1" applyBorder="1" applyAlignment="1"/>
    <xf numFmtId="164" fontId="23" fillId="0" borderId="31" xfId="206" applyFont="1" applyFill="1" applyBorder="1" applyAlignment="1"/>
    <xf numFmtId="164" fontId="23" fillId="27" borderId="29" xfId="206" applyFont="1" applyFill="1" applyBorder="1" applyAlignment="1"/>
    <xf numFmtId="164" fontId="23" fillId="0" borderId="14" xfId="206" applyFont="1" applyFill="1" applyBorder="1" applyAlignment="1"/>
    <xf numFmtId="164" fontId="23" fillId="68" borderId="14" xfId="206" applyFont="1" applyFill="1" applyBorder="1" applyAlignment="1"/>
    <xf numFmtId="164" fontId="23" fillId="68" borderId="29" xfId="206" applyFont="1" applyFill="1" applyBorder="1" applyAlignment="1"/>
    <xf numFmtId="164" fontId="23" fillId="68" borderId="31" xfId="206" applyFont="1" applyFill="1" applyBorder="1" applyAlignment="1"/>
    <xf numFmtId="164" fontId="23" fillId="0" borderId="36" xfId="206" applyFont="1" applyFill="1" applyBorder="1" applyAlignment="1"/>
    <xf numFmtId="164" fontId="23" fillId="27" borderId="13" xfId="206" applyFont="1" applyFill="1" applyBorder="1" applyAlignment="1"/>
    <xf numFmtId="164" fontId="23" fillId="27" borderId="31" xfId="206" applyFont="1" applyFill="1" applyBorder="1" applyAlignment="1"/>
    <xf numFmtId="164" fontId="23" fillId="0" borderId="16" xfId="206" applyFont="1" applyFill="1" applyBorder="1" applyAlignment="1"/>
    <xf numFmtId="164" fontId="23" fillId="0" borderId="33" xfId="206" applyFont="1" applyFill="1" applyBorder="1" applyAlignment="1"/>
    <xf numFmtId="164" fontId="23" fillId="27" borderId="33" xfId="206" applyFont="1" applyFill="1" applyBorder="1" applyAlignment="1"/>
    <xf numFmtId="164" fontId="23" fillId="68" borderId="33" xfId="206" applyFont="1" applyFill="1" applyBorder="1" applyAlignment="1"/>
    <xf numFmtId="164" fontId="23" fillId="0" borderId="37" xfId="206" applyFont="1" applyFill="1" applyBorder="1" applyAlignment="1"/>
    <xf numFmtId="164" fontId="23" fillId="27" borderId="16" xfId="206" applyFont="1" applyFill="1" applyBorder="1" applyAlignment="1"/>
    <xf numFmtId="164" fontId="23" fillId="0" borderId="15" xfId="206" applyFont="1" applyFill="1" applyBorder="1" applyAlignment="1"/>
    <xf numFmtId="164" fontId="23" fillId="68" borderId="11" xfId="206" applyFont="1" applyFill="1" applyBorder="1" applyAlignment="1"/>
    <xf numFmtId="164" fontId="23" fillId="0" borderId="11" xfId="206" applyFont="1" applyFill="1" applyBorder="1" applyAlignment="1"/>
    <xf numFmtId="164" fontId="23" fillId="27" borderId="11" xfId="206" applyFont="1" applyFill="1" applyBorder="1" applyAlignment="1"/>
    <xf numFmtId="164" fontId="23" fillId="0" borderId="43" xfId="206" applyFont="1" applyFill="1" applyBorder="1" applyAlignment="1"/>
    <xf numFmtId="164" fontId="23" fillId="0" borderId="15" xfId="206" applyFont="1" applyFill="1" applyBorder="1" applyAlignment="1">
      <alignment horizontal="center"/>
    </xf>
    <xf numFmtId="164" fontId="23" fillId="0" borderId="44" xfId="206" applyFont="1" applyFill="1" applyBorder="1" applyAlignment="1"/>
    <xf numFmtId="164" fontId="23" fillId="0" borderId="24" xfId="206" applyFont="1" applyFill="1" applyBorder="1" applyAlignment="1">
      <alignment horizontal="center"/>
    </xf>
    <xf numFmtId="164" fontId="23" fillId="25" borderId="24" xfId="206" applyFont="1" applyFill="1" applyBorder="1" applyAlignment="1">
      <alignment horizontal="center"/>
    </xf>
    <xf numFmtId="164" fontId="23" fillId="25" borderId="30" xfId="206" applyFont="1" applyFill="1" applyBorder="1" applyAlignment="1">
      <alignment horizontal="center"/>
    </xf>
    <xf numFmtId="164" fontId="23" fillId="27" borderId="29" xfId="206" applyFont="1" applyFill="1" applyBorder="1" applyAlignment="1">
      <alignment horizontal="center"/>
    </xf>
    <xf numFmtId="164" fontId="23" fillId="27" borderId="14" xfId="206" applyFont="1" applyFill="1" applyBorder="1" applyAlignment="1">
      <alignment horizontal="center"/>
    </xf>
    <xf numFmtId="164" fontId="23" fillId="27" borderId="24" xfId="206" applyFont="1" applyFill="1" applyBorder="1" applyAlignment="1">
      <alignment horizontal="center"/>
    </xf>
    <xf numFmtId="164" fontId="23" fillId="68" borderId="29" xfId="206" applyFont="1" applyFill="1" applyBorder="1" applyAlignment="1">
      <alignment horizontal="center"/>
    </xf>
    <xf numFmtId="164" fontId="23" fillId="68" borderId="44" xfId="206" applyFont="1" applyFill="1" applyBorder="1" applyAlignment="1">
      <alignment horizontal="center"/>
    </xf>
    <xf numFmtId="164" fontId="23" fillId="68" borderId="24" xfId="206" applyFont="1" applyFill="1" applyBorder="1" applyAlignment="1">
      <alignment horizontal="center"/>
    </xf>
    <xf numFmtId="164" fontId="23" fillId="25" borderId="21" xfId="206" applyFont="1" applyFill="1" applyBorder="1" applyAlignment="1">
      <alignment horizontal="center" wrapText="1" shrinkToFit="1"/>
    </xf>
    <xf numFmtId="164" fontId="23" fillId="25" borderId="22" xfId="206" applyFont="1" applyFill="1" applyBorder="1" applyAlignment="1">
      <alignment horizontal="center" wrapText="1" shrinkToFit="1"/>
    </xf>
    <xf numFmtId="164" fontId="23" fillId="25" borderId="41" xfId="206" applyFont="1" applyFill="1" applyBorder="1" applyAlignment="1">
      <alignment horizontal="center" wrapText="1" shrinkToFit="1"/>
    </xf>
    <xf numFmtId="164" fontId="23" fillId="25" borderId="20" xfId="206" applyFont="1" applyFill="1" applyBorder="1" applyAlignment="1">
      <alignment horizontal="center" wrapText="1" shrinkToFit="1"/>
    </xf>
    <xf numFmtId="164" fontId="23" fillId="0" borderId="23" xfId="206" applyFont="1" applyFill="1" applyBorder="1" applyAlignment="1">
      <alignment horizontal="center" shrinkToFit="1"/>
    </xf>
    <xf numFmtId="164" fontId="23" fillId="0" borderId="13" xfId="206" applyFont="1" applyFill="1" applyBorder="1" applyAlignment="1">
      <alignment horizontal="center"/>
    </xf>
    <xf numFmtId="164" fontId="23" fillId="27" borderId="14" xfId="206" applyFont="1" applyFill="1" applyBorder="1" applyAlignment="1">
      <alignment horizontal="center" wrapText="1"/>
    </xf>
    <xf numFmtId="164" fontId="23" fillId="27" borderId="30" xfId="206" applyFont="1" applyFill="1" applyBorder="1" applyAlignment="1">
      <alignment horizontal="center"/>
    </xf>
    <xf numFmtId="164" fontId="23" fillId="27" borderId="31" xfId="206" applyFont="1" applyFill="1" applyBorder="1" applyAlignment="1">
      <alignment horizontal="center"/>
    </xf>
    <xf numFmtId="164" fontId="23" fillId="25" borderId="13" xfId="206" applyFont="1" applyFill="1" applyBorder="1" applyAlignment="1">
      <alignment horizontal="center"/>
    </xf>
    <xf numFmtId="164" fontId="23" fillId="69" borderId="29" xfId="206" applyFont="1" applyFill="1" applyBorder="1" applyAlignment="1">
      <alignment horizontal="center"/>
    </xf>
    <xf numFmtId="164" fontId="23" fillId="69" borderId="14" xfId="206" applyFont="1" applyFill="1" applyBorder="1" applyAlignment="1">
      <alignment horizontal="center"/>
    </xf>
    <xf numFmtId="164" fontId="23" fillId="0" borderId="0" xfId="206" applyFont="1" applyFill="1" applyBorder="1" applyAlignment="1">
      <alignment horizontal="center"/>
    </xf>
    <xf numFmtId="164" fontId="23" fillId="25" borderId="36" xfId="206" applyFont="1" applyFill="1" applyBorder="1" applyAlignment="1">
      <alignment horizontal="center"/>
    </xf>
    <xf numFmtId="164" fontId="23" fillId="0" borderId="37" xfId="206" applyFont="1" applyFill="1" applyBorder="1" applyAlignment="1">
      <alignment horizontal="center"/>
    </xf>
    <xf numFmtId="164" fontId="23" fillId="69" borderId="33" xfId="206" applyFont="1" applyFill="1" applyBorder="1" applyAlignment="1">
      <alignment horizontal="center"/>
    </xf>
    <xf numFmtId="164" fontId="23" fillId="25" borderId="0" xfId="206" applyFont="1" applyFill="1" applyBorder="1" applyAlignment="1">
      <alignment horizontal="center"/>
    </xf>
    <xf numFmtId="164" fontId="23" fillId="27" borderId="21" xfId="206" applyFont="1" applyFill="1" applyBorder="1" applyAlignment="1">
      <alignment horizontal="center" wrapText="1"/>
    </xf>
    <xf numFmtId="164" fontId="23" fillId="27" borderId="11" xfId="206" applyFont="1" applyFill="1" applyBorder="1" applyAlignment="1">
      <alignment horizontal="center"/>
    </xf>
    <xf numFmtId="164" fontId="23" fillId="69" borderId="11" xfId="206" applyFont="1" applyFill="1" applyBorder="1" applyAlignment="1">
      <alignment horizontal="center"/>
    </xf>
    <xf numFmtId="164" fontId="23" fillId="27" borderId="12" xfId="206" applyFont="1" applyFill="1" applyBorder="1" applyAlignment="1">
      <alignment horizontal="center"/>
    </xf>
    <xf numFmtId="164" fontId="23" fillId="25" borderId="15" xfId="206" applyFont="1" applyFill="1" applyBorder="1" applyAlignment="1">
      <alignment horizontal="center"/>
    </xf>
    <xf numFmtId="164" fontId="23" fillId="25" borderId="34" xfId="206" applyFont="1" applyFill="1" applyBorder="1" applyAlignment="1">
      <alignment horizontal="center"/>
    </xf>
    <xf numFmtId="164" fontId="23" fillId="25" borderId="12" xfId="206" applyFont="1" applyFill="1" applyBorder="1" applyAlignment="1">
      <alignment horizontal="center"/>
    </xf>
    <xf numFmtId="164" fontId="23" fillId="0" borderId="34" xfId="206" applyFont="1" applyFill="1" applyBorder="1" applyAlignment="1">
      <alignment horizontal="center"/>
    </xf>
    <xf numFmtId="164" fontId="23" fillId="27" borderId="34" xfId="206" applyFont="1" applyFill="1" applyBorder="1" applyAlignment="1">
      <alignment horizontal="center"/>
    </xf>
    <xf numFmtId="164" fontId="23" fillId="0" borderId="47" xfId="206" applyFont="1" applyFill="1" applyBorder="1" applyAlignment="1">
      <alignment horizontal="center"/>
    </xf>
    <xf numFmtId="164" fontId="23" fillId="27" borderId="0" xfId="206" applyFont="1" applyFill="1" applyBorder="1" applyAlignment="1">
      <alignment horizontal="center"/>
    </xf>
    <xf numFmtId="49" fontId="23" fillId="0" borderId="0" xfId="0" applyNumberFormat="1" applyFont="1" applyFill="1" applyBorder="1" applyAlignment="1">
      <alignment horizontal="left" vertical="top" wrapText="1"/>
    </xf>
    <xf numFmtId="4" fontId="23" fillId="0" borderId="0" xfId="194" applyNumberFormat="1" applyFont="1" applyFill="1" applyBorder="1" applyAlignment="1">
      <alignment horizontal="right" shrinkToFit="1"/>
    </xf>
    <xf numFmtId="164" fontId="23" fillId="27" borderId="22" xfId="206" applyFont="1" applyFill="1" applyBorder="1" applyAlignment="1">
      <alignment horizontal="center" wrapText="1" shrinkToFit="1"/>
    </xf>
    <xf numFmtId="164" fontId="23" fillId="0" borderId="22" xfId="206" applyFont="1" applyFill="1" applyBorder="1" applyAlignment="1">
      <alignment horizontal="center" wrapText="1" shrinkToFit="1"/>
    </xf>
    <xf numFmtId="164" fontId="20" fillId="69" borderId="40" xfId="206" applyFont="1" applyFill="1" applyBorder="1" applyAlignment="1"/>
    <xf numFmtId="164" fontId="23" fillId="68" borderId="18" xfId="206" applyFont="1" applyFill="1" applyBorder="1" applyAlignment="1">
      <alignment horizontal="center"/>
    </xf>
    <xf numFmtId="164" fontId="23" fillId="68" borderId="33" xfId="206" applyFont="1" applyFill="1" applyBorder="1" applyAlignment="1">
      <alignment horizontal="center"/>
    </xf>
    <xf numFmtId="164" fontId="29" fillId="0" borderId="40" xfId="206" applyFont="1" applyFill="1" applyBorder="1" applyAlignment="1">
      <alignment vertical="center"/>
    </xf>
    <xf numFmtId="49" fontId="29" fillId="29" borderId="39" xfId="0" quotePrefix="1" applyNumberFormat="1" applyFont="1" applyFill="1" applyBorder="1" applyAlignment="1">
      <alignment horizontal="center" vertical="center" wrapText="1"/>
    </xf>
    <xf numFmtId="49" fontId="29" fillId="29" borderId="42" xfId="0" quotePrefix="1" applyNumberFormat="1" applyFont="1" applyFill="1" applyBorder="1" applyAlignment="1">
      <alignment horizontal="center" vertical="center" wrapText="1"/>
    </xf>
    <xf numFmtId="164" fontId="23" fillId="25" borderId="43" xfId="206" applyFont="1" applyFill="1" applyBorder="1" applyAlignment="1">
      <alignment horizontal="center"/>
    </xf>
    <xf numFmtId="0" fontId="23" fillId="0" borderId="34" xfId="0" applyFont="1" applyFill="1" applyBorder="1" applyAlignment="1">
      <alignment vertical="center" wrapText="1"/>
    </xf>
    <xf numFmtId="0" fontId="23" fillId="0" borderId="47" xfId="0" applyFont="1" applyFill="1" applyBorder="1" applyAlignment="1">
      <alignment vertical="center" wrapText="1"/>
    </xf>
    <xf numFmtId="0" fontId="23" fillId="0" borderId="36"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27" borderId="1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27" borderId="14" xfId="0" applyFont="1" applyFill="1" applyBorder="1" applyAlignment="1">
      <alignment horizontal="center" vertical="center" wrapText="1"/>
    </xf>
    <xf numFmtId="0" fontId="23" fillId="25" borderId="14"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9" borderId="14" xfId="0" applyFont="1" applyFill="1" applyBorder="1" applyAlignment="1">
      <alignment horizontal="center" vertical="center" wrapText="1"/>
    </xf>
    <xf numFmtId="0" fontId="23" fillId="25" borderId="14" xfId="0" quotePrefix="1" applyFont="1" applyFill="1" applyBorder="1" applyAlignment="1">
      <alignment horizontal="center" vertical="center" wrapText="1"/>
    </xf>
    <xf numFmtId="0" fontId="23" fillId="25" borderId="15" xfId="0" quotePrefix="1" applyFont="1" applyFill="1" applyBorder="1" applyAlignment="1">
      <alignment horizontal="center" vertical="center" wrapText="1"/>
    </xf>
    <xf numFmtId="0" fontId="23" fillId="68" borderId="14" xfId="0" applyFont="1" applyFill="1" applyBorder="1" applyAlignment="1">
      <alignment horizontal="center" vertical="center" wrapText="1"/>
    </xf>
    <xf numFmtId="0" fontId="23" fillId="27" borderId="11" xfId="0" applyFont="1" applyFill="1" applyBorder="1" applyAlignment="1">
      <alignment horizontal="center" vertical="center" wrapText="1"/>
    </xf>
    <xf numFmtId="0" fontId="23" fillId="25" borderId="11" xfId="0" quotePrefix="1" applyFont="1" applyFill="1" applyBorder="1" applyAlignment="1">
      <alignment horizontal="center" vertical="center" wrapText="1"/>
    </xf>
    <xf numFmtId="0" fontId="23" fillId="25" borderId="43" xfId="0" quotePrefix="1" applyFont="1" applyFill="1" applyBorder="1" applyAlignment="1">
      <alignment horizontal="center" vertical="center" wrapText="1"/>
    </xf>
    <xf numFmtId="0" fontId="0" fillId="0" borderId="0" xfId="0" applyAlignment="1">
      <alignment wrapText="1"/>
    </xf>
    <xf numFmtId="0" fontId="4" fillId="68" borderId="38" xfId="0" applyFont="1" applyFill="1" applyBorder="1" applyAlignment="1">
      <alignment horizontal="center" vertical="center" wrapText="1"/>
    </xf>
    <xf numFmtId="164" fontId="23" fillId="68" borderId="11" xfId="206" applyFont="1" applyFill="1" applyBorder="1" applyAlignment="1">
      <alignment horizontal="center"/>
    </xf>
    <xf numFmtId="164" fontId="23" fillId="69" borderId="24" xfId="206" applyFont="1" applyFill="1" applyBorder="1" applyAlignment="1">
      <alignment horizontal="center"/>
    </xf>
    <xf numFmtId="0" fontId="4" fillId="68" borderId="14" xfId="0" applyFont="1" applyFill="1" applyBorder="1" applyAlignment="1">
      <alignment horizontal="center" vertical="center" wrapText="1"/>
    </xf>
    <xf numFmtId="0" fontId="4" fillId="68" borderId="11" xfId="0" applyFont="1" applyFill="1" applyBorder="1" applyAlignment="1">
      <alignment horizontal="center" vertical="center" wrapText="1"/>
    </xf>
    <xf numFmtId="164" fontId="23" fillId="68" borderId="30" xfId="206" applyFont="1" applyFill="1" applyBorder="1" applyAlignment="1">
      <alignment horizontal="center"/>
    </xf>
    <xf numFmtId="0" fontId="32" fillId="0" borderId="41" xfId="0" applyNumberFormat="1" applyFont="1" applyFill="1" applyBorder="1" applyAlignment="1">
      <alignment vertical="center" wrapText="1"/>
    </xf>
    <xf numFmtId="164" fontId="29" fillId="0" borderId="40" xfId="206" applyFont="1" applyFill="1" applyBorder="1" applyAlignment="1">
      <alignment vertical="center" wrapText="1"/>
    </xf>
    <xf numFmtId="164" fontId="23" fillId="68" borderId="14" xfId="206" applyFont="1" applyFill="1" applyBorder="1" applyAlignment="1">
      <alignment horizontal="center"/>
    </xf>
    <xf numFmtId="164" fontId="23" fillId="68" borderId="15" xfId="206" applyFont="1" applyFill="1" applyBorder="1" applyAlignment="1">
      <alignment horizontal="center"/>
    </xf>
    <xf numFmtId="164" fontId="21" fillId="0" borderId="19" xfId="206" applyNumberFormat="1" applyFont="1" applyFill="1" applyBorder="1" applyAlignment="1">
      <alignment horizontal="center"/>
    </xf>
    <xf numFmtId="0" fontId="7" fillId="69" borderId="38" xfId="0" applyFont="1" applyFill="1" applyBorder="1" applyAlignment="1">
      <alignment horizontal="center" vertical="center"/>
    </xf>
    <xf numFmtId="164" fontId="23" fillId="69" borderId="36" xfId="206" applyFont="1" applyFill="1" applyBorder="1" applyAlignment="1">
      <alignment horizontal="center"/>
    </xf>
    <xf numFmtId="164" fontId="23" fillId="69" borderId="34" xfId="206" applyFont="1" applyFill="1" applyBorder="1" applyAlignment="1">
      <alignment horizontal="center"/>
    </xf>
    <xf numFmtId="164" fontId="23" fillId="69" borderId="0" xfId="206" applyFont="1" applyFill="1" applyBorder="1" applyAlignment="1">
      <alignment horizontal="center"/>
    </xf>
    <xf numFmtId="164" fontId="23" fillId="69" borderId="13" xfId="206" applyFont="1" applyFill="1" applyBorder="1" applyAlignment="1">
      <alignment horizontal="center"/>
    </xf>
    <xf numFmtId="164" fontId="23" fillId="69" borderId="31" xfId="206" applyFont="1" applyFill="1" applyBorder="1" applyAlignment="1">
      <alignment horizontal="center"/>
    </xf>
    <xf numFmtId="164" fontId="21" fillId="0" borderId="37" xfId="206" applyNumberFormat="1" applyFont="1" applyFill="1" applyBorder="1" applyAlignment="1">
      <alignment horizontal="center"/>
    </xf>
    <xf numFmtId="164" fontId="17" fillId="0" borderId="13" xfId="206" applyNumberFormat="1" applyFont="1" applyFill="1" applyBorder="1" applyAlignment="1"/>
    <xf numFmtId="0" fontId="23" fillId="68" borderId="11" xfId="0" quotePrefix="1" applyFont="1" applyFill="1" applyBorder="1" applyAlignment="1">
      <alignment horizontal="center" vertical="center" wrapText="1"/>
    </xf>
    <xf numFmtId="0" fontId="23" fillId="68" borderId="12" xfId="0" applyFont="1" applyFill="1" applyBorder="1" applyAlignment="1">
      <alignment horizontal="center" vertical="center" wrapText="1"/>
    </xf>
    <xf numFmtId="0" fontId="23" fillId="0" borderId="14" xfId="0" applyFont="1" applyFill="1" applyBorder="1" applyAlignment="1">
      <alignment horizontal="center"/>
    </xf>
    <xf numFmtId="0" fontId="23" fillId="71" borderId="14" xfId="0" applyFont="1" applyFill="1" applyBorder="1" applyAlignment="1">
      <alignment horizontal="center" vertical="center" wrapText="1"/>
    </xf>
    <xf numFmtId="0" fontId="23" fillId="68" borderId="15" xfId="0" applyFont="1" applyFill="1" applyBorder="1" applyAlignment="1">
      <alignment horizontal="center" vertical="center" wrapText="1"/>
    </xf>
    <xf numFmtId="164" fontId="23" fillId="72" borderId="14" xfId="206" applyFont="1" applyFill="1" applyBorder="1" applyAlignment="1">
      <alignment horizontal="center"/>
    </xf>
    <xf numFmtId="164" fontId="23" fillId="72" borderId="33" xfId="206" applyFont="1" applyFill="1" applyBorder="1" applyAlignment="1">
      <alignment horizontal="center"/>
    </xf>
    <xf numFmtId="164" fontId="23" fillId="72" borderId="11" xfId="206" applyFont="1" applyFill="1" applyBorder="1" applyAlignment="1">
      <alignment horizontal="center"/>
    </xf>
    <xf numFmtId="164" fontId="23" fillId="72" borderId="29" xfId="206" applyFont="1" applyFill="1" applyBorder="1" applyAlignment="1">
      <alignment horizontal="center"/>
    </xf>
    <xf numFmtId="0" fontId="7" fillId="72" borderId="38" xfId="0" applyFont="1" applyFill="1" applyBorder="1" applyAlignment="1">
      <alignment horizontal="center" vertical="center" wrapText="1"/>
    </xf>
    <xf numFmtId="164" fontId="23" fillId="72" borderId="31" xfId="206" applyFont="1" applyFill="1" applyBorder="1" applyAlignment="1">
      <alignment horizontal="center"/>
    </xf>
    <xf numFmtId="164" fontId="23" fillId="72" borderId="16" xfId="206" applyFont="1" applyFill="1" applyBorder="1" applyAlignment="1">
      <alignment horizontal="center"/>
    </xf>
    <xf numFmtId="164" fontId="23" fillId="72" borderId="21" xfId="206" applyFont="1" applyFill="1" applyBorder="1" applyAlignment="1">
      <alignment horizontal="center"/>
    </xf>
    <xf numFmtId="0" fontId="23" fillId="72" borderId="11" xfId="0" applyFont="1" applyFill="1" applyBorder="1" applyAlignment="1">
      <alignment horizontal="center" vertical="center" wrapText="1"/>
    </xf>
    <xf numFmtId="164" fontId="23" fillId="72" borderId="25" xfId="206" applyFont="1" applyFill="1" applyBorder="1" applyAlignment="1">
      <alignment horizontal="center"/>
    </xf>
    <xf numFmtId="164" fontId="117" fillId="72" borderId="38" xfId="206" applyFont="1" applyFill="1" applyBorder="1" applyAlignment="1">
      <alignment vertical="center"/>
    </xf>
    <xf numFmtId="49" fontId="32" fillId="72" borderId="38" xfId="0" applyNumberFormat="1" applyFont="1" applyFill="1" applyBorder="1" applyAlignment="1">
      <alignment horizontal="center" vertical="center" wrapText="1"/>
    </xf>
    <xf numFmtId="0" fontId="70" fillId="72" borderId="38" xfId="0" applyFont="1" applyFill="1" applyBorder="1" applyAlignment="1">
      <alignment horizontal="center" vertical="center" wrapText="1"/>
    </xf>
    <xf numFmtId="164" fontId="64" fillId="72" borderId="38" xfId="206" quotePrefix="1" applyFont="1" applyFill="1" applyBorder="1" applyAlignment="1">
      <alignment horizontal="center" vertical="center"/>
    </xf>
    <xf numFmtId="164" fontId="62" fillId="72" borderId="38" xfId="206" applyFont="1" applyFill="1" applyBorder="1" applyAlignment="1">
      <alignment vertical="center"/>
    </xf>
    <xf numFmtId="0" fontId="60" fillId="72" borderId="38" xfId="0" applyFont="1" applyFill="1" applyBorder="1" applyAlignment="1">
      <alignment horizontal="center" vertical="center" wrapText="1"/>
    </xf>
    <xf numFmtId="49" fontId="29" fillId="72" borderId="38" xfId="0" quotePrefix="1" applyNumberFormat="1" applyFont="1" applyFill="1" applyBorder="1" applyAlignment="1">
      <alignment horizontal="center" vertical="center" wrapText="1"/>
    </xf>
    <xf numFmtId="164" fontId="64" fillId="72" borderId="38" xfId="206" applyFont="1" applyFill="1" applyBorder="1" applyAlignment="1">
      <alignment vertical="center"/>
    </xf>
    <xf numFmtId="164" fontId="29" fillId="72" borderId="38" xfId="206" applyFont="1" applyFill="1" applyBorder="1" applyAlignment="1">
      <alignment horizontal="center" vertical="center"/>
    </xf>
    <xf numFmtId="164" fontId="31" fillId="72" borderId="38" xfId="206" applyFont="1" applyFill="1" applyBorder="1" applyAlignment="1">
      <alignment horizontal="center" vertical="center"/>
    </xf>
    <xf numFmtId="0" fontId="29" fillId="0" borderId="0" xfId="0" applyFont="1" applyBorder="1" applyAlignment="1">
      <alignment horizontal="right" vertical="center"/>
    </xf>
    <xf numFmtId="164" fontId="32" fillId="0" borderId="38" xfId="0" applyNumberFormat="1" applyFont="1" applyBorder="1" applyAlignment="1">
      <alignment horizontal="center" vertical="center" wrapText="1"/>
    </xf>
    <xf numFmtId="4" fontId="55" fillId="26" borderId="38" xfId="187" applyNumberFormat="1" applyFont="1" applyFill="1" applyBorder="1" applyAlignment="1">
      <alignment horizontal="right" vertical="center" wrapText="1" shrinkToFit="1"/>
    </xf>
    <xf numFmtId="164" fontId="29" fillId="0" borderId="0" xfId="206" applyFont="1" applyFill="1" applyBorder="1" applyAlignment="1">
      <alignment horizontal="center" vertical="center" wrapText="1"/>
    </xf>
    <xf numFmtId="164" fontId="23" fillId="72" borderId="24" xfId="206" applyFont="1" applyFill="1" applyBorder="1" applyAlignment="1">
      <alignment horizontal="center"/>
    </xf>
    <xf numFmtId="164" fontId="23" fillId="72" borderId="19" xfId="206" applyFont="1" applyFill="1" applyBorder="1" applyAlignment="1">
      <alignment horizontal="center"/>
    </xf>
    <xf numFmtId="164" fontId="23" fillId="72" borderId="23" xfId="206" applyFont="1" applyFill="1" applyBorder="1" applyAlignment="1">
      <alignment horizontal="center"/>
    </xf>
    <xf numFmtId="164" fontId="23" fillId="72" borderId="28" xfId="206" applyFont="1" applyFill="1" applyBorder="1" applyAlignment="1">
      <alignment horizontal="center"/>
    </xf>
    <xf numFmtId="164" fontId="23" fillId="72" borderId="44" xfId="206" applyFont="1" applyFill="1" applyBorder="1" applyAlignment="1">
      <alignment horizontal="center"/>
    </xf>
    <xf numFmtId="164" fontId="23" fillId="72" borderId="49" xfId="206" applyFont="1" applyFill="1" applyBorder="1" applyAlignment="1">
      <alignment horizontal="center"/>
    </xf>
    <xf numFmtId="164" fontId="23" fillId="72" borderId="43" xfId="206" applyFont="1" applyFill="1" applyBorder="1" applyAlignment="1">
      <alignment horizontal="center"/>
    </xf>
    <xf numFmtId="49" fontId="29" fillId="72" borderId="38" xfId="0" applyNumberFormat="1" applyFont="1" applyFill="1" applyBorder="1" applyAlignment="1">
      <alignment horizontal="center" vertical="center" wrapText="1"/>
    </xf>
    <xf numFmtId="4" fontId="23" fillId="0" borderId="38" xfId="127" applyNumberFormat="1" applyFont="1" applyFill="1" applyBorder="1" applyAlignment="1" applyProtection="1">
      <alignment horizontal="right" shrinkToFit="1"/>
      <protection locked="0"/>
    </xf>
    <xf numFmtId="164" fontId="31" fillId="0" borderId="38" xfId="206" applyNumberFormat="1" applyFont="1" applyFill="1" applyBorder="1" applyAlignment="1">
      <alignment horizontal="center" vertical="center"/>
    </xf>
    <xf numFmtId="4" fontId="59" fillId="0" borderId="1" xfId="0" applyNumberFormat="1" applyFont="1" applyFill="1" applyBorder="1" applyAlignment="1">
      <alignment horizontal="right" vertical="center" shrinkToFit="1"/>
    </xf>
    <xf numFmtId="0" fontId="29" fillId="0" borderId="39" xfId="0" applyFont="1" applyBorder="1" applyAlignment="1">
      <alignment horizontal="center" vertical="center"/>
    </xf>
    <xf numFmtId="164" fontId="31" fillId="0" borderId="42" xfId="206" applyFont="1" applyBorder="1" applyAlignment="1">
      <alignment horizontal="center" vertical="center"/>
    </xf>
    <xf numFmtId="4" fontId="119" fillId="0" borderId="59" xfId="116" applyNumberFormat="1" applyFont="1" applyBorder="1" applyAlignment="1" applyProtection="1">
      <alignment horizontal="right" shrinkToFit="1"/>
    </xf>
    <xf numFmtId="164" fontId="20" fillId="0" borderId="38" xfId="206" applyFont="1" applyFill="1" applyBorder="1" applyAlignment="1">
      <alignment horizontal="right" shrinkToFit="1"/>
    </xf>
    <xf numFmtId="164" fontId="20" fillId="0" borderId="38" xfId="206" applyFont="1" applyBorder="1" applyAlignment="1">
      <alignment horizontal="right" shrinkToFit="1"/>
    </xf>
    <xf numFmtId="164" fontId="66" fillId="0" borderId="38" xfId="206" applyFont="1" applyBorder="1"/>
    <xf numFmtId="164" fontId="66" fillId="0" borderId="0" xfId="206" applyFont="1" applyFill="1"/>
    <xf numFmtId="164" fontId="66" fillId="0" borderId="0" xfId="206" applyFont="1"/>
    <xf numFmtId="165" fontId="8" fillId="0" borderId="11" xfId="206" applyNumberFormat="1" applyFont="1" applyFill="1" applyBorder="1" applyAlignment="1"/>
    <xf numFmtId="0" fontId="23" fillId="25" borderId="14" xfId="0" applyFont="1" applyFill="1" applyBorder="1" applyAlignment="1">
      <alignment horizontal="center" vertical="center"/>
    </xf>
    <xf numFmtId="164" fontId="23" fillId="68" borderId="37" xfId="206" applyFont="1" applyFill="1" applyBorder="1" applyAlignment="1">
      <alignment horizontal="center"/>
    </xf>
    <xf numFmtId="164" fontId="0" fillId="0" borderId="0" xfId="0" applyNumberFormat="1" applyFill="1"/>
    <xf numFmtId="164" fontId="23" fillId="68" borderId="23" xfId="206" applyFont="1" applyFill="1" applyBorder="1" applyAlignment="1">
      <alignment horizontal="center"/>
    </xf>
    <xf numFmtId="3" fontId="23" fillId="68" borderId="11" xfId="0" applyNumberFormat="1" applyFont="1" applyFill="1" applyBorder="1" applyAlignment="1">
      <alignment horizontal="center" vertical="center" wrapText="1"/>
    </xf>
    <xf numFmtId="164" fontId="31" fillId="0" borderId="0" xfId="206" applyFont="1" applyFill="1" applyBorder="1" applyAlignment="1">
      <alignment horizontal="center" vertical="center"/>
    </xf>
    <xf numFmtId="164" fontId="115" fillId="0" borderId="38" xfId="206" applyFont="1" applyFill="1" applyBorder="1" applyAlignment="1">
      <alignment vertical="center"/>
    </xf>
    <xf numFmtId="164" fontId="23" fillId="0" borderId="21" xfId="206" applyFont="1" applyFill="1" applyBorder="1" applyAlignment="1">
      <alignment horizontal="center" shrinkToFit="1"/>
    </xf>
    <xf numFmtId="164" fontId="23" fillId="0" borderId="33" xfId="206" applyFont="1" applyFill="1" applyBorder="1" applyAlignment="1">
      <alignment horizontal="center" shrinkToFit="1"/>
    </xf>
    <xf numFmtId="164" fontId="23" fillId="27" borderId="23" xfId="206" applyFont="1" applyFill="1" applyBorder="1" applyAlignment="1">
      <alignment horizontal="center" wrapText="1" shrinkToFit="1"/>
    </xf>
    <xf numFmtId="164" fontId="23" fillId="0" borderId="13" xfId="206" applyFont="1" applyFill="1" applyBorder="1" applyAlignment="1">
      <alignment horizontal="center" wrapText="1"/>
    </xf>
    <xf numFmtId="164" fontId="23" fillId="0" borderId="11" xfId="206" applyFont="1" applyFill="1" applyBorder="1" applyAlignment="1">
      <alignment horizontal="center" wrapText="1"/>
    </xf>
    <xf numFmtId="164" fontId="23" fillId="0" borderId="31" xfId="206" applyFont="1" applyFill="1" applyBorder="1" applyAlignment="1">
      <alignment horizontal="center" wrapText="1"/>
    </xf>
    <xf numFmtId="164" fontId="23" fillId="27" borderId="31" xfId="206" applyFont="1" applyFill="1" applyBorder="1" applyAlignment="1">
      <alignment horizontal="center" wrapText="1"/>
    </xf>
    <xf numFmtId="164" fontId="23" fillId="27" borderId="11" xfId="206" applyFont="1" applyFill="1" applyBorder="1" applyAlignment="1">
      <alignment horizontal="center" wrapText="1"/>
    </xf>
    <xf numFmtId="164" fontId="23" fillId="27" borderId="12" xfId="206" applyFont="1" applyFill="1" applyBorder="1" applyAlignment="1">
      <alignment horizontal="center" wrapText="1"/>
    </xf>
    <xf numFmtId="164" fontId="23" fillId="25" borderId="11" xfId="206" applyFont="1" applyFill="1" applyBorder="1" applyAlignment="1">
      <alignment horizontal="center" wrapText="1"/>
    </xf>
    <xf numFmtId="164" fontId="23" fillId="25" borderId="15" xfId="206" applyFont="1" applyFill="1" applyBorder="1" applyAlignment="1">
      <alignment horizontal="center" wrapText="1"/>
    </xf>
    <xf numFmtId="164" fontId="23" fillId="69" borderId="22" xfId="206" applyFont="1" applyFill="1" applyBorder="1" applyAlignment="1">
      <alignment horizontal="center" wrapText="1" shrinkToFit="1"/>
    </xf>
    <xf numFmtId="0" fontId="23" fillId="27" borderId="43" xfId="0" applyFont="1" applyFill="1" applyBorder="1" applyAlignment="1">
      <alignment horizontal="center" vertical="center" wrapText="1"/>
    </xf>
    <xf numFmtId="164" fontId="23" fillId="69" borderId="17" xfId="206" applyFont="1" applyFill="1" applyBorder="1" applyAlignment="1">
      <alignment horizontal="center" wrapText="1" shrinkToFit="1"/>
    </xf>
    <xf numFmtId="164" fontId="23" fillId="72" borderId="48" xfId="206" applyFont="1" applyFill="1" applyBorder="1" applyAlignment="1">
      <alignment horizontal="center"/>
    </xf>
    <xf numFmtId="164" fontId="23" fillId="68" borderId="49" xfId="206" applyFont="1" applyFill="1" applyBorder="1" applyAlignment="1">
      <alignment horizontal="center"/>
    </xf>
    <xf numFmtId="0" fontId="4" fillId="68" borderId="12" xfId="0" applyFont="1" applyFill="1" applyBorder="1" applyAlignment="1">
      <alignment horizontal="center" vertical="center" wrapText="1"/>
    </xf>
    <xf numFmtId="164" fontId="23" fillId="27" borderId="15" xfId="206" applyFont="1" applyFill="1" applyBorder="1" applyAlignment="1">
      <alignment horizontal="center" wrapText="1"/>
    </xf>
    <xf numFmtId="164" fontId="23" fillId="27" borderId="15" xfId="206" applyFont="1" applyFill="1" applyBorder="1" applyAlignment="1">
      <alignment horizontal="center"/>
    </xf>
    <xf numFmtId="164" fontId="23" fillId="68" borderId="43" xfId="206" applyFont="1" applyFill="1" applyBorder="1" applyAlignment="1">
      <alignment horizontal="center"/>
    </xf>
    <xf numFmtId="164" fontId="23" fillId="68" borderId="12" xfId="206" applyFont="1" applyFill="1" applyBorder="1" applyAlignment="1">
      <alignment horizontal="center"/>
    </xf>
    <xf numFmtId="0" fontId="23" fillId="72" borderId="43" xfId="0" applyFont="1" applyFill="1" applyBorder="1" applyAlignment="1">
      <alignment horizontal="center" vertical="center" wrapText="1"/>
    </xf>
    <xf numFmtId="164" fontId="23" fillId="72" borderId="30" xfId="206" applyFont="1" applyFill="1" applyBorder="1" applyAlignment="1">
      <alignment horizontal="center"/>
    </xf>
    <xf numFmtId="164" fontId="23" fillId="72" borderId="0" xfId="206" applyFont="1" applyFill="1" applyBorder="1" applyAlignment="1">
      <alignment horizontal="center"/>
    </xf>
    <xf numFmtId="164" fontId="23" fillId="72" borderId="12" xfId="206" applyFont="1" applyFill="1" applyBorder="1" applyAlignment="1">
      <alignment horizontal="center"/>
    </xf>
    <xf numFmtId="164" fontId="23" fillId="72" borderId="40" xfId="206" applyFont="1" applyFill="1" applyBorder="1" applyAlignment="1">
      <alignment horizontal="center"/>
    </xf>
    <xf numFmtId="164" fontId="23" fillId="72" borderId="22" xfId="206" applyFont="1" applyFill="1" applyBorder="1" applyAlignment="1">
      <alignment horizontal="center"/>
    </xf>
    <xf numFmtId="164" fontId="23" fillId="72" borderId="32" xfId="206" applyFont="1" applyFill="1" applyBorder="1" applyAlignment="1">
      <alignment horizontal="center"/>
    </xf>
    <xf numFmtId="164" fontId="23" fillId="68" borderId="32" xfId="206" applyFont="1" applyFill="1" applyBorder="1" applyAlignment="1">
      <alignment horizontal="center"/>
    </xf>
    <xf numFmtId="164" fontId="23" fillId="68" borderId="20" xfId="206" applyFont="1" applyFill="1" applyBorder="1" applyAlignment="1">
      <alignment horizontal="center"/>
    </xf>
    <xf numFmtId="164" fontId="23" fillId="68" borderId="36" xfId="206" applyFont="1" applyFill="1" applyBorder="1" applyAlignment="1">
      <alignment horizontal="center"/>
    </xf>
    <xf numFmtId="164" fontId="23" fillId="0" borderId="12" xfId="206" applyFont="1" applyFill="1" applyBorder="1" applyAlignment="1">
      <alignment horizontal="center" wrapText="1"/>
    </xf>
    <xf numFmtId="164" fontId="23" fillId="72" borderId="15" xfId="206" applyFont="1" applyFill="1" applyBorder="1" applyAlignment="1">
      <alignment horizontal="center"/>
    </xf>
    <xf numFmtId="164" fontId="23" fillId="72" borderId="34" xfId="206" applyFont="1" applyFill="1" applyBorder="1" applyAlignment="1">
      <alignment horizontal="center"/>
    </xf>
    <xf numFmtId="164" fontId="23" fillId="72" borderId="47" xfId="206" applyFont="1" applyFill="1" applyBorder="1" applyAlignment="1">
      <alignment horizontal="center"/>
    </xf>
    <xf numFmtId="164" fontId="23" fillId="0" borderId="31" xfId="206" applyFont="1" applyBorder="1" applyAlignment="1">
      <alignment horizontal="center" wrapText="1" shrinkToFit="1"/>
    </xf>
    <xf numFmtId="164" fontId="23" fillId="0" borderId="11" xfId="206" applyFont="1" applyBorder="1" applyAlignment="1">
      <alignment horizontal="center" wrapText="1" shrinkToFit="1"/>
    </xf>
    <xf numFmtId="164" fontId="23" fillId="27" borderId="31" xfId="206" applyFont="1" applyFill="1" applyBorder="1" applyAlignment="1">
      <alignment horizontal="center" wrapText="1" shrinkToFit="1"/>
    </xf>
    <xf numFmtId="164" fontId="23" fillId="0" borderId="33" xfId="206" applyFont="1" applyFill="1" applyBorder="1" applyAlignment="1">
      <alignment horizontal="center" wrapText="1" shrinkToFit="1"/>
    </xf>
    <xf numFmtId="3" fontId="23" fillId="68" borderId="12" xfId="0" applyNumberFormat="1" applyFont="1" applyFill="1" applyBorder="1" applyAlignment="1">
      <alignment horizontal="center" vertical="center" wrapText="1"/>
    </xf>
    <xf numFmtId="0" fontId="23" fillId="72" borderId="47" xfId="0" applyFont="1" applyFill="1" applyBorder="1" applyAlignment="1">
      <alignment horizontal="center" vertical="center" wrapText="1"/>
    </xf>
    <xf numFmtId="164" fontId="23" fillId="72" borderId="50" xfId="206" applyFont="1" applyFill="1" applyBorder="1" applyAlignment="1">
      <alignment horizontal="center"/>
    </xf>
    <xf numFmtId="0" fontId="4" fillId="68" borderId="36" xfId="0" applyFont="1" applyFill="1" applyBorder="1" applyAlignment="1">
      <alignment horizontal="center" vertical="center" wrapText="1"/>
    </xf>
    <xf numFmtId="0" fontId="4" fillId="72" borderId="14" xfId="0" applyFont="1" applyFill="1" applyBorder="1" applyAlignment="1">
      <alignment horizontal="center" vertical="center" wrapText="1"/>
    </xf>
    <xf numFmtId="0" fontId="4" fillId="72" borderId="34" xfId="0" applyFont="1" applyFill="1" applyBorder="1" applyAlignment="1">
      <alignment horizontal="center" vertical="center" wrapText="1"/>
    </xf>
    <xf numFmtId="164" fontId="17" fillId="0" borderId="15" xfId="206" applyNumberFormat="1" applyFont="1" applyFill="1" applyBorder="1" applyAlignment="1"/>
    <xf numFmtId="164" fontId="17" fillId="0" borderId="18" xfId="206" applyNumberFormat="1" applyFont="1" applyFill="1" applyBorder="1" applyAlignment="1"/>
    <xf numFmtId="164" fontId="25" fillId="0" borderId="15" xfId="0" applyNumberFormat="1" applyFont="1" applyFill="1" applyBorder="1"/>
    <xf numFmtId="0" fontId="29" fillId="0" borderId="0" xfId="0" applyFont="1" applyAlignment="1">
      <alignment horizontal="center" vertical="center" wrapText="1"/>
    </xf>
    <xf numFmtId="164" fontId="23" fillId="0" borderId="20" xfId="206" applyFont="1" applyFill="1" applyBorder="1" applyAlignment="1">
      <alignment horizontal="center" shrinkToFit="1"/>
    </xf>
    <xf numFmtId="164" fontId="23" fillId="25" borderId="16" xfId="206" applyFont="1" applyFill="1" applyBorder="1" applyAlignment="1">
      <alignment horizontal="center" wrapText="1" shrinkToFit="1"/>
    </xf>
    <xf numFmtId="3" fontId="23" fillId="72" borderId="11" xfId="0" applyNumberFormat="1" applyFont="1" applyFill="1" applyBorder="1" applyAlignment="1">
      <alignment horizontal="center" vertical="center" wrapText="1"/>
    </xf>
    <xf numFmtId="3" fontId="23" fillId="72" borderId="12" xfId="0" applyNumberFormat="1" applyFont="1" applyFill="1" applyBorder="1" applyAlignment="1">
      <alignment horizontal="center" vertical="center" wrapText="1"/>
    </xf>
    <xf numFmtId="0" fontId="4" fillId="72" borderId="47" xfId="0" applyFont="1" applyFill="1" applyBorder="1" applyAlignment="1">
      <alignment horizontal="center" vertical="center" wrapText="1"/>
    </xf>
    <xf numFmtId="0" fontId="4" fillId="72" borderId="43" xfId="0" applyFont="1" applyFill="1" applyBorder="1" applyAlignment="1">
      <alignment horizontal="center" vertical="center" wrapText="1"/>
    </xf>
    <xf numFmtId="164" fontId="23" fillId="25" borderId="43" xfId="206" applyFont="1" applyFill="1" applyBorder="1" applyAlignment="1">
      <alignment horizontal="center" wrapText="1"/>
    </xf>
    <xf numFmtId="164" fontId="23" fillId="25" borderId="23" xfId="206" applyFont="1" applyFill="1" applyBorder="1" applyAlignment="1">
      <alignment horizontal="center" wrapText="1" shrinkToFit="1"/>
    </xf>
    <xf numFmtId="164" fontId="31" fillId="68" borderId="38" xfId="206" applyFont="1" applyFill="1" applyBorder="1" applyAlignment="1">
      <alignment vertical="center"/>
    </xf>
    <xf numFmtId="165" fontId="29" fillId="0" borderId="0" xfId="206" applyNumberFormat="1" applyFont="1" applyAlignment="1">
      <alignment vertical="center"/>
    </xf>
    <xf numFmtId="0" fontId="32" fillId="0" borderId="0" xfId="0" applyFont="1" applyAlignment="1">
      <alignment vertical="center"/>
    </xf>
    <xf numFmtId="0" fontId="32" fillId="0" borderId="0" xfId="0" applyFont="1" applyFill="1" applyAlignment="1">
      <alignment vertical="center"/>
    </xf>
    <xf numFmtId="0" fontId="32" fillId="0" borderId="41" xfId="0" applyFont="1" applyFill="1" applyBorder="1" applyAlignment="1">
      <alignment horizontal="left" vertical="center" wrapText="1"/>
    </xf>
    <xf numFmtId="0" fontId="32" fillId="0" borderId="0" xfId="0" applyFont="1" applyAlignment="1">
      <alignment horizontal="center" vertical="center"/>
    </xf>
    <xf numFmtId="165" fontId="31" fillId="0" borderId="0" xfId="206" applyNumberFormat="1" applyFont="1" applyAlignment="1">
      <alignment vertical="center"/>
    </xf>
    <xf numFmtId="164" fontId="33" fillId="0" borderId="0" xfId="0" applyNumberFormat="1" applyFont="1" applyAlignment="1">
      <alignment vertical="center"/>
    </xf>
    <xf numFmtId="4" fontId="93" fillId="0" borderId="0" xfId="107" applyNumberFormat="1" applyFill="1" applyBorder="1" applyAlignment="1" applyProtection="1">
      <alignment horizontal="right" vertical="center" shrinkToFit="1"/>
      <protection locked="0"/>
    </xf>
    <xf numFmtId="164" fontId="123" fillId="0" borderId="59" xfId="206" applyFont="1" applyBorder="1" applyAlignment="1" applyProtection="1">
      <alignment horizontal="right" vertical="center" shrinkToFit="1"/>
    </xf>
    <xf numFmtId="4" fontId="118" fillId="0" borderId="0" xfId="104" applyNumberFormat="1" applyFont="1" applyBorder="1" applyAlignment="1" applyProtection="1">
      <alignment horizontal="right" vertical="center" shrinkToFit="1"/>
    </xf>
    <xf numFmtId="4" fontId="116" fillId="0" borderId="38" xfId="39" applyNumberFormat="1" applyFont="1" applyFill="1" applyBorder="1" applyAlignment="1" applyProtection="1">
      <alignment horizontal="right" vertical="center" shrinkToFit="1"/>
    </xf>
    <xf numFmtId="169" fontId="124" fillId="0" borderId="0" xfId="0" applyNumberFormat="1" applyFont="1" applyFill="1" applyBorder="1" applyAlignment="1">
      <alignment horizontal="right" vertical="center" wrapText="1" shrinkToFit="1"/>
    </xf>
    <xf numFmtId="164" fontId="33" fillId="0" borderId="0" xfId="0" applyNumberFormat="1" applyFont="1" applyFill="1" applyBorder="1" applyAlignment="1">
      <alignment vertical="center"/>
    </xf>
    <xf numFmtId="167" fontId="31" fillId="0" borderId="38" xfId="0" applyNumberFormat="1" applyFont="1" applyBorder="1" applyAlignment="1">
      <alignment vertical="center"/>
    </xf>
    <xf numFmtId="164" fontId="116" fillId="0" borderId="38" xfId="0" applyNumberFormat="1" applyFont="1" applyBorder="1" applyAlignment="1">
      <alignment vertical="center"/>
    </xf>
    <xf numFmtId="164" fontId="31" fillId="0" borderId="38" xfId="0" applyNumberFormat="1" applyFont="1" applyBorder="1" applyAlignment="1">
      <alignment vertical="center"/>
    </xf>
    <xf numFmtId="4" fontId="32" fillId="0" borderId="0" xfId="0" applyNumberFormat="1" applyFont="1" applyAlignment="1">
      <alignment vertical="center"/>
    </xf>
    <xf numFmtId="165" fontId="29" fillId="0" borderId="0" xfId="206" applyNumberFormat="1" applyFont="1" applyFill="1" applyAlignment="1">
      <alignment vertical="center"/>
    </xf>
    <xf numFmtId="164" fontId="31" fillId="0" borderId="0" xfId="0" applyNumberFormat="1" applyFont="1" applyFill="1" applyAlignment="1">
      <alignment vertical="center"/>
    </xf>
    <xf numFmtId="0" fontId="23" fillId="69" borderId="11" xfId="0" applyFont="1" applyFill="1" applyBorder="1" applyAlignment="1">
      <alignment horizontal="center" vertical="center" wrapText="1"/>
    </xf>
    <xf numFmtId="164" fontId="23" fillId="68" borderId="31" xfId="206" applyFont="1" applyFill="1" applyBorder="1" applyAlignment="1">
      <alignment horizontal="center"/>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4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164" fontId="30" fillId="69" borderId="38" xfId="206" applyFont="1" applyFill="1" applyBorder="1" applyAlignment="1">
      <alignment horizontal="right" wrapText="1" shrinkToFit="1"/>
    </xf>
    <xf numFmtId="164" fontId="23" fillId="0" borderId="37" xfId="206" applyFont="1" applyFill="1" applyBorder="1" applyAlignment="1">
      <alignment horizontal="center" shrinkToFit="1"/>
    </xf>
    <xf numFmtId="164" fontId="23" fillId="0" borderId="49" xfId="206" applyFont="1" applyFill="1" applyBorder="1" applyAlignment="1">
      <alignment horizontal="center" shrinkToFit="1"/>
    </xf>
    <xf numFmtId="3" fontId="23" fillId="25" borderId="11" xfId="0" applyNumberFormat="1" applyFont="1" applyFill="1" applyBorder="1" applyAlignment="1">
      <alignment horizontal="center" vertical="center"/>
    </xf>
    <xf numFmtId="3" fontId="23" fillId="25" borderId="15" xfId="0" applyNumberFormat="1" applyFont="1" applyFill="1" applyBorder="1" applyAlignment="1">
      <alignment horizontal="center" vertical="center"/>
    </xf>
    <xf numFmtId="164" fontId="23" fillId="25" borderId="17" xfId="206" applyFont="1" applyFill="1" applyBorder="1" applyAlignment="1">
      <alignment horizontal="center" wrapText="1" shrinkToFit="1"/>
    </xf>
    <xf numFmtId="164" fontId="23" fillId="72" borderId="56" xfId="206" applyFont="1" applyFill="1" applyBorder="1" applyAlignment="1">
      <alignment horizontal="center"/>
    </xf>
    <xf numFmtId="0" fontId="4" fillId="68" borderId="34" xfId="0" applyFont="1" applyFill="1" applyBorder="1" applyAlignment="1">
      <alignment horizontal="center" vertical="center" wrapText="1"/>
    </xf>
    <xf numFmtId="0" fontId="23" fillId="72" borderId="14" xfId="0" quotePrefix="1" applyFont="1" applyFill="1" applyBorder="1" applyAlignment="1">
      <alignment horizontal="center" vertical="center" wrapText="1"/>
    </xf>
    <xf numFmtId="164" fontId="23" fillId="68" borderId="13" xfId="206" applyFont="1" applyFill="1" applyBorder="1" applyAlignment="1">
      <alignment horizontal="center"/>
    </xf>
    <xf numFmtId="164" fontId="23" fillId="68" borderId="0" xfId="206" applyFont="1" applyFill="1" applyBorder="1" applyAlignment="1">
      <alignment horizontal="center"/>
    </xf>
    <xf numFmtId="164" fontId="23" fillId="72" borderId="84" xfId="206" applyFont="1" applyFill="1" applyBorder="1" applyAlignment="1">
      <alignment horizontal="center"/>
    </xf>
    <xf numFmtId="164" fontId="23" fillId="68" borderId="48" xfId="206" applyFont="1" applyFill="1" applyBorder="1" applyAlignment="1">
      <alignment horizontal="center"/>
    </xf>
    <xf numFmtId="164" fontId="23" fillId="68" borderId="34" xfId="206" applyFont="1" applyFill="1" applyBorder="1" applyAlignment="1">
      <alignment horizontal="center"/>
    </xf>
    <xf numFmtId="164" fontId="23" fillId="0" borderId="14" xfId="206" applyFont="1" applyFill="1" applyBorder="1" applyAlignment="1">
      <alignment horizontal="center" wrapText="1"/>
    </xf>
    <xf numFmtId="164" fontId="23" fillId="27" borderId="36" xfId="206" applyFont="1" applyFill="1" applyBorder="1" applyAlignment="1">
      <alignment horizontal="center" wrapText="1"/>
    </xf>
    <xf numFmtId="164" fontId="23" fillId="27" borderId="47" xfId="206" applyFont="1" applyFill="1" applyBorder="1" applyAlignment="1">
      <alignment horizontal="center" wrapText="1"/>
    </xf>
    <xf numFmtId="164" fontId="23" fillId="69" borderId="15" xfId="206" applyFont="1" applyFill="1" applyBorder="1" applyAlignment="1">
      <alignment horizontal="center"/>
    </xf>
    <xf numFmtId="164" fontId="23" fillId="69" borderId="21" xfId="206" applyFont="1" applyFill="1" applyBorder="1" applyAlignment="1">
      <alignment horizontal="center"/>
    </xf>
    <xf numFmtId="3" fontId="23" fillId="68" borderId="15" xfId="0" applyNumberFormat="1" applyFont="1" applyFill="1" applyBorder="1" applyAlignment="1">
      <alignment horizontal="center" vertical="center" wrapText="1"/>
    </xf>
    <xf numFmtId="0" fontId="23" fillId="68" borderId="15" xfId="0" quotePrefix="1" applyFont="1" applyFill="1" applyBorder="1" applyAlignment="1">
      <alignment horizontal="center" vertical="center" wrapText="1"/>
    </xf>
    <xf numFmtId="3" fontId="23" fillId="68" borderId="43" xfId="0" applyNumberFormat="1" applyFont="1" applyFill="1" applyBorder="1" applyAlignment="1">
      <alignment horizontal="center" vertical="center" wrapText="1"/>
    </xf>
    <xf numFmtId="0" fontId="23" fillId="68" borderId="12" xfId="0" quotePrefix="1" applyFont="1" applyFill="1" applyBorder="1" applyAlignment="1">
      <alignment horizontal="center" vertical="center" wrapText="1"/>
    </xf>
    <xf numFmtId="164" fontId="23" fillId="0" borderId="26" xfId="206" applyFont="1" applyFill="1" applyBorder="1" applyAlignment="1">
      <alignment horizontal="center" wrapText="1" shrinkToFit="1"/>
    </xf>
    <xf numFmtId="164" fontId="23" fillId="68" borderId="50" xfId="206" applyFont="1" applyFill="1" applyBorder="1" applyAlignment="1">
      <alignment horizontal="center"/>
    </xf>
    <xf numFmtId="164" fontId="23" fillId="68" borderId="51" xfId="206" applyFont="1" applyFill="1" applyBorder="1" applyAlignment="1">
      <alignment horizontal="center"/>
    </xf>
    <xf numFmtId="3" fontId="23" fillId="72" borderId="11" xfId="0" applyNumberFormat="1" applyFont="1" applyFill="1" applyBorder="1" applyAlignment="1">
      <alignment horizontal="center" vertical="center"/>
    </xf>
    <xf numFmtId="164" fontId="23" fillId="72" borderId="29" xfId="206" applyFont="1" applyFill="1" applyBorder="1" applyAlignment="1"/>
    <xf numFmtId="164" fontId="23" fillId="72" borderId="11" xfId="206" applyFont="1" applyFill="1" applyBorder="1" applyAlignment="1"/>
    <xf numFmtId="164" fontId="114" fillId="0" borderId="38" xfId="206" applyFont="1" applyFill="1" applyBorder="1" applyAlignment="1">
      <alignment horizontal="right" shrinkToFit="1"/>
    </xf>
    <xf numFmtId="164" fontId="29" fillId="72" borderId="38" xfId="206" applyNumberFormat="1" applyFont="1" applyFill="1" applyBorder="1" applyAlignment="1">
      <alignment vertical="center"/>
    </xf>
    <xf numFmtId="164" fontId="29" fillId="0" borderId="0" xfId="206" applyFont="1" applyAlignment="1">
      <alignment vertical="center"/>
    </xf>
    <xf numFmtId="0" fontId="63" fillId="67" borderId="38" xfId="0" applyFont="1" applyFill="1" applyBorder="1" applyAlignment="1">
      <alignment horizontal="center" vertical="center" wrapText="1"/>
    </xf>
    <xf numFmtId="0" fontId="29" fillId="67" borderId="42" xfId="0" applyFont="1" applyFill="1" applyBorder="1" applyAlignment="1">
      <alignment horizontal="center" vertical="center" wrapText="1"/>
    </xf>
    <xf numFmtId="164" fontId="31" fillId="67" borderId="40" xfId="206" applyNumberFormat="1" applyFont="1" applyFill="1" applyBorder="1" applyAlignment="1">
      <alignment vertical="center" wrapText="1"/>
    </xf>
    <xf numFmtId="0" fontId="29" fillId="67" borderId="38" xfId="0" applyFont="1" applyFill="1" applyBorder="1" applyAlignment="1">
      <alignment horizontal="center" vertical="center" wrapText="1"/>
    </xf>
    <xf numFmtId="164" fontId="23" fillId="69" borderId="14" xfId="206" applyFont="1" applyFill="1" applyBorder="1" applyAlignment="1"/>
    <xf numFmtId="164" fontId="23" fillId="69" borderId="33" xfId="206" applyFont="1" applyFill="1" applyBorder="1" applyAlignment="1"/>
    <xf numFmtId="164" fontId="23" fillId="69" borderId="11" xfId="206" applyFont="1" applyFill="1" applyBorder="1" applyAlignment="1"/>
    <xf numFmtId="164" fontId="23" fillId="69" borderId="29" xfId="206" applyFont="1" applyFill="1" applyBorder="1" applyAlignment="1"/>
    <xf numFmtId="0" fontId="23" fillId="68" borderId="14" xfId="0" applyFont="1" applyFill="1" applyBorder="1" applyAlignment="1">
      <alignment horizontal="center" vertical="center"/>
    </xf>
    <xf numFmtId="4" fontId="74" fillId="49" borderId="57" xfId="40" applyProtection="1">
      <alignment horizontal="right" shrinkToFit="1"/>
    </xf>
    <xf numFmtId="4" fontId="122" fillId="0" borderId="59" xfId="104" applyNumberFormat="1" applyFont="1" applyBorder="1" applyAlignment="1" applyProtection="1">
      <alignment horizontal="right" shrinkToFit="1"/>
    </xf>
    <xf numFmtId="164" fontId="31" fillId="0" borderId="42" xfId="206" applyFont="1" applyFill="1" applyBorder="1" applyAlignment="1">
      <alignment horizontal="center" vertical="center"/>
    </xf>
    <xf numFmtId="164" fontId="23" fillId="68" borderId="16" xfId="206" applyFont="1" applyFill="1" applyBorder="1" applyAlignment="1">
      <alignment horizontal="center" wrapText="1" shrinkToFit="1"/>
    </xf>
    <xf numFmtId="164" fontId="23" fillId="72" borderId="19" xfId="206" applyFont="1" applyFill="1" applyBorder="1" applyAlignment="1">
      <alignment horizontal="center" wrapText="1" shrinkToFit="1"/>
    </xf>
    <xf numFmtId="164" fontId="23" fillId="72" borderId="23" xfId="206" applyFont="1" applyFill="1" applyBorder="1" applyAlignment="1">
      <alignment horizontal="center" wrapText="1" shrinkToFit="1"/>
    </xf>
    <xf numFmtId="164" fontId="23" fillId="72" borderId="28" xfId="206" applyFont="1" applyFill="1" applyBorder="1" applyAlignment="1">
      <alignment horizontal="center" wrapText="1" shrinkToFit="1"/>
    </xf>
    <xf numFmtId="164" fontId="23" fillId="68" borderId="21" xfId="206" applyFont="1" applyFill="1" applyBorder="1" applyAlignment="1">
      <alignment horizontal="center" wrapText="1" shrinkToFit="1"/>
    </xf>
    <xf numFmtId="164" fontId="23" fillId="68" borderId="25" xfId="206" applyFont="1" applyFill="1" applyBorder="1" applyAlignment="1">
      <alignment horizontal="center" wrapText="1" shrinkToFit="1"/>
    </xf>
    <xf numFmtId="164" fontId="31" fillId="0" borderId="38" xfId="0" applyNumberFormat="1" applyFont="1" applyBorder="1" applyAlignment="1">
      <alignment horizontal="center" vertical="center" wrapText="1"/>
    </xf>
    <xf numFmtId="0" fontId="32" fillId="0" borderId="38" xfId="0" applyNumberFormat="1" applyFont="1" applyBorder="1" applyAlignment="1">
      <alignment horizontal="left" vertical="center" wrapText="1"/>
    </xf>
    <xf numFmtId="164" fontId="29" fillId="0" borderId="38" xfId="206" applyNumberFormat="1" applyFont="1" applyBorder="1" applyAlignment="1">
      <alignment horizontal="center" vertical="center" wrapText="1"/>
    </xf>
    <xf numFmtId="4" fontId="118" fillId="0" borderId="59" xfId="101" applyNumberFormat="1" applyFont="1" applyBorder="1" applyAlignment="1" applyProtection="1">
      <alignment horizontal="right" vertical="top" shrinkToFit="1"/>
    </xf>
    <xf numFmtId="164" fontId="23" fillId="68" borderId="27" xfId="206" applyFont="1" applyFill="1" applyBorder="1" applyAlignment="1">
      <alignment horizontal="center"/>
    </xf>
    <xf numFmtId="49" fontId="32" fillId="0" borderId="38" xfId="0" applyNumberFormat="1" applyFont="1" applyBorder="1" applyAlignment="1">
      <alignment horizontal="center" vertical="center" wrapText="1"/>
    </xf>
    <xf numFmtId="0" fontId="23" fillId="0" borderId="38" xfId="0" applyFont="1" applyFill="1" applyBorder="1" applyAlignment="1">
      <alignment horizontal="center" vertical="center"/>
    </xf>
    <xf numFmtId="4" fontId="3" fillId="28" borderId="0" xfId="191" applyNumberFormat="1" applyFont="1" applyFill="1" applyBorder="1" applyAlignment="1">
      <alignment horizontal="right" vertical="top" shrinkToFit="1"/>
    </xf>
    <xf numFmtId="0" fontId="23" fillId="67" borderId="0" xfId="0" applyFont="1" applyFill="1" applyAlignment="1">
      <alignment vertical="center"/>
    </xf>
    <xf numFmtId="0" fontId="23" fillId="0" borderId="38" xfId="0" applyFont="1" applyFill="1" applyBorder="1" applyAlignment="1">
      <alignment vertical="center"/>
    </xf>
    <xf numFmtId="0" fontId="0" fillId="0" borderId="0" xfId="0" applyAlignment="1">
      <alignment vertical="center"/>
    </xf>
    <xf numFmtId="166" fontId="127" fillId="0" borderId="0" xfId="206" applyNumberFormat="1" applyFont="1" applyFill="1"/>
    <xf numFmtId="0" fontId="128" fillId="0" borderId="0" xfId="0" applyFont="1" applyFill="1"/>
    <xf numFmtId="164" fontId="121" fillId="68" borderId="59" xfId="206" applyFont="1" applyFill="1" applyBorder="1" applyAlignment="1">
      <alignment horizontal="right" vertical="top" wrapText="1"/>
    </xf>
    <xf numFmtId="0" fontId="23" fillId="0" borderId="12" xfId="0" applyFont="1" applyFill="1" applyBorder="1" applyAlignment="1">
      <alignment horizontal="center" vertical="center" wrapText="1"/>
    </xf>
    <xf numFmtId="0" fontId="23" fillId="0" borderId="11" xfId="0" applyFont="1" applyFill="1" applyBorder="1" applyAlignment="1">
      <alignment horizontal="center" vertical="center" wrapText="1"/>
    </xf>
    <xf numFmtId="164" fontId="117" fillId="72" borderId="38" xfId="206" applyFont="1" applyFill="1" applyBorder="1" applyAlignment="1">
      <alignment horizontal="center" vertical="center" wrapText="1"/>
    </xf>
    <xf numFmtId="0" fontId="120" fillId="0" borderId="0" xfId="0" applyFont="1"/>
    <xf numFmtId="0" fontId="130" fillId="0" borderId="0" xfId="0" applyFont="1"/>
    <xf numFmtId="164" fontId="23" fillId="0" borderId="29" xfId="206" applyFont="1" applyFill="1" applyBorder="1" applyAlignment="1">
      <alignment horizontal="center" wrapText="1"/>
    </xf>
    <xf numFmtId="164" fontId="23" fillId="0" borderId="30" xfId="206" applyFont="1" applyFill="1" applyBorder="1" applyAlignment="1">
      <alignment horizontal="center" wrapText="1"/>
    </xf>
    <xf numFmtId="164" fontId="23" fillId="27" borderId="29" xfId="206" applyFont="1" applyFill="1" applyBorder="1" applyAlignment="1">
      <alignment horizontal="center" wrapText="1"/>
    </xf>
    <xf numFmtId="164" fontId="23" fillId="27" borderId="30" xfId="206" applyFont="1" applyFill="1" applyBorder="1" applyAlignment="1">
      <alignment horizontal="center" wrapText="1"/>
    </xf>
    <xf numFmtId="164" fontId="23" fillId="25" borderId="30" xfId="206" applyFont="1" applyFill="1" applyBorder="1" applyAlignment="1">
      <alignment horizontal="center" wrapText="1"/>
    </xf>
    <xf numFmtId="164" fontId="23" fillId="25" borderId="29" xfId="206" applyFont="1" applyFill="1" applyBorder="1" applyAlignment="1">
      <alignment horizontal="center" wrapText="1"/>
    </xf>
    <xf numFmtId="164" fontId="23" fillId="0" borderId="44" xfId="206" applyFont="1" applyFill="1" applyBorder="1" applyAlignment="1">
      <alignment horizontal="center" wrapText="1"/>
    </xf>
    <xf numFmtId="164" fontId="23" fillId="27" borderId="19" xfId="206" applyFont="1" applyFill="1" applyBorder="1" applyAlignment="1">
      <alignment horizontal="center" wrapText="1" shrinkToFit="1"/>
    </xf>
    <xf numFmtId="164" fontId="23" fillId="27" borderId="28" xfId="206" applyFont="1" applyFill="1" applyBorder="1" applyAlignment="1">
      <alignment horizontal="center" wrapText="1" shrinkToFit="1"/>
    </xf>
    <xf numFmtId="164" fontId="23" fillId="27" borderId="44" xfId="206" applyFont="1" applyFill="1" applyBorder="1" applyAlignment="1">
      <alignment horizontal="center" wrapText="1"/>
    </xf>
    <xf numFmtId="164" fontId="23" fillId="25" borderId="26" xfId="206" applyFont="1" applyFill="1" applyBorder="1" applyAlignment="1">
      <alignment horizontal="center" wrapText="1" shrinkToFit="1"/>
    </xf>
    <xf numFmtId="164" fontId="23" fillId="25" borderId="25" xfId="206" applyFont="1" applyFill="1" applyBorder="1" applyAlignment="1">
      <alignment horizontal="center" wrapText="1" shrinkToFit="1"/>
    </xf>
    <xf numFmtId="164" fontId="23" fillId="0" borderId="24" xfId="206" applyFont="1" applyFill="1" applyBorder="1" applyAlignment="1">
      <alignment horizontal="center" wrapText="1"/>
    </xf>
    <xf numFmtId="164" fontId="23" fillId="27" borderId="24" xfId="206" applyFont="1" applyFill="1" applyBorder="1" applyAlignment="1">
      <alignment horizontal="center" wrapText="1"/>
    </xf>
    <xf numFmtId="164" fontId="23" fillId="69" borderId="26" xfId="206" applyFont="1" applyFill="1" applyBorder="1" applyAlignment="1">
      <alignment horizontal="center" wrapText="1" shrinkToFit="1"/>
    </xf>
    <xf numFmtId="0" fontId="23" fillId="0" borderId="47"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9" fillId="0" borderId="38" xfId="0" applyFont="1" applyFill="1" applyBorder="1" applyAlignment="1">
      <alignment horizontal="center" vertical="center"/>
    </xf>
    <xf numFmtId="0" fontId="23" fillId="0" borderId="11" xfId="0" applyFont="1" applyFill="1" applyBorder="1" applyAlignment="1">
      <alignment horizontal="center" vertical="center" wrapText="1"/>
    </xf>
    <xf numFmtId="164" fontId="23" fillId="27" borderId="50" xfId="206" applyFont="1" applyFill="1" applyBorder="1" applyAlignment="1">
      <alignment horizontal="center" wrapText="1" shrinkToFit="1"/>
    </xf>
    <xf numFmtId="164" fontId="23" fillId="27" borderId="26" xfId="206" applyFont="1" applyFill="1" applyBorder="1" applyAlignment="1">
      <alignment horizontal="center" wrapText="1" shrinkToFit="1"/>
    </xf>
    <xf numFmtId="0" fontId="4" fillId="68" borderId="15" xfId="0" applyFont="1" applyFill="1" applyBorder="1" applyAlignment="1">
      <alignment horizontal="center" vertical="center" wrapText="1"/>
    </xf>
    <xf numFmtId="0" fontId="23" fillId="0" borderId="12" xfId="0" applyFont="1" applyFill="1" applyBorder="1" applyAlignment="1">
      <alignment vertical="center" wrapText="1"/>
    </xf>
    <xf numFmtId="0" fontId="23" fillId="0" borderId="43" xfId="0" applyFont="1" applyFill="1" applyBorder="1" applyAlignment="1">
      <alignment vertical="center" wrapText="1"/>
    </xf>
    <xf numFmtId="0" fontId="23" fillId="0" borderId="30" xfId="0" applyFont="1" applyFill="1" applyBorder="1" applyAlignment="1">
      <alignment vertical="center" wrapText="1"/>
    </xf>
    <xf numFmtId="0" fontId="23" fillId="0" borderId="44" xfId="0" applyFont="1" applyFill="1" applyBorder="1" applyAlignment="1">
      <alignment vertical="center" wrapText="1"/>
    </xf>
    <xf numFmtId="0" fontId="23" fillId="25" borderId="36" xfId="0" quotePrefix="1" applyFont="1" applyFill="1" applyBorder="1" applyAlignment="1">
      <alignment horizontal="center" vertical="center" wrapText="1"/>
    </xf>
    <xf numFmtId="164" fontId="7" fillId="0" borderId="38" xfId="206" applyNumberFormat="1" applyFont="1" applyFill="1" applyBorder="1" applyAlignment="1">
      <alignment vertical="center"/>
    </xf>
    <xf numFmtId="49" fontId="32" fillId="0" borderId="38" xfId="0" applyNumberFormat="1" applyFont="1" applyBorder="1" applyAlignment="1">
      <alignment horizontal="center" vertical="center" wrapText="1"/>
    </xf>
    <xf numFmtId="164" fontId="30" fillId="0" borderId="38" xfId="206" applyFont="1" applyFill="1" applyBorder="1" applyAlignment="1">
      <alignment horizontal="center" wrapText="1" shrinkToFit="1"/>
    </xf>
    <xf numFmtId="164" fontId="20" fillId="0" borderId="38" xfId="206" applyFont="1" applyFill="1" applyBorder="1" applyAlignment="1">
      <alignment horizontal="center" shrinkToFit="1"/>
    </xf>
    <xf numFmtId="164" fontId="20" fillId="0" borderId="38" xfId="206" applyFont="1" applyBorder="1" applyAlignment="1">
      <alignment horizontal="center" wrapText="1" shrinkToFit="1"/>
    </xf>
    <xf numFmtId="164" fontId="20" fillId="0" borderId="38" xfId="206" applyFont="1" applyBorder="1" applyAlignment="1">
      <alignment horizontal="center" shrinkToFit="1"/>
    </xf>
    <xf numFmtId="164" fontId="20" fillId="0" borderId="40" xfId="206" applyFont="1" applyFill="1" applyBorder="1" applyAlignment="1">
      <alignment horizontal="center"/>
    </xf>
    <xf numFmtId="164" fontId="66" fillId="0" borderId="38" xfId="206" applyFont="1" applyBorder="1" applyAlignment="1">
      <alignment horizontal="center"/>
    </xf>
    <xf numFmtId="4" fontId="122" fillId="0" borderId="59" xfId="101" applyNumberFormat="1" applyFont="1" applyBorder="1" applyAlignment="1" applyProtection="1">
      <alignment horizontal="right" shrinkToFi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25" borderId="36" xfId="0" applyFont="1" applyFill="1" applyBorder="1" applyAlignment="1">
      <alignment horizontal="center" vertical="center" wrapText="1"/>
    </xf>
    <xf numFmtId="164" fontId="23" fillId="72" borderId="37" xfId="206" applyFont="1" applyFill="1" applyBorder="1" applyAlignment="1">
      <alignment horizontal="center"/>
    </xf>
    <xf numFmtId="3" fontId="23" fillId="25" borderId="14" xfId="0" applyNumberFormat="1" applyFont="1" applyFill="1" applyBorder="1" applyAlignment="1">
      <alignment horizontal="center" vertical="center" wrapText="1"/>
    </xf>
    <xf numFmtId="3" fontId="23" fillId="72" borderId="34" xfId="0" applyNumberFormat="1" applyFont="1" applyFill="1" applyBorder="1" applyAlignment="1">
      <alignment horizontal="center" vertical="center" wrapText="1"/>
    </xf>
    <xf numFmtId="164" fontId="31" fillId="0" borderId="40" xfId="206" applyNumberFormat="1" applyFont="1" applyFill="1" applyBorder="1" applyAlignment="1">
      <alignment horizontal="center" vertical="center"/>
    </xf>
    <xf numFmtId="49" fontId="32" fillId="0" borderId="38" xfId="0" applyNumberFormat="1" applyFont="1" applyBorder="1" applyAlignment="1">
      <alignment horizontal="center" vertical="center" wrapText="1"/>
    </xf>
    <xf numFmtId="49" fontId="32" fillId="0" borderId="38" xfId="0" applyNumberFormat="1" applyFont="1" applyBorder="1" applyAlignment="1">
      <alignment horizontal="center" vertical="center" wrapText="1"/>
    </xf>
    <xf numFmtId="0" fontId="4" fillId="68" borderId="29" xfId="0" applyFont="1" applyFill="1" applyBorder="1" applyAlignment="1">
      <alignment horizontal="center" vertical="center" wrapText="1"/>
    </xf>
    <xf numFmtId="0" fontId="4" fillId="72" borderId="30" xfId="0" applyFont="1" applyFill="1" applyBorder="1" applyAlignment="1">
      <alignment horizontal="center" vertical="center" wrapText="1"/>
    </xf>
    <xf numFmtId="0" fontId="4" fillId="72" borderId="44" xfId="0" applyFont="1" applyFill="1" applyBorder="1" applyAlignment="1">
      <alignment horizontal="center" vertical="center" wrapText="1"/>
    </xf>
    <xf numFmtId="164" fontId="31" fillId="0" borderId="38" xfId="0" applyNumberFormat="1"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4" fontId="23" fillId="0" borderId="38" xfId="190" applyNumberFormat="1" applyFont="1" applyFill="1" applyBorder="1" applyAlignment="1">
      <alignment horizontal="right" vertical="top" shrinkToFit="1"/>
    </xf>
    <xf numFmtId="164" fontId="23" fillId="0" borderId="17" xfId="206" applyFont="1" applyFill="1" applyBorder="1" applyAlignment="1">
      <alignment horizontal="center" wrapText="1" shrinkToFit="1"/>
    </xf>
    <xf numFmtId="0" fontId="0" fillId="0" borderId="45" xfId="0" applyBorder="1"/>
    <xf numFmtId="0" fontId="4" fillId="0" borderId="0" xfId="0" applyFont="1" applyFill="1"/>
    <xf numFmtId="0" fontId="17" fillId="72" borderId="14" xfId="0" applyFont="1" applyFill="1" applyBorder="1" applyAlignment="1">
      <alignment horizontal="center" vertical="center"/>
    </xf>
    <xf numFmtId="49" fontId="32" fillId="0" borderId="38" xfId="0" applyNumberFormat="1" applyFont="1" applyBorder="1" applyAlignment="1">
      <alignment horizontal="center" vertical="center" wrapText="1"/>
    </xf>
    <xf numFmtId="0" fontId="23" fillId="27" borderId="15"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5" fontId="12" fillId="0" borderId="0" xfId="0" applyNumberFormat="1" applyFont="1" applyAlignment="1">
      <alignment horizontal="center" vertical="center"/>
    </xf>
    <xf numFmtId="0" fontId="3" fillId="0" borderId="0" xfId="0" applyFont="1" applyAlignment="1">
      <alignment horizontal="center" vertical="center"/>
    </xf>
    <xf numFmtId="164" fontId="11" fillId="0" borderId="0" xfId="0" applyNumberFormat="1" applyFont="1" applyFill="1" applyAlignment="1">
      <alignment vertical="center"/>
    </xf>
    <xf numFmtId="49" fontId="131" fillId="72" borderId="38" xfId="0" applyNumberFormat="1" applyFont="1" applyFill="1" applyBorder="1" applyAlignment="1">
      <alignment horizontal="center" vertical="center" wrapText="1"/>
    </xf>
    <xf numFmtId="0" fontId="63" fillId="72" borderId="38" xfId="0" applyFont="1" applyFill="1" applyBorder="1" applyAlignment="1">
      <alignment horizontal="center" vertical="center" wrapText="1"/>
    </xf>
    <xf numFmtId="165" fontId="62" fillId="0" borderId="0" xfId="206" applyNumberFormat="1" applyFont="1" applyAlignment="1">
      <alignment horizontal="center" vertical="center" wrapText="1"/>
    </xf>
    <xf numFmtId="164" fontId="132" fillId="0" borderId="0" xfId="0" applyNumberFormat="1" applyFont="1" applyAlignment="1">
      <alignment vertical="center"/>
    </xf>
    <xf numFmtId="0" fontId="17" fillId="72" borderId="11" xfId="0" applyFont="1" applyFill="1" applyBorder="1" applyAlignment="1">
      <alignment horizontal="center" vertical="center"/>
    </xf>
    <xf numFmtId="49" fontId="32" fillId="0" borderId="41" xfId="0" applyNumberFormat="1" applyFont="1" applyFill="1" applyBorder="1" applyAlignment="1">
      <alignment horizontal="center" vertical="center" wrapText="1"/>
    </xf>
    <xf numFmtId="0" fontId="23" fillId="0" borderId="36" xfId="0" applyFont="1" applyFill="1" applyBorder="1" applyAlignment="1">
      <alignment horizontal="center" vertical="center" wrapText="1"/>
    </xf>
    <xf numFmtId="4" fontId="116" fillId="0" borderId="38" xfId="40" applyFont="1" applyFill="1" applyBorder="1" applyProtection="1">
      <alignment horizontal="right" shrinkToFit="1"/>
    </xf>
    <xf numFmtId="49" fontId="32" fillId="75" borderId="41" xfId="0" applyNumberFormat="1" applyFont="1" applyFill="1" applyBorder="1" applyAlignment="1">
      <alignment horizontal="center" vertical="center" wrapText="1"/>
    </xf>
    <xf numFmtId="0" fontId="23" fillId="0" borderId="15" xfId="0" applyFont="1" applyFill="1" applyBorder="1" applyAlignment="1">
      <alignment horizontal="center" vertical="center" wrapText="1"/>
    </xf>
    <xf numFmtId="3" fontId="23" fillId="72" borderId="14" xfId="0" applyNumberFormat="1" applyFont="1" applyFill="1" applyBorder="1" applyAlignment="1">
      <alignment horizontal="center" vertical="center" wrapText="1"/>
    </xf>
    <xf numFmtId="49" fontId="32" fillId="74" borderId="41" xfId="0" applyNumberFormat="1" applyFont="1" applyFill="1" applyBorder="1" applyAlignment="1">
      <alignment horizontal="center" vertical="center" wrapText="1"/>
    </xf>
    <xf numFmtId="0" fontId="23" fillId="0" borderId="36" xfId="0" applyFont="1" applyFill="1" applyBorder="1" applyAlignment="1">
      <alignment horizontal="center" vertical="center" wrapText="1"/>
    </xf>
    <xf numFmtId="164" fontId="23" fillId="25" borderId="18" xfId="206" applyFont="1" applyFill="1" applyBorder="1" applyAlignment="1">
      <alignment horizontal="center"/>
    </xf>
    <xf numFmtId="164" fontId="23" fillId="25" borderId="27" xfId="206" applyFont="1" applyFill="1" applyBorder="1" applyAlignment="1">
      <alignment horizontal="center"/>
    </xf>
    <xf numFmtId="0" fontId="23" fillId="0" borderId="11" xfId="0" applyFont="1" applyFill="1" applyBorder="1" applyAlignment="1">
      <alignment horizontal="center" vertical="center" wrapText="1"/>
    </xf>
    <xf numFmtId="0" fontId="4" fillId="0" borderId="34" xfId="0" applyFont="1" applyBorder="1" applyAlignment="1"/>
    <xf numFmtId="0" fontId="4" fillId="0" borderId="47" xfId="0" applyFont="1" applyBorder="1" applyAlignment="1"/>
    <xf numFmtId="164" fontId="23" fillId="72" borderId="13" xfId="206" applyFont="1" applyFill="1" applyBorder="1" applyAlignment="1">
      <alignment horizontal="center"/>
    </xf>
    <xf numFmtId="164" fontId="23" fillId="0" borderId="45" xfId="0" applyNumberFormat="1" applyFont="1" applyFill="1" applyBorder="1" applyAlignment="1">
      <alignment vertical="center"/>
    </xf>
    <xf numFmtId="166" fontId="7" fillId="0" borderId="38" xfId="206" applyNumberFormat="1" applyFont="1" applyBorder="1" applyAlignment="1">
      <alignment horizontal="center" vertical="center"/>
    </xf>
    <xf numFmtId="164" fontId="123" fillId="0" borderId="59" xfId="206" applyFont="1" applyFill="1" applyBorder="1" applyAlignment="1" applyProtection="1">
      <alignment horizontal="right" vertical="center" shrinkToFit="1"/>
    </xf>
    <xf numFmtId="164" fontId="120" fillId="0" borderId="0" xfId="0" applyNumberFormat="1" applyFont="1" applyFill="1" applyAlignment="1">
      <alignment horizontal="center"/>
    </xf>
    <xf numFmtId="0" fontId="5" fillId="0" borderId="38" xfId="0" applyFont="1" applyFill="1" applyBorder="1" applyAlignment="1">
      <alignment horizontal="center" vertical="center"/>
    </xf>
    <xf numFmtId="0" fontId="8" fillId="27" borderId="34"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27"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4" fontId="21" fillId="0" borderId="50" xfId="206" applyNumberFormat="1" applyFont="1" applyFill="1" applyBorder="1" applyAlignment="1">
      <alignment horizontal="center"/>
    </xf>
    <xf numFmtId="164" fontId="23" fillId="27" borderId="17" xfId="206" applyFont="1" applyFill="1" applyBorder="1" applyAlignment="1">
      <alignment horizontal="center" wrapText="1" shrinkToFit="1"/>
    </xf>
    <xf numFmtId="0" fontId="0" fillId="0" borderId="0" xfId="0" applyBorder="1" applyAlignment="1">
      <alignment wrapText="1"/>
    </xf>
    <xf numFmtId="0" fontId="23" fillId="0" borderId="0" xfId="0" applyFont="1" applyFill="1" applyBorder="1" applyAlignment="1">
      <alignment horizontal="center"/>
    </xf>
    <xf numFmtId="0" fontId="23" fillId="25" borderId="11" xfId="0" applyFont="1" applyFill="1" applyBorder="1" applyAlignment="1">
      <alignment horizontal="center" vertical="center"/>
    </xf>
    <xf numFmtId="0" fontId="23" fillId="25" borderId="12" xfId="0" applyFont="1" applyFill="1" applyBorder="1" applyAlignment="1">
      <alignment horizontal="center" vertical="center"/>
    </xf>
    <xf numFmtId="0" fontId="23" fillId="0" borderId="15"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11" xfId="0" applyFont="1" applyFill="1" applyBorder="1" applyAlignment="1">
      <alignment horizontal="center" vertical="center" wrapText="1"/>
    </xf>
    <xf numFmtId="164" fontId="23" fillId="0" borderId="16" xfId="206" applyFont="1" applyFill="1" applyBorder="1" applyAlignment="1">
      <alignment horizontal="center" wrapText="1" shrinkToFit="1"/>
    </xf>
    <xf numFmtId="164" fontId="23" fillId="0" borderId="25" xfId="206" applyFont="1" applyFill="1" applyBorder="1" applyAlignment="1">
      <alignment horizontal="center" wrapText="1" shrinkToFit="1"/>
    </xf>
    <xf numFmtId="0" fontId="23" fillId="0" borderId="11" xfId="0" applyFont="1" applyFill="1" applyBorder="1" applyAlignment="1">
      <alignment horizontal="center" vertical="center" wrapText="1"/>
    </xf>
    <xf numFmtId="0" fontId="23" fillId="0" borderId="47" xfId="0" applyFont="1" applyFill="1" applyBorder="1" applyAlignment="1">
      <alignment vertical="center"/>
    </xf>
    <xf numFmtId="0" fontId="23" fillId="0" borderId="34" xfId="0" applyFont="1" applyFill="1" applyBorder="1" applyAlignment="1">
      <alignment vertical="center"/>
    </xf>
    <xf numFmtId="0" fontId="23" fillId="0" borderId="36" xfId="0" applyFont="1" applyFill="1" applyBorder="1" applyAlignment="1">
      <alignment vertical="center"/>
    </xf>
    <xf numFmtId="171" fontId="20" fillId="0" borderId="38" xfId="0" applyNumberFormat="1" applyFont="1" applyFill="1" applyBorder="1" applyAlignment="1">
      <alignment horizontal="center"/>
    </xf>
    <xf numFmtId="171" fontId="20" fillId="0" borderId="38" xfId="206" applyNumberFormat="1" applyFont="1" applyFill="1" applyBorder="1" applyAlignment="1">
      <alignment horizontal="center"/>
    </xf>
    <xf numFmtId="0" fontId="29" fillId="0" borderId="0" xfId="0" applyFont="1" applyFill="1" applyAlignment="1">
      <alignment horizontal="right"/>
    </xf>
    <xf numFmtId="172" fontId="30" fillId="68" borderId="38" xfId="0" applyNumberFormat="1" applyFont="1" applyFill="1" applyBorder="1"/>
    <xf numFmtId="172" fontId="30" fillId="0" borderId="38" xfId="206" applyNumberFormat="1" applyFont="1" applyFill="1" applyBorder="1"/>
    <xf numFmtId="172" fontId="0" fillId="0" borderId="0" xfId="0" applyNumberFormat="1" applyFill="1"/>
    <xf numFmtId="0" fontId="34" fillId="0" borderId="0" xfId="0" applyFont="1" applyFill="1"/>
    <xf numFmtId="172" fontId="34" fillId="68" borderId="0" xfId="0" applyNumberFormat="1" applyFont="1" applyFill="1"/>
    <xf numFmtId="172" fontId="34" fillId="0" borderId="0" xfId="0" applyNumberFormat="1" applyFont="1" applyFill="1"/>
    <xf numFmtId="172" fontId="30" fillId="0" borderId="38" xfId="0" applyNumberFormat="1" applyFont="1" applyFill="1" applyBorder="1"/>
    <xf numFmtId="171" fontId="30" fillId="0" borderId="38" xfId="0" applyNumberFormat="1" applyFont="1" applyFill="1" applyBorder="1"/>
    <xf numFmtId="172" fontId="133" fillId="0" borderId="0" xfId="0" applyNumberFormat="1" applyFont="1" applyFill="1"/>
    <xf numFmtId="172" fontId="127" fillId="68" borderId="0" xfId="0" applyNumberFormat="1" applyFont="1" applyFill="1"/>
    <xf numFmtId="0" fontId="23" fillId="0" borderId="36" xfId="0" applyFont="1" applyFill="1" applyBorder="1" applyAlignment="1">
      <alignment horizontal="center" vertical="center" wrapText="1"/>
    </xf>
    <xf numFmtId="0" fontId="23" fillId="0" borderId="34" xfId="0" applyFont="1" applyFill="1" applyBorder="1" applyAlignment="1">
      <alignment vertical="center"/>
    </xf>
    <xf numFmtId="0" fontId="23" fillId="0" borderId="29" xfId="0" applyFont="1" applyFill="1" applyBorder="1" applyAlignment="1">
      <alignment horizontal="center" vertical="center" wrapText="1"/>
    </xf>
    <xf numFmtId="164" fontId="23" fillId="0" borderId="23" xfId="206" applyFont="1" applyFill="1" applyBorder="1" applyAlignment="1">
      <alignment horizontal="center" wrapText="1" shrinkToFit="1"/>
    </xf>
    <xf numFmtId="164" fontId="23" fillId="27" borderId="13" xfId="206" applyFont="1" applyFill="1" applyBorder="1" applyAlignment="1">
      <alignment horizontal="center"/>
    </xf>
    <xf numFmtId="164" fontId="23" fillId="27" borderId="36" xfId="206" applyFont="1" applyFill="1" applyBorder="1" applyAlignment="1">
      <alignment horizontal="center"/>
    </xf>
    <xf numFmtId="164" fontId="23" fillId="0" borderId="48" xfId="206" applyFont="1" applyBorder="1" applyAlignment="1">
      <alignment horizontal="center" wrapText="1" shrinkToFit="1"/>
    </xf>
    <xf numFmtId="164" fontId="23" fillId="0" borderId="49" xfId="206" applyFont="1" applyFill="1" applyBorder="1" applyAlignment="1">
      <alignment horizontal="center" wrapText="1" shrinkToFit="1"/>
    </xf>
    <xf numFmtId="164" fontId="23" fillId="27" borderId="24" xfId="206" applyFont="1" applyFill="1" applyBorder="1" applyAlignment="1"/>
    <xf numFmtId="0" fontId="23" fillId="27" borderId="12" xfId="0" applyFont="1" applyFill="1" applyBorder="1" applyAlignment="1">
      <alignment horizontal="center" vertical="center"/>
    </xf>
    <xf numFmtId="164" fontId="23" fillId="27" borderId="30" xfId="206" applyFont="1" applyFill="1" applyBorder="1" applyAlignment="1"/>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23" fillId="0" borderId="34" xfId="0" applyFont="1" applyFill="1" applyBorder="1" applyAlignment="1">
      <alignment vertical="center"/>
    </xf>
    <xf numFmtId="164" fontId="21" fillId="0" borderId="49" xfId="206" applyNumberFormat="1" applyFont="1" applyFill="1" applyBorder="1" applyAlignment="1">
      <alignment horizontal="center"/>
    </xf>
    <xf numFmtId="2" fontId="23" fillId="0" borderId="45" xfId="0" applyNumberFormat="1" applyFont="1" applyFill="1" applyBorder="1" applyAlignment="1">
      <alignment vertical="center"/>
    </xf>
    <xf numFmtId="0" fontId="23" fillId="0" borderId="34" xfId="0" applyFont="1" applyFill="1" applyBorder="1" applyAlignment="1">
      <alignment vertical="center"/>
    </xf>
    <xf numFmtId="0" fontId="23" fillId="27" borderId="36" xfId="0" applyFont="1" applyFill="1" applyBorder="1" applyAlignment="1">
      <alignment horizontal="center" vertical="center" wrapText="1"/>
    </xf>
    <xf numFmtId="0" fontId="23" fillId="0" borderId="34" xfId="0" applyFont="1" applyFill="1" applyBorder="1" applyAlignment="1">
      <alignment vertical="center"/>
    </xf>
    <xf numFmtId="164" fontId="23" fillId="27" borderId="13" xfId="206" applyFont="1" applyFill="1" applyBorder="1" applyAlignment="1">
      <alignment horizontal="center" wrapText="1"/>
    </xf>
    <xf numFmtId="3" fontId="23" fillId="68" borderId="11" xfId="0" applyNumberFormat="1" applyFont="1" applyFill="1" applyBorder="1" applyAlignment="1">
      <alignment horizontal="center" vertical="center"/>
    </xf>
    <xf numFmtId="3" fontId="23" fillId="68" borderId="36" xfId="0" applyNumberFormat="1" applyFont="1" applyFill="1" applyBorder="1" applyAlignment="1">
      <alignment horizontal="center" vertical="center"/>
    </xf>
    <xf numFmtId="164" fontId="23" fillId="68" borderId="36" xfId="206" applyFont="1" applyFill="1" applyBorder="1" applyAlignment="1"/>
    <xf numFmtId="164" fontId="23" fillId="68" borderId="37" xfId="206" applyFont="1" applyFill="1" applyBorder="1" applyAlignment="1"/>
    <xf numFmtId="164" fontId="23" fillId="68" borderId="15" xfId="206" applyFont="1" applyFill="1" applyBorder="1" applyAlignment="1"/>
    <xf numFmtId="164" fontId="23" fillId="68" borderId="24" xfId="206" applyFont="1" applyFill="1" applyBorder="1" applyAlignment="1"/>
    <xf numFmtId="164" fontId="23" fillId="0" borderId="0" xfId="0" applyNumberFormat="1" applyFont="1" applyFill="1" applyAlignment="1">
      <alignment horizontal="center" vertical="center"/>
    </xf>
    <xf numFmtId="164" fontId="23" fillId="0" borderId="32" xfId="206" applyFont="1" applyFill="1" applyBorder="1" applyAlignment="1">
      <alignment horizontal="center" shrinkToFit="1"/>
    </xf>
    <xf numFmtId="0" fontId="25" fillId="0" borderId="0" xfId="0" applyFont="1" applyFill="1" applyBorder="1"/>
    <xf numFmtId="0" fontId="23" fillId="0" borderId="36" xfId="0" applyFont="1" applyFill="1" applyBorder="1" applyAlignment="1">
      <alignment horizontal="center" vertical="center" wrapText="1"/>
    </xf>
    <xf numFmtId="0" fontId="23" fillId="0" borderId="34" xfId="0" applyFont="1" applyFill="1" applyBorder="1" applyAlignment="1">
      <alignment vertical="center"/>
    </xf>
    <xf numFmtId="0" fontId="23" fillId="69"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32" fillId="72" borderId="38" xfId="0" applyNumberFormat="1" applyFont="1" applyFill="1" applyBorder="1" applyAlignment="1">
      <alignment vertical="center" wrapText="1"/>
    </xf>
    <xf numFmtId="164" fontId="29" fillId="72" borderId="38" xfId="206" applyFont="1" applyFill="1" applyBorder="1" applyAlignment="1">
      <alignment vertical="center"/>
    </xf>
    <xf numFmtId="164" fontId="31" fillId="72" borderId="38" xfId="206" applyFont="1" applyFill="1" applyBorder="1" applyAlignment="1">
      <alignment horizontal="center" vertical="center" wrapText="1"/>
    </xf>
    <xf numFmtId="164" fontId="31" fillId="72" borderId="38" xfId="206" applyFont="1" applyFill="1" applyBorder="1" applyAlignment="1">
      <alignment vertical="center"/>
    </xf>
    <xf numFmtId="164" fontId="62" fillId="69" borderId="38" xfId="206" applyFont="1" applyFill="1" applyBorder="1" applyAlignment="1">
      <alignment horizontal="center" vertical="center" wrapText="1"/>
    </xf>
    <xf numFmtId="3" fontId="23" fillId="72" borderId="47" xfId="0" applyNumberFormat="1"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4" xfId="0" applyFont="1" applyFill="1" applyBorder="1" applyAlignment="1">
      <alignment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17" fillId="25" borderId="14" xfId="0" applyFont="1" applyFill="1" applyBorder="1" applyAlignment="1">
      <alignment horizontal="center" vertical="center"/>
    </xf>
    <xf numFmtId="164" fontId="23" fillId="0" borderId="0" xfId="0" applyNumberFormat="1" applyFont="1" applyFill="1" applyBorder="1" applyAlignment="1">
      <alignment vertical="center"/>
    </xf>
    <xf numFmtId="0" fontId="17" fillId="0" borderId="30" xfId="0" applyFont="1" applyFill="1" applyBorder="1" applyAlignment="1">
      <alignment vertical="center" wrapText="1"/>
    </xf>
    <xf numFmtId="49" fontId="32" fillId="0" borderId="38" xfId="0" applyNumberFormat="1" applyFont="1" applyBorder="1" applyAlignment="1">
      <alignment horizontal="center" vertical="center" wrapText="1"/>
    </xf>
    <xf numFmtId="49" fontId="32" fillId="75" borderId="38" xfId="0" applyNumberFormat="1" applyFont="1" applyFill="1" applyBorder="1" applyAlignment="1">
      <alignment horizontal="center" vertical="center" wrapText="1"/>
    </xf>
    <xf numFmtId="0" fontId="60" fillId="69" borderId="38" xfId="0" applyFont="1" applyFill="1" applyBorder="1" applyAlignment="1">
      <alignment horizontal="center" vertical="center" wrapText="1"/>
    </xf>
    <xf numFmtId="0" fontId="23" fillId="0" borderId="34" xfId="0" applyFont="1" applyFill="1" applyBorder="1" applyAlignment="1">
      <alignment vertical="center"/>
    </xf>
    <xf numFmtId="0" fontId="23" fillId="0" borderId="11"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5" fillId="0" borderId="36" xfId="0" applyFont="1" applyFill="1" applyBorder="1" applyAlignment="1">
      <alignment vertical="center"/>
    </xf>
    <xf numFmtId="0" fontId="5" fillId="0" borderId="34" xfId="0" applyFont="1" applyFill="1" applyBorder="1" applyAlignment="1">
      <alignment vertical="center"/>
    </xf>
    <xf numFmtId="0" fontId="5" fillId="0" borderId="47" xfId="0" applyFont="1" applyFill="1" applyBorder="1" applyAlignment="1">
      <alignment vertical="center"/>
    </xf>
    <xf numFmtId="164" fontId="21" fillId="0" borderId="83" xfId="206" applyNumberFormat="1" applyFont="1" applyFill="1" applyBorder="1" applyAlignment="1">
      <alignment horizontal="center"/>
    </xf>
    <xf numFmtId="0" fontId="23" fillId="0" borderId="11" xfId="0" applyFont="1" applyFill="1" applyBorder="1" applyAlignment="1">
      <alignment horizontal="center" vertical="center" wrapText="1"/>
    </xf>
    <xf numFmtId="0" fontId="22" fillId="0" borderId="45" xfId="0" applyFont="1" applyFill="1" applyBorder="1" applyAlignment="1">
      <alignment horizontal="center" vertical="center"/>
    </xf>
    <xf numFmtId="0" fontId="23" fillId="0" borderId="1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4" xfId="0" applyFont="1" applyFill="1" applyBorder="1" applyAlignment="1">
      <alignment vertical="center"/>
    </xf>
    <xf numFmtId="164" fontId="17" fillId="0" borderId="44" xfId="206" applyNumberFormat="1" applyFont="1" applyFill="1" applyBorder="1" applyAlignment="1"/>
    <xf numFmtId="0" fontId="23" fillId="0" borderId="34" xfId="0" applyFont="1" applyFill="1" applyBorder="1" applyAlignment="1">
      <alignment vertical="center"/>
    </xf>
    <xf numFmtId="164" fontId="114" fillId="0" borderId="0" xfId="206" applyFont="1" applyFill="1" applyBorder="1" applyAlignment="1"/>
    <xf numFmtId="4" fontId="114" fillId="0" borderId="0" xfId="193" applyNumberFormat="1" applyFont="1" applyFill="1" applyBorder="1" applyAlignment="1">
      <alignment horizontal="right" shrinkToFit="1"/>
    </xf>
    <xf numFmtId="0" fontId="116" fillId="0" borderId="0" xfId="0" applyFont="1"/>
    <xf numFmtId="164" fontId="21" fillId="0" borderId="51" xfId="206" applyNumberFormat="1" applyFont="1" applyFill="1" applyBorder="1" applyAlignment="1">
      <alignment horizontal="center"/>
    </xf>
    <xf numFmtId="4" fontId="115" fillId="75" borderId="38" xfId="188" applyNumberFormat="1" applyFont="1" applyFill="1" applyBorder="1" applyAlignment="1">
      <alignment horizontal="center" vertical="center"/>
    </xf>
    <xf numFmtId="164" fontId="29" fillId="75" borderId="38" xfId="206" applyNumberFormat="1" applyFont="1" applyFill="1" applyBorder="1" applyAlignment="1">
      <alignment horizontal="center" vertical="center" wrapText="1"/>
    </xf>
    <xf numFmtId="164" fontId="29" fillId="0" borderId="0" xfId="206" applyFont="1" applyFill="1" applyBorder="1" applyAlignment="1">
      <alignment horizontal="center" vertical="center"/>
    </xf>
    <xf numFmtId="0" fontId="7" fillId="0" borderId="0" xfId="0" applyFont="1" applyFill="1" applyAlignment="1">
      <alignment vertical="center"/>
    </xf>
    <xf numFmtId="0" fontId="23" fillId="0" borderId="47" xfId="0" applyFont="1" applyFill="1" applyBorder="1" applyAlignment="1">
      <alignment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32" fillId="72" borderId="38" xfId="0" quotePrefix="1" applyFont="1" applyFill="1" applyBorder="1" applyAlignment="1">
      <alignment horizontal="center" vertical="center" wrapText="1"/>
    </xf>
    <xf numFmtId="0" fontId="29" fillId="72" borderId="38" xfId="0" applyFont="1" applyFill="1" applyBorder="1" applyAlignment="1">
      <alignment horizontal="center" vertical="center" wrapText="1"/>
    </xf>
    <xf numFmtId="4" fontId="29" fillId="72" borderId="38" xfId="0" applyNumberFormat="1" applyFont="1" applyFill="1" applyBorder="1" applyAlignment="1">
      <alignment horizontal="center" vertical="center" wrapText="1"/>
    </xf>
    <xf numFmtId="4" fontId="31" fillId="72" borderId="38" xfId="0" applyNumberFormat="1" applyFont="1" applyFill="1" applyBorder="1" applyAlignment="1">
      <alignment horizontal="center" vertical="center" wrapText="1"/>
    </xf>
    <xf numFmtId="164" fontId="31" fillId="72" borderId="38" xfId="206" applyNumberFormat="1" applyFont="1" applyFill="1" applyBorder="1" applyAlignment="1">
      <alignment vertical="center"/>
    </xf>
    <xf numFmtId="0" fontId="135" fillId="72" borderId="38" xfId="0" applyNumberFormat="1" applyFont="1" applyFill="1" applyBorder="1" applyAlignment="1">
      <alignment horizontal="center" vertical="center" wrapText="1"/>
    </xf>
    <xf numFmtId="164" fontId="23" fillId="68" borderId="18" xfId="206" applyFont="1" applyFill="1" applyBorder="1" applyAlignment="1">
      <alignment horizontal="center" wrapText="1" shrinkToFit="1"/>
    </xf>
    <xf numFmtId="164" fontId="23" fillId="68" borderId="20" xfId="206" applyFont="1" applyFill="1" applyBorder="1" applyAlignment="1">
      <alignment horizontal="center" wrapText="1" shrinkToFit="1"/>
    </xf>
    <xf numFmtId="164" fontId="23" fillId="68" borderId="27" xfId="206" applyFont="1" applyFill="1" applyBorder="1" applyAlignment="1">
      <alignment horizontal="center" wrapText="1" shrinkToFit="1"/>
    </xf>
    <xf numFmtId="3" fontId="23" fillId="0" borderId="11" xfId="0" applyNumberFormat="1" applyFont="1" applyFill="1" applyBorder="1" applyAlignment="1">
      <alignment horizontal="center" vertical="center"/>
    </xf>
    <xf numFmtId="3" fontId="23" fillId="69" borderId="11" xfId="0" applyNumberFormat="1" applyFont="1" applyFill="1" applyBorder="1" applyAlignment="1">
      <alignment horizontal="center" vertical="center"/>
    </xf>
    <xf numFmtId="164" fontId="23" fillId="69" borderId="21" xfId="206" applyFont="1" applyFill="1" applyBorder="1" applyAlignment="1">
      <alignment horizontal="center" wrapText="1" shrinkToFit="1"/>
    </xf>
    <xf numFmtId="164" fontId="23" fillId="72" borderId="22" xfId="206" applyFont="1" applyFill="1" applyBorder="1" applyAlignment="1">
      <alignment horizontal="center" wrapText="1" shrinkToFit="1"/>
    </xf>
    <xf numFmtId="164" fontId="23" fillId="72" borderId="14" xfId="206" applyFont="1" applyFill="1" applyBorder="1" applyAlignment="1"/>
    <xf numFmtId="3" fontId="23" fillId="72" borderId="14" xfId="0" applyNumberFormat="1" applyFont="1" applyFill="1" applyBorder="1" applyAlignment="1">
      <alignment horizontal="center" vertical="center"/>
    </xf>
    <xf numFmtId="3" fontId="23" fillId="69" borderId="15" xfId="0" applyNumberFormat="1" applyFont="1" applyFill="1" applyBorder="1" applyAlignment="1">
      <alignment horizontal="center" vertical="center"/>
    </xf>
    <xf numFmtId="3" fontId="23" fillId="69" borderId="43" xfId="0" applyNumberFormat="1" applyFont="1" applyFill="1" applyBorder="1" applyAlignment="1">
      <alignment horizontal="center" vertical="center"/>
    </xf>
    <xf numFmtId="164" fontId="23" fillId="0" borderId="48" xfId="206" applyFont="1" applyFill="1" applyBorder="1" applyAlignment="1">
      <alignment horizontal="center"/>
    </xf>
    <xf numFmtId="164" fontId="23" fillId="0" borderId="30" xfId="206" applyFont="1" applyFill="1" applyBorder="1" applyAlignment="1"/>
    <xf numFmtId="164" fontId="30" fillId="27" borderId="38" xfId="206" applyFont="1" applyFill="1" applyBorder="1" applyAlignment="1">
      <alignment horizontal="center"/>
    </xf>
    <xf numFmtId="164" fontId="30" fillId="69" borderId="38" xfId="206" applyFont="1" applyFill="1" applyBorder="1" applyAlignment="1">
      <alignment horizontal="center" wrapText="1" shrinkToFit="1"/>
    </xf>
    <xf numFmtId="164" fontId="114" fillId="27" borderId="38" xfId="206" applyFont="1" applyFill="1" applyBorder="1" applyAlignment="1">
      <alignment horizontal="center"/>
    </xf>
    <xf numFmtId="164" fontId="114" fillId="0" borderId="38" xfId="206" applyFont="1" applyFill="1" applyBorder="1" applyAlignment="1">
      <alignment horizontal="center" shrinkToFit="1"/>
    </xf>
    <xf numFmtId="164" fontId="20" fillId="27" borderId="40" xfId="206" applyFont="1" applyFill="1" applyBorder="1" applyAlignment="1">
      <alignment horizontal="center"/>
    </xf>
    <xf numFmtId="164" fontId="114" fillId="0" borderId="0" xfId="206" applyFont="1" applyFill="1" applyBorder="1" applyAlignment="1">
      <alignment horizontal="center"/>
    </xf>
    <xf numFmtId="164" fontId="30" fillId="0" borderId="38" xfId="206" applyFont="1" applyBorder="1" applyAlignment="1">
      <alignment horizontal="center" wrapText="1" shrinkToFit="1"/>
    </xf>
    <xf numFmtId="164" fontId="66" fillId="0" borderId="0" xfId="206" applyFont="1" applyFill="1" applyAlignment="1">
      <alignment horizontal="center"/>
    </xf>
    <xf numFmtId="164" fontId="66" fillId="0" borderId="0" xfId="206" applyFont="1" applyAlignment="1">
      <alignment horizontal="center"/>
    </xf>
    <xf numFmtId="164" fontId="30" fillId="0" borderId="38" xfId="206" applyFont="1" applyBorder="1" applyAlignment="1">
      <alignment horizontal="center"/>
    </xf>
    <xf numFmtId="164" fontId="20" fillId="0" borderId="38" xfId="206" applyFont="1" applyBorder="1" applyAlignment="1">
      <alignment horizontal="center"/>
    </xf>
    <xf numFmtId="164" fontId="20" fillId="0" borderId="38" xfId="206" applyFont="1" applyFill="1" applyBorder="1" applyAlignment="1">
      <alignment horizontal="center"/>
    </xf>
    <xf numFmtId="4" fontId="125" fillId="0" borderId="59" xfId="101" applyNumberFormat="1" applyFont="1" applyBorder="1" applyAlignment="1" applyProtection="1">
      <alignment horizontal="right" shrinkToFit="1"/>
    </xf>
    <xf numFmtId="164" fontId="20" fillId="27" borderId="38" xfId="206" applyFont="1" applyFill="1" applyBorder="1" applyAlignment="1">
      <alignment horizont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3" fillId="0" borderId="38" xfId="0" applyFont="1" applyFill="1" applyBorder="1" applyAlignment="1">
      <alignment vertical="center" wrapText="1"/>
    </xf>
    <xf numFmtId="0" fontId="23" fillId="0" borderId="34" xfId="0" applyFont="1" applyFill="1" applyBorder="1" applyAlignment="1">
      <alignment vertical="center"/>
    </xf>
    <xf numFmtId="0" fontId="23" fillId="72" borderId="15" xfId="0" applyFont="1" applyFill="1" applyBorder="1" applyAlignment="1">
      <alignment horizontal="center" vertical="center" wrapText="1"/>
    </xf>
    <xf numFmtId="164" fontId="23" fillId="25" borderId="22" xfId="206" applyFont="1" applyFill="1" applyBorder="1" applyAlignment="1">
      <alignment horizontal="center"/>
    </xf>
    <xf numFmtId="164" fontId="23" fillId="68" borderId="35" xfId="206" applyFont="1" applyFill="1" applyBorder="1" applyAlignment="1">
      <alignment horizontal="center"/>
    </xf>
    <xf numFmtId="164" fontId="6" fillId="0" borderId="38" xfId="0" applyNumberFormat="1" applyFont="1" applyFill="1" applyBorder="1" applyAlignment="1">
      <alignment vertical="center" wrapText="1"/>
    </xf>
    <xf numFmtId="0" fontId="5" fillId="0" borderId="38" xfId="0" applyFont="1" applyFill="1" applyBorder="1" applyAlignment="1">
      <alignment horizontal="center" wrapText="1"/>
    </xf>
    <xf numFmtId="164" fontId="136" fillId="0" borderId="38" xfId="0" applyNumberFormat="1" applyFont="1" applyFill="1" applyBorder="1"/>
    <xf numFmtId="164" fontId="136" fillId="0" borderId="38" xfId="206" applyNumberFormat="1" applyFont="1" applyFill="1" applyBorder="1" applyAlignment="1">
      <alignment horizontal="center" vertical="center"/>
    </xf>
    <xf numFmtId="164" fontId="4" fillId="0" borderId="38" xfId="206" applyNumberFormat="1" applyFont="1" applyFill="1" applyBorder="1" applyAlignment="1">
      <alignment horizontal="center" vertical="center"/>
    </xf>
    <xf numFmtId="0" fontId="7" fillId="0" borderId="22" xfId="0" applyFont="1" applyFill="1" applyBorder="1" applyAlignment="1">
      <alignment horizontal="left" wrapText="1"/>
    </xf>
    <xf numFmtId="164" fontId="3" fillId="0" borderId="0" xfId="0" applyNumberFormat="1" applyFont="1" applyAlignment="1">
      <alignment vertical="center"/>
    </xf>
    <xf numFmtId="4" fontId="74" fillId="49" borderId="57" xfId="211" applyNumberFormat="1" applyFont="1" applyProtection="1">
      <alignment horizontal="right" shrinkToFit="1"/>
    </xf>
    <xf numFmtId="4" fontId="126" fillId="0" borderId="59" xfId="104" applyNumberFormat="1" applyFont="1" applyBorder="1" applyAlignment="1" applyProtection="1">
      <alignment horizontal="right" vertical="top" shrinkToFit="1"/>
    </xf>
    <xf numFmtId="4" fontId="119" fillId="0" borderId="59" xfId="104" applyNumberFormat="1" applyFont="1" applyBorder="1" applyAlignment="1" applyProtection="1">
      <alignment horizontal="right" shrinkToFit="1"/>
    </xf>
    <xf numFmtId="170" fontId="137" fillId="73" borderId="38" xfId="0" applyNumberFormat="1" applyFont="1" applyFill="1" applyBorder="1" applyAlignment="1">
      <alignment horizontal="center"/>
    </xf>
    <xf numFmtId="0" fontId="23" fillId="0" borderId="36"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29" fillId="0" borderId="0" xfId="0" applyFont="1" applyAlignment="1">
      <alignment horizontal="center" vertical="center"/>
    </xf>
    <xf numFmtId="0" fontId="18" fillId="0" borderId="31" xfId="0" applyFont="1" applyFill="1" applyBorder="1" applyAlignment="1">
      <alignment horizontal="center" vertical="center" wrapText="1"/>
    </xf>
    <xf numFmtId="0" fontId="18" fillId="0" borderId="15" xfId="0" applyFont="1" applyFill="1" applyBorder="1" applyAlignment="1">
      <alignment horizontal="center" vertical="center" wrapText="1"/>
    </xf>
    <xf numFmtId="164" fontId="23" fillId="0" borderId="38" xfId="206" applyNumberFormat="1" applyFont="1" applyFill="1" applyBorder="1" applyAlignment="1">
      <alignment horizontal="right" vertical="center" wrapText="1" shrinkToFit="1"/>
    </xf>
    <xf numFmtId="164" fontId="114" fillId="27" borderId="38" xfId="206" applyFont="1" applyFill="1" applyBorder="1" applyAlignment="1"/>
    <xf numFmtId="0" fontId="7" fillId="0" borderId="41" xfId="0" applyFont="1" applyFill="1" applyBorder="1" applyAlignment="1">
      <alignment horizontal="center" vertical="center" wrapText="1"/>
    </xf>
    <xf numFmtId="164" fontId="115" fillId="0" borderId="38" xfId="0" applyNumberFormat="1" applyFont="1" applyBorder="1" applyAlignment="1">
      <alignment vertical="center"/>
    </xf>
    <xf numFmtId="0" fontId="32" fillId="68" borderId="38" xfId="0" applyNumberFormat="1" applyFont="1" applyFill="1" applyBorder="1" applyAlignment="1">
      <alignment horizontal="center" vertical="center" wrapText="1"/>
    </xf>
    <xf numFmtId="0" fontId="7" fillId="68" borderId="41" xfId="0" applyFont="1" applyFill="1" applyBorder="1" applyAlignment="1">
      <alignment horizontal="center" vertical="center" wrapText="1"/>
    </xf>
    <xf numFmtId="164" fontId="115" fillId="68" borderId="38" xfId="0" applyNumberFormat="1" applyFont="1" applyFill="1" applyBorder="1" applyAlignment="1">
      <alignment vertical="center"/>
    </xf>
    <xf numFmtId="164" fontId="115" fillId="0" borderId="0" xfId="0" applyNumberFormat="1" applyFont="1" applyAlignment="1">
      <alignment vertical="center"/>
    </xf>
    <xf numFmtId="164" fontId="116" fillId="0" borderId="0" xfId="0" applyNumberFormat="1" applyFont="1" applyAlignment="1">
      <alignment horizontal="center" vertical="center"/>
    </xf>
    <xf numFmtId="0" fontId="29" fillId="0" borderId="0" xfId="0" applyFont="1" applyFill="1" applyAlignment="1">
      <alignment horizontal="center" vertical="center"/>
    </xf>
    <xf numFmtId="164" fontId="29" fillId="0" borderId="0" xfId="0" applyNumberFormat="1" applyFont="1" applyAlignment="1">
      <alignment horizontal="center" vertical="center"/>
    </xf>
    <xf numFmtId="164" fontId="116" fillId="0" borderId="0" xfId="0" applyNumberFormat="1" applyFont="1" applyFill="1" applyAlignment="1">
      <alignment horizontal="center" vertical="center"/>
    </xf>
    <xf numFmtId="164" fontId="29" fillId="0" borderId="0" xfId="206" applyFont="1" applyFill="1" applyAlignment="1">
      <alignment horizontal="center" vertical="center"/>
    </xf>
    <xf numFmtId="164" fontId="29" fillId="0" borderId="0" xfId="0" applyNumberFormat="1" applyFont="1" applyFill="1" applyAlignment="1">
      <alignment horizontal="center" vertical="center"/>
    </xf>
    <xf numFmtId="164" fontId="127" fillId="0" borderId="0" xfId="0" applyNumberFormat="1" applyFont="1" applyFill="1"/>
    <xf numFmtId="164" fontId="5" fillId="0" borderId="0" xfId="206" applyFont="1" applyFill="1"/>
    <xf numFmtId="164" fontId="5" fillId="0" borderId="0" xfId="206" applyFont="1" applyFill="1" applyAlignment="1">
      <alignment vertical="center" wrapText="1"/>
    </xf>
    <xf numFmtId="0" fontId="18" fillId="0" borderId="29" xfId="0" applyFont="1" applyFill="1" applyBorder="1" applyAlignment="1">
      <alignment vertical="center" wrapText="1"/>
    </xf>
    <xf numFmtId="0" fontId="18" fillId="72" borderId="15" xfId="0" applyFont="1" applyFill="1" applyBorder="1" applyAlignment="1">
      <alignment horizontal="center"/>
    </xf>
    <xf numFmtId="0" fontId="18" fillId="72" borderId="11" xfId="0" applyFont="1" applyFill="1" applyBorder="1" applyAlignment="1">
      <alignment horizontal="center"/>
    </xf>
    <xf numFmtId="0" fontId="18" fillId="72" borderId="12" xfId="0" applyFont="1" applyFill="1" applyBorder="1" applyAlignment="1">
      <alignment horizontal="center"/>
    </xf>
    <xf numFmtId="0" fontId="18" fillId="72" borderId="14" xfId="0" applyFont="1" applyFill="1" applyBorder="1" applyAlignment="1">
      <alignment horizontal="center"/>
    </xf>
    <xf numFmtId="0" fontId="18" fillId="72" borderId="36" xfId="0" applyFont="1" applyFill="1" applyBorder="1" applyAlignment="1">
      <alignment horizontal="center"/>
    </xf>
    <xf numFmtId="0" fontId="18" fillId="0" borderId="36" xfId="0" applyFont="1" applyFill="1" applyBorder="1" applyAlignment="1">
      <alignment horizontal="center"/>
    </xf>
    <xf numFmtId="0" fontId="18" fillId="72" borderId="43" xfId="0" applyFont="1" applyFill="1" applyBorder="1" applyAlignment="1">
      <alignment horizontal="center"/>
    </xf>
    <xf numFmtId="164" fontId="139" fillId="0" borderId="13" xfId="0" applyNumberFormat="1" applyFont="1" applyFill="1" applyBorder="1"/>
    <xf numFmtId="164" fontId="21" fillId="72" borderId="33" xfId="206" applyNumberFormat="1" applyFont="1" applyFill="1" applyBorder="1" applyAlignment="1">
      <alignment horizontal="center"/>
    </xf>
    <xf numFmtId="164" fontId="21" fillId="72" borderId="20" xfId="206" applyNumberFormat="1" applyFont="1" applyFill="1" applyBorder="1" applyAlignment="1">
      <alignment horizontal="center"/>
    </xf>
    <xf numFmtId="164" fontId="21" fillId="72" borderId="21" xfId="206" applyNumberFormat="1" applyFont="1" applyFill="1" applyBorder="1" applyAlignment="1">
      <alignment horizontal="center"/>
    </xf>
    <xf numFmtId="164" fontId="21" fillId="72" borderId="23" xfId="206" applyNumberFormat="1" applyFont="1" applyFill="1" applyBorder="1" applyAlignment="1">
      <alignment horizontal="center"/>
    </xf>
    <xf numFmtId="164" fontId="21" fillId="72" borderId="22" xfId="206" applyNumberFormat="1" applyFont="1" applyFill="1" applyBorder="1" applyAlignment="1">
      <alignment horizontal="center"/>
    </xf>
    <xf numFmtId="164" fontId="21" fillId="72" borderId="25" xfId="206" applyNumberFormat="1" applyFont="1" applyFill="1" applyBorder="1" applyAlignment="1">
      <alignment horizontal="center"/>
    </xf>
    <xf numFmtId="164" fontId="21" fillId="72" borderId="26" xfId="206" applyNumberFormat="1" applyFont="1" applyFill="1" applyBorder="1" applyAlignment="1">
      <alignment horizontal="center"/>
    </xf>
    <xf numFmtId="164" fontId="17" fillId="72" borderId="14" xfId="206" applyNumberFormat="1" applyFont="1" applyFill="1" applyBorder="1" applyAlignment="1"/>
    <xf numFmtId="164" fontId="17" fillId="72" borderId="24" xfId="206" applyNumberFormat="1" applyFont="1" applyFill="1" applyBorder="1" applyAlignment="1"/>
    <xf numFmtId="164" fontId="17" fillId="72" borderId="29" xfId="206" applyNumberFormat="1" applyFont="1" applyFill="1" applyBorder="1" applyAlignment="1"/>
    <xf numFmtId="164" fontId="17" fillId="72" borderId="30" xfId="206" applyNumberFormat="1" applyFont="1" applyFill="1" applyBorder="1" applyAlignment="1"/>
    <xf numFmtId="164" fontId="17" fillId="72" borderId="44" xfId="206" applyNumberFormat="1" applyFont="1" applyFill="1" applyBorder="1" applyAlignment="1"/>
    <xf numFmtId="165" fontId="17" fillId="72" borderId="31" xfId="206" applyNumberFormat="1" applyFont="1" applyFill="1" applyBorder="1" applyAlignment="1"/>
    <xf numFmtId="164" fontId="17" fillId="72" borderId="37" xfId="206" applyNumberFormat="1" applyFont="1" applyFill="1" applyBorder="1" applyAlignment="1"/>
    <xf numFmtId="164" fontId="17" fillId="72" borderId="33" xfId="206" applyNumberFormat="1" applyFont="1" applyFill="1" applyBorder="1" applyAlignment="1"/>
    <xf numFmtId="164" fontId="17" fillId="72" borderId="32" xfId="206" applyNumberFormat="1" applyFont="1" applyFill="1" applyBorder="1" applyAlignment="1"/>
    <xf numFmtId="164" fontId="17" fillId="72" borderId="15" xfId="206" applyNumberFormat="1" applyFont="1" applyFill="1" applyBorder="1" applyAlignment="1"/>
    <xf numFmtId="164" fontId="17" fillId="72" borderId="11" xfId="206" applyNumberFormat="1" applyFont="1" applyFill="1" applyBorder="1" applyAlignment="1"/>
    <xf numFmtId="164" fontId="17" fillId="72" borderId="43" xfId="206" applyNumberFormat="1" applyFont="1" applyFill="1" applyBorder="1" applyAlignment="1"/>
    <xf numFmtId="0" fontId="25" fillId="72" borderId="11" xfId="0" applyFont="1" applyFill="1" applyBorder="1"/>
    <xf numFmtId="0" fontId="25" fillId="72" borderId="15" xfId="0" applyFont="1" applyFill="1" applyBorder="1"/>
    <xf numFmtId="0" fontId="25" fillId="72" borderId="43" xfId="0" applyFont="1" applyFill="1" applyBorder="1"/>
    <xf numFmtId="0" fontId="25" fillId="72" borderId="29" xfId="0" applyFont="1" applyFill="1" applyBorder="1"/>
    <xf numFmtId="0" fontId="25" fillId="72" borderId="24" xfId="0" applyFont="1" applyFill="1" applyBorder="1"/>
    <xf numFmtId="0" fontId="25" fillId="72" borderId="44" xfId="0" applyFont="1" applyFill="1" applyBorder="1"/>
    <xf numFmtId="164" fontId="17" fillId="72" borderId="25" xfId="206" applyNumberFormat="1" applyFont="1" applyFill="1" applyBorder="1" applyAlignment="1">
      <alignment horizontal="center"/>
    </xf>
    <xf numFmtId="164" fontId="17" fillId="72" borderId="24" xfId="206" applyNumberFormat="1" applyFont="1" applyFill="1" applyBorder="1" applyAlignment="1">
      <alignment horizontal="center"/>
    </xf>
    <xf numFmtId="164" fontId="17" fillId="72" borderId="29" xfId="206" applyNumberFormat="1" applyFont="1" applyFill="1" applyBorder="1" applyAlignment="1">
      <alignment horizontal="center"/>
    </xf>
    <xf numFmtId="164" fontId="17" fillId="72" borderId="44" xfId="206" applyNumberFormat="1" applyFont="1" applyFill="1" applyBorder="1" applyAlignment="1">
      <alignment horizontal="center"/>
    </xf>
    <xf numFmtId="0" fontId="17" fillId="0" borderId="0" xfId="0" applyFont="1" applyFill="1" applyAlignment="1">
      <alignment horizontal="center" vertical="center" wrapText="1"/>
    </xf>
    <xf numFmtId="164" fontId="6" fillId="0" borderId="0" xfId="0" applyNumberFormat="1" applyFont="1" applyFill="1" applyAlignment="1">
      <alignment vertical="center" wrapText="1"/>
    </xf>
    <xf numFmtId="0" fontId="36" fillId="0" borderId="0" xfId="0" applyFont="1" applyFill="1" applyAlignment="1">
      <alignment horizontal="right"/>
    </xf>
    <xf numFmtId="0" fontId="36" fillId="0" borderId="0" xfId="0" applyFont="1" applyFill="1" applyAlignment="1">
      <alignment horizontal="center"/>
    </xf>
    <xf numFmtId="164" fontId="127" fillId="0" borderId="38" xfId="0" applyNumberFormat="1" applyFont="1" applyFill="1" applyBorder="1"/>
    <xf numFmtId="164" fontId="17" fillId="72" borderId="49" xfId="206" applyNumberFormat="1" applyFont="1" applyFill="1" applyBorder="1" applyAlignment="1"/>
    <xf numFmtId="0" fontId="23" fillId="0" borderId="43"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4" xfId="0" applyFont="1" applyFill="1" applyBorder="1" applyAlignment="1">
      <alignment vertical="center"/>
    </xf>
    <xf numFmtId="0" fontId="29" fillId="0" borderId="0" xfId="0" applyFont="1" applyAlignment="1">
      <alignment horizontal="center" vertical="center"/>
    </xf>
    <xf numFmtId="0" fontId="5" fillId="0" borderId="0" xfId="0" applyFont="1" applyFill="1" applyBorder="1" applyAlignment="1">
      <alignment horizontal="center" vertical="center" wrapText="1"/>
    </xf>
    <xf numFmtId="0" fontId="18" fillId="0" borderId="43" xfId="0" applyFont="1" applyFill="1" applyBorder="1" applyAlignment="1">
      <alignment horizontal="center"/>
    </xf>
    <xf numFmtId="0" fontId="5" fillId="0" borderId="34" xfId="0" applyFont="1" applyFill="1" applyBorder="1" applyAlignment="1">
      <alignment vertical="center" wrapText="1"/>
    </xf>
    <xf numFmtId="0" fontId="5" fillId="0" borderId="47" xfId="0" applyFont="1" applyFill="1" applyBorder="1" applyAlignment="1">
      <alignment vertical="center" wrapText="1"/>
    </xf>
    <xf numFmtId="164" fontId="23" fillId="72" borderId="11" xfId="206" applyFont="1" applyFill="1" applyBorder="1" applyAlignment="1">
      <alignment horizontal="center" wrapText="1" shrinkToFit="1"/>
    </xf>
    <xf numFmtId="164" fontId="23" fillId="72" borderId="21" xfId="206" applyFont="1" applyFill="1" applyBorder="1" applyAlignment="1">
      <alignment horizontal="center" wrapText="1" shrinkToFit="1"/>
    </xf>
    <xf numFmtId="164" fontId="23" fillId="72" borderId="31" xfId="206" applyFont="1" applyFill="1" applyBorder="1" applyAlignment="1">
      <alignment horizontal="center" wrapText="1" shrinkToFit="1"/>
    </xf>
    <xf numFmtId="49" fontId="29" fillId="72" borderId="42" xfId="0" quotePrefix="1" applyNumberFormat="1" applyFont="1" applyFill="1" applyBorder="1" applyAlignment="1">
      <alignment horizontal="center" vertical="center" wrapText="1"/>
    </xf>
    <xf numFmtId="0" fontId="23" fillId="0" borderId="34" xfId="0" applyFont="1" applyFill="1" applyBorder="1" applyAlignment="1">
      <alignment vertical="center"/>
    </xf>
    <xf numFmtId="49" fontId="131" fillId="0" borderId="38" xfId="0" applyNumberFormat="1" applyFont="1" applyFill="1" applyBorder="1" applyAlignment="1">
      <alignment horizontal="center" vertical="center" wrapText="1"/>
    </xf>
    <xf numFmtId="0" fontId="70" fillId="0" borderId="38" xfId="0" applyFont="1" applyFill="1" applyBorder="1" applyAlignment="1">
      <alignment horizontal="center" vertical="center" wrapText="1"/>
    </xf>
    <xf numFmtId="0" fontId="63" fillId="0" borderId="38" xfId="0" applyFont="1" applyFill="1" applyBorder="1" applyAlignment="1">
      <alignment horizontal="center" vertical="center" wrapText="1"/>
    </xf>
    <xf numFmtId="164" fontId="64" fillId="0" borderId="38" xfId="206" quotePrefix="1" applyFont="1" applyFill="1" applyBorder="1" applyAlignment="1">
      <alignment horizontal="center" vertical="center"/>
    </xf>
    <xf numFmtId="164" fontId="117" fillId="0" borderId="38" xfId="206" applyFont="1" applyFill="1" applyBorder="1" applyAlignment="1">
      <alignment vertical="center"/>
    </xf>
    <xf numFmtId="165" fontId="62" fillId="0" borderId="0" xfId="206" applyNumberFormat="1" applyFont="1" applyFill="1" applyAlignment="1">
      <alignment horizontal="center" vertical="center" wrapText="1"/>
    </xf>
    <xf numFmtId="0" fontId="23" fillId="0" borderId="15" xfId="0" applyFont="1" applyFill="1" applyBorder="1" applyAlignment="1">
      <alignment horizontal="center" vertical="center" wrapText="1"/>
    </xf>
    <xf numFmtId="0" fontId="23" fillId="0" borderId="34" xfId="0" applyFont="1" applyFill="1" applyBorder="1" applyAlignment="1">
      <alignment vertical="center"/>
    </xf>
    <xf numFmtId="0" fontId="23" fillId="0" borderId="11"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9" fillId="0" borderId="0" xfId="0" applyFont="1" applyAlignment="1">
      <alignment horizontal="center" vertical="center"/>
    </xf>
    <xf numFmtId="164" fontId="23" fillId="27" borderId="14" xfId="206" applyFont="1" applyFill="1" applyBorder="1" applyAlignment="1"/>
    <xf numFmtId="0" fontId="23" fillId="68" borderId="11" xfId="0" applyFont="1" applyFill="1" applyBorder="1" applyAlignment="1">
      <alignment horizontal="center" vertical="center"/>
    </xf>
    <xf numFmtId="164" fontId="23" fillId="68" borderId="48" xfId="206" applyFont="1" applyFill="1" applyBorder="1" applyAlignment="1"/>
    <xf numFmtId="0" fontId="23" fillId="72" borderId="11" xfId="0" applyFont="1" applyFill="1" applyBorder="1" applyAlignment="1">
      <alignment horizontal="center" vertical="center"/>
    </xf>
    <xf numFmtId="164" fontId="23" fillId="72" borderId="31" xfId="206" applyFont="1" applyFill="1" applyBorder="1" applyAlignment="1"/>
    <xf numFmtId="164" fontId="23" fillId="0" borderId="48" xfId="206" applyFont="1" applyFill="1" applyBorder="1" applyAlignment="1"/>
    <xf numFmtId="0" fontId="23" fillId="69" borderId="11" xfId="0" applyFont="1" applyFill="1" applyBorder="1" applyAlignment="1">
      <alignment horizontal="center" vertical="center"/>
    </xf>
    <xf numFmtId="164" fontId="23" fillId="69" borderId="48" xfId="206" applyFont="1" applyFill="1" applyBorder="1" applyAlignment="1"/>
    <xf numFmtId="0" fontId="23" fillId="68" borderId="15" xfId="0" applyFont="1" applyFill="1" applyBorder="1" applyAlignment="1">
      <alignment horizontal="center" vertical="center"/>
    </xf>
    <xf numFmtId="0" fontId="23" fillId="69" borderId="15" xfId="0" applyFont="1" applyFill="1" applyBorder="1" applyAlignment="1">
      <alignment horizontal="center" vertical="center"/>
    </xf>
    <xf numFmtId="164" fontId="23" fillId="69" borderId="24" xfId="206" applyFont="1" applyFill="1" applyBorder="1" applyAlignment="1"/>
    <xf numFmtId="170" fontId="137" fillId="73" borderId="41" xfId="0" applyNumberFormat="1" applyFont="1" applyFill="1" applyBorder="1" applyAlignment="1">
      <alignment horizontal="center"/>
    </xf>
    <xf numFmtId="0" fontId="23" fillId="72" borderId="12" xfId="0" applyFont="1" applyFill="1" applyBorder="1" applyAlignment="1">
      <alignment horizontal="center" vertical="center"/>
    </xf>
    <xf numFmtId="164" fontId="23" fillId="72" borderId="16" xfId="206" applyFont="1" applyFill="1" applyBorder="1" applyAlignment="1">
      <alignment horizontal="center" wrapText="1" shrinkToFit="1"/>
    </xf>
    <xf numFmtId="164" fontId="23" fillId="72" borderId="25" xfId="206" applyFont="1" applyFill="1" applyBorder="1" applyAlignment="1">
      <alignment horizontal="center" wrapText="1" shrinkToFit="1"/>
    </xf>
    <xf numFmtId="164" fontId="23" fillId="68" borderId="37" xfId="206" applyFont="1" applyFill="1" applyBorder="1" applyAlignment="1">
      <alignment horizontal="center" wrapText="1" shrinkToFit="1"/>
    </xf>
    <xf numFmtId="164" fontId="23" fillId="72" borderId="33" xfId="206" applyFont="1" applyFill="1" applyBorder="1" applyAlignment="1">
      <alignment horizontal="center" wrapText="1" shrinkToFit="1"/>
    </xf>
    <xf numFmtId="164" fontId="21" fillId="0" borderId="35" xfId="206" applyNumberFormat="1" applyFont="1" applyFill="1" applyBorder="1" applyAlignment="1">
      <alignment horizontal="center"/>
    </xf>
    <xf numFmtId="0" fontId="29" fillId="0" borderId="0" xfId="0" applyFont="1" applyAlignment="1">
      <alignment horizontal="center" vertical="center"/>
    </xf>
    <xf numFmtId="164" fontId="29" fillId="0" borderId="38" xfId="206" applyNumberFormat="1" applyFont="1" applyFill="1" applyBorder="1" applyAlignment="1">
      <alignment horizontal="center" vertical="center" wrapText="1"/>
    </xf>
    <xf numFmtId="0" fontId="32" fillId="68" borderId="38" xfId="0" quotePrefix="1" applyFont="1" applyFill="1" applyBorder="1" applyAlignment="1">
      <alignment horizontal="center" vertical="center" wrapText="1"/>
    </xf>
    <xf numFmtId="0" fontId="32" fillId="68" borderId="38" xfId="0" applyNumberFormat="1" applyFont="1" applyFill="1" applyBorder="1" applyAlignment="1">
      <alignment vertical="center" wrapText="1"/>
    </xf>
    <xf numFmtId="164" fontId="17" fillId="72" borderId="12" xfId="206" applyNumberFormat="1" applyFont="1" applyFill="1" applyBorder="1" applyAlignment="1"/>
    <xf numFmtId="0" fontId="25" fillId="72" borderId="30" xfId="0" applyFont="1" applyFill="1" applyBorder="1"/>
    <xf numFmtId="164" fontId="17" fillId="72" borderId="30" xfId="206" applyNumberFormat="1" applyFont="1" applyFill="1" applyBorder="1" applyAlignment="1">
      <alignment horizontal="center"/>
    </xf>
    <xf numFmtId="164" fontId="17" fillId="72" borderId="13" xfId="206" applyNumberFormat="1" applyFont="1" applyFill="1" applyBorder="1" applyAlignment="1"/>
    <xf numFmtId="164" fontId="17" fillId="72" borderId="31" xfId="206" applyNumberFormat="1" applyFont="1" applyFill="1" applyBorder="1" applyAlignment="1"/>
    <xf numFmtId="164" fontId="17" fillId="72" borderId="0" xfId="206" applyNumberFormat="1" applyFont="1" applyFill="1" applyBorder="1" applyAlignment="1"/>
    <xf numFmtId="164" fontId="17" fillId="0" borderId="0" xfId="206" applyNumberFormat="1" applyFont="1" applyFill="1" applyBorder="1" applyAlignment="1"/>
    <xf numFmtId="164" fontId="21" fillId="0" borderId="32" xfId="206" applyNumberFormat="1" applyFont="1" applyFill="1" applyBorder="1" applyAlignment="1">
      <alignment horizontal="center"/>
    </xf>
    <xf numFmtId="164" fontId="21" fillId="72" borderId="49" xfId="206" applyNumberFormat="1" applyFont="1" applyFill="1" applyBorder="1" applyAlignment="1">
      <alignment horizontal="center"/>
    </xf>
    <xf numFmtId="164" fontId="21" fillId="0" borderId="12" xfId="206" applyNumberFormat="1" applyFont="1" applyFill="1" applyBorder="1" applyAlignment="1">
      <alignment horizontal="center"/>
    </xf>
    <xf numFmtId="164" fontId="21" fillId="72" borderId="15" xfId="206" applyNumberFormat="1" applyFont="1" applyFill="1" applyBorder="1" applyAlignment="1">
      <alignment horizontal="center"/>
    </xf>
    <xf numFmtId="164" fontId="21" fillId="72" borderId="11" xfId="206" applyNumberFormat="1" applyFont="1" applyFill="1" applyBorder="1" applyAlignment="1">
      <alignment horizontal="center"/>
    </xf>
    <xf numFmtId="164" fontId="21" fillId="72" borderId="43" xfId="206" applyNumberFormat="1" applyFont="1" applyFill="1" applyBorder="1" applyAlignment="1">
      <alignment horizontal="center"/>
    </xf>
    <xf numFmtId="164" fontId="21" fillId="0" borderId="11" xfId="206" applyNumberFormat="1" applyFont="1" applyFill="1" applyBorder="1" applyAlignment="1">
      <alignment horizontal="center"/>
    </xf>
    <xf numFmtId="164" fontId="21" fillId="0" borderId="89" xfId="206" applyNumberFormat="1" applyFont="1" applyFill="1" applyBorder="1" applyAlignment="1">
      <alignment horizontal="center"/>
    </xf>
    <xf numFmtId="164" fontId="21" fillId="0" borderId="13" xfId="206" applyNumberFormat="1" applyFont="1" applyFill="1" applyBorder="1" applyAlignment="1">
      <alignment horizontal="center"/>
    </xf>
    <xf numFmtId="164" fontId="21" fillId="72" borderId="41" xfId="206" applyNumberFormat="1" applyFont="1" applyFill="1" applyBorder="1" applyAlignment="1">
      <alignment horizontal="center"/>
    </xf>
    <xf numFmtId="164" fontId="21" fillId="72" borderId="12" xfId="206" applyNumberFormat="1" applyFont="1" applyFill="1" applyBorder="1" applyAlignment="1">
      <alignment horizontal="center"/>
    </xf>
    <xf numFmtId="164" fontId="21" fillId="72" borderId="32" xfId="206" applyNumberFormat="1" applyFont="1" applyFill="1" applyBorder="1" applyAlignment="1">
      <alignment horizontal="center"/>
    </xf>
    <xf numFmtId="0" fontId="25" fillId="72" borderId="12" xfId="0" applyFont="1" applyFill="1" applyBorder="1"/>
    <xf numFmtId="0" fontId="18" fillId="72" borderId="34" xfId="0" applyFont="1" applyFill="1" applyBorder="1" applyAlignment="1">
      <alignment horizontal="center"/>
    </xf>
    <xf numFmtId="164" fontId="21" fillId="72" borderId="29" xfId="206" applyNumberFormat="1" applyFont="1" applyFill="1" applyBorder="1" applyAlignment="1">
      <alignment horizontal="center"/>
    </xf>
    <xf numFmtId="164" fontId="17" fillId="0" borderId="43" xfId="206" applyNumberFormat="1" applyFont="1" applyFill="1" applyBorder="1" applyAlignment="1"/>
    <xf numFmtId="164" fontId="21" fillId="72" borderId="31" xfId="206" applyNumberFormat="1" applyFont="1" applyFill="1" applyBorder="1" applyAlignment="1">
      <alignment horizontal="center"/>
    </xf>
    <xf numFmtId="164" fontId="21" fillId="72" borderId="0" xfId="206" applyNumberFormat="1" applyFont="1" applyFill="1" applyBorder="1" applyAlignment="1">
      <alignment horizontal="center"/>
    </xf>
    <xf numFmtId="164" fontId="21" fillId="0" borderId="48" xfId="206" applyNumberFormat="1" applyFont="1" applyFill="1" applyBorder="1" applyAlignment="1">
      <alignment horizontal="center"/>
    </xf>
    <xf numFmtId="164" fontId="17" fillId="72" borderId="34" xfId="206" applyNumberFormat="1" applyFont="1" applyFill="1" applyBorder="1" applyAlignment="1"/>
    <xf numFmtId="164" fontId="21" fillId="0" borderId="29" xfId="206" applyNumberFormat="1" applyFont="1" applyFill="1" applyBorder="1" applyAlignment="1">
      <alignment horizontal="center"/>
    </xf>
    <xf numFmtId="164" fontId="17" fillId="0" borderId="19" xfId="206" applyNumberFormat="1" applyFont="1" applyFill="1" applyBorder="1" applyAlignment="1"/>
    <xf numFmtId="164" fontId="25" fillId="0" borderId="43" xfId="0" applyNumberFormat="1" applyFont="1" applyFill="1" applyBorder="1"/>
    <xf numFmtId="164" fontId="25" fillId="0" borderId="44" xfId="0" applyNumberFormat="1" applyFont="1" applyFill="1" applyBorder="1"/>
    <xf numFmtId="164" fontId="17" fillId="0" borderId="47" xfId="206" applyNumberFormat="1" applyFont="1" applyFill="1" applyBorder="1" applyAlignment="1">
      <alignment horizontal="center"/>
    </xf>
    <xf numFmtId="164" fontId="21" fillId="0" borderId="0" xfId="206" applyNumberFormat="1" applyFont="1" applyFill="1" applyBorder="1" applyAlignment="1">
      <alignment horizontal="center"/>
    </xf>
    <xf numFmtId="164" fontId="68" fillId="0" borderId="0" xfId="0" applyNumberFormat="1" applyFont="1" applyFill="1" applyAlignment="1">
      <alignment vertical="center"/>
    </xf>
    <xf numFmtId="0" fontId="68" fillId="0" borderId="0" xfId="0" applyFont="1" applyFill="1" applyAlignment="1">
      <alignment vertical="center"/>
    </xf>
    <xf numFmtId="164" fontId="23" fillId="0" borderId="14" xfId="206" applyFont="1" applyFill="1" applyBorder="1" applyAlignment="1">
      <alignment horizontal="right" wrapText="1"/>
    </xf>
    <xf numFmtId="164" fontId="23" fillId="0" borderId="29" xfId="206" applyFont="1" applyFill="1" applyBorder="1" applyAlignment="1">
      <alignment horizontal="right" wrapText="1"/>
    </xf>
    <xf numFmtId="164" fontId="23" fillId="0" borderId="30" xfId="206" applyFont="1" applyFill="1" applyBorder="1" applyAlignment="1">
      <alignment horizontal="right" wrapText="1"/>
    </xf>
    <xf numFmtId="164" fontId="23" fillId="0" borderId="11" xfId="206" applyFont="1" applyFill="1" applyBorder="1" applyAlignment="1">
      <alignment horizontal="right" wrapText="1"/>
    </xf>
    <xf numFmtId="164" fontId="23" fillId="0" borderId="31" xfId="206" applyFont="1" applyFill="1" applyBorder="1" applyAlignment="1">
      <alignment horizontal="right" wrapText="1"/>
    </xf>
    <xf numFmtId="4" fontId="140" fillId="49" borderId="57" xfId="211" applyNumberFormat="1" applyFont="1" applyProtection="1">
      <alignment horizontal="right" shrinkToFit="1"/>
    </xf>
    <xf numFmtId="4" fontId="129" fillId="76" borderId="90" xfId="210" applyNumberFormat="1" applyBorder="1" applyProtection="1">
      <alignment horizontal="right" vertical="top" shrinkToFit="1"/>
    </xf>
    <xf numFmtId="4" fontId="129" fillId="76" borderId="38" xfId="210" applyNumberFormat="1" applyBorder="1" applyProtection="1">
      <alignment horizontal="right" vertical="top" shrinkToFit="1"/>
    </xf>
    <xf numFmtId="49" fontId="29" fillId="29" borderId="38" xfId="0" applyNumberFormat="1" applyFont="1" applyFill="1" applyBorder="1" applyAlignment="1">
      <alignment horizontal="center" vertical="center" wrapText="1"/>
    </xf>
    <xf numFmtId="164" fontId="116" fillId="70" borderId="38" xfId="206" applyFont="1" applyFill="1" applyBorder="1" applyAlignment="1">
      <alignment vertical="center"/>
    </xf>
    <xf numFmtId="164" fontId="31" fillId="0" borderId="22" xfId="206" applyNumberFormat="1" applyFont="1" applyBorder="1" applyAlignment="1">
      <alignment horizontal="center" vertical="center"/>
    </xf>
    <xf numFmtId="164" fontId="121" fillId="76" borderId="38" xfId="206" applyFont="1" applyFill="1" applyBorder="1" applyAlignment="1" applyProtection="1">
      <alignment horizontal="right" vertical="top" shrinkToFit="1"/>
    </xf>
    <xf numFmtId="4" fontId="118" fillId="0" borderId="59" xfId="104" applyNumberFormat="1" applyFont="1" applyBorder="1" applyAlignment="1" applyProtection="1">
      <alignment horizontal="right" vertical="top" shrinkToFit="1"/>
    </xf>
    <xf numFmtId="164" fontId="17" fillId="72" borderId="36" xfId="206" applyNumberFormat="1" applyFont="1" applyFill="1" applyBorder="1" applyAlignment="1"/>
    <xf numFmtId="164" fontId="17" fillId="72" borderId="47" xfId="206" applyNumberFormat="1" applyFont="1" applyFill="1" applyBorder="1" applyAlignment="1"/>
    <xf numFmtId="164" fontId="21" fillId="0" borderId="43" xfId="206" applyNumberFormat="1" applyFont="1" applyFill="1" applyBorder="1" applyAlignment="1">
      <alignment horizontal="center"/>
    </xf>
    <xf numFmtId="0" fontId="18" fillId="0" borderId="47" xfId="0" applyFont="1" applyFill="1" applyBorder="1" applyAlignment="1">
      <alignment horizontal="center"/>
    </xf>
    <xf numFmtId="164" fontId="21" fillId="0" borderId="31" xfId="206" applyNumberFormat="1" applyFont="1" applyFill="1" applyBorder="1" applyAlignment="1">
      <alignment horizontal="center"/>
    </xf>
    <xf numFmtId="164" fontId="21" fillId="72" borderId="48" xfId="206" applyNumberFormat="1" applyFont="1" applyFill="1" applyBorder="1" applyAlignment="1">
      <alignment horizontal="center"/>
    </xf>
    <xf numFmtId="164" fontId="21" fillId="72" borderId="13" xfId="206" applyNumberFormat="1" applyFont="1" applyFill="1" applyBorder="1" applyAlignment="1">
      <alignment horizontal="center"/>
    </xf>
    <xf numFmtId="164" fontId="21" fillId="0" borderId="91" xfId="206" applyNumberFormat="1" applyFont="1" applyFill="1" applyBorder="1" applyAlignment="1">
      <alignment horizontal="center"/>
    </xf>
    <xf numFmtId="164" fontId="21" fillId="72" borderId="44" xfId="206" applyNumberFormat="1" applyFont="1" applyFill="1" applyBorder="1" applyAlignment="1">
      <alignment horizontal="center"/>
    </xf>
    <xf numFmtId="164" fontId="21" fillId="72" borderId="30" xfId="206" applyNumberFormat="1" applyFont="1" applyFill="1" applyBorder="1" applyAlignment="1">
      <alignment horizontal="center"/>
    </xf>
    <xf numFmtId="164" fontId="21" fillId="72" borderId="24" xfId="206" applyNumberFormat="1" applyFont="1" applyFill="1" applyBorder="1" applyAlignment="1">
      <alignment horizontal="center"/>
    </xf>
    <xf numFmtId="164" fontId="21" fillId="0" borderId="30" xfId="206" applyNumberFormat="1" applyFont="1" applyFill="1" applyBorder="1" applyAlignment="1">
      <alignment horizontal="center"/>
    </xf>
    <xf numFmtId="164" fontId="21" fillId="0" borderId="92" xfId="206" applyNumberFormat="1" applyFont="1" applyFill="1" applyBorder="1" applyAlignment="1">
      <alignment horizontal="center"/>
    </xf>
    <xf numFmtId="164" fontId="21" fillId="0" borderId="44" xfId="206" applyNumberFormat="1" applyFont="1" applyFill="1" applyBorder="1" applyAlignment="1">
      <alignment horizontal="center"/>
    </xf>
    <xf numFmtId="0" fontId="23" fillId="0" borderId="38"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22"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0" xfId="0" applyFont="1" applyFill="1" applyAlignment="1">
      <alignment horizontal="center" vertical="center"/>
    </xf>
    <xf numFmtId="164" fontId="23" fillId="0" borderId="16" xfId="206" applyFont="1" applyFill="1" applyBorder="1" applyAlignment="1">
      <alignment horizontal="center"/>
    </xf>
    <xf numFmtId="164" fontId="23" fillId="0" borderId="17" xfId="206" applyFont="1" applyFill="1" applyBorder="1" applyAlignment="1">
      <alignment horizontal="center"/>
    </xf>
    <xf numFmtId="164" fontId="23" fillId="0" borderId="16" xfId="206" applyFont="1" applyFill="1" applyBorder="1" applyAlignment="1">
      <alignment horizontal="center" wrapText="1"/>
    </xf>
    <xf numFmtId="164" fontId="23" fillId="0" borderId="17" xfId="206" applyFont="1" applyBorder="1" applyAlignment="1" applyProtection="1">
      <alignment horizontal="right" wrapText="1" shrinkToFit="1"/>
    </xf>
    <xf numFmtId="164" fontId="23" fillId="0" borderId="16" xfId="206" applyFont="1" applyFill="1" applyBorder="1" applyAlignment="1">
      <alignment horizontal="right" wrapText="1"/>
    </xf>
    <xf numFmtId="164" fontId="23" fillId="27" borderId="16" xfId="206" applyFont="1" applyFill="1" applyBorder="1" applyAlignment="1">
      <alignment horizontal="center" wrapText="1"/>
    </xf>
    <xf numFmtId="164" fontId="23" fillId="27" borderId="17" xfId="206" applyFont="1" applyFill="1" applyBorder="1" applyAlignment="1">
      <alignment horizontal="center" wrapText="1"/>
    </xf>
    <xf numFmtId="164" fontId="23" fillId="69" borderId="16" xfId="206" applyFont="1" applyFill="1" applyBorder="1" applyAlignment="1">
      <alignment horizontal="center" wrapText="1"/>
    </xf>
    <xf numFmtId="4" fontId="23" fillId="0" borderId="17" xfId="48" applyFont="1" applyBorder="1" applyAlignment="1" applyProtection="1">
      <alignment horizontal="right" wrapText="1" shrinkToFit="1"/>
    </xf>
    <xf numFmtId="4" fontId="23" fillId="0" borderId="19" xfId="48" applyFont="1" applyBorder="1" applyAlignment="1" applyProtection="1">
      <alignment horizontal="right" wrapText="1" shrinkToFit="1"/>
    </xf>
    <xf numFmtId="164" fontId="23" fillId="27" borderId="18" xfId="206" applyFont="1" applyFill="1" applyBorder="1" applyAlignment="1">
      <alignment horizontal="center" wrapText="1"/>
    </xf>
    <xf numFmtId="164" fontId="23" fillId="0" borderId="19" xfId="206" applyFont="1" applyFill="1" applyBorder="1" applyAlignment="1">
      <alignment horizontal="center" wrapText="1" shrinkToFit="1"/>
    </xf>
    <xf numFmtId="164" fontId="23" fillId="0" borderId="32" xfId="206" applyFont="1" applyFill="1" applyBorder="1" applyAlignment="1">
      <alignment horizontal="center"/>
    </xf>
    <xf numFmtId="164" fontId="23" fillId="25" borderId="16" xfId="206" applyFont="1" applyFill="1" applyBorder="1" applyAlignment="1">
      <alignment horizontal="center"/>
    </xf>
    <xf numFmtId="164" fontId="23" fillId="69" borderId="16" xfId="206" applyFont="1" applyFill="1" applyBorder="1" applyAlignment="1">
      <alignment horizontal="center"/>
    </xf>
    <xf numFmtId="164" fontId="23" fillId="25" borderId="32" xfId="206" applyFont="1" applyFill="1" applyBorder="1" applyAlignment="1">
      <alignment horizontal="center"/>
    </xf>
    <xf numFmtId="164" fontId="23" fillId="25" borderId="33" xfId="206" applyFont="1" applyFill="1" applyBorder="1" applyAlignment="1">
      <alignment horizontal="center"/>
    </xf>
    <xf numFmtId="164" fontId="23" fillId="27" borderId="18" xfId="206" applyFont="1" applyFill="1" applyBorder="1" applyAlignment="1">
      <alignment horizontal="center"/>
    </xf>
    <xf numFmtId="164" fontId="23" fillId="27" borderId="17" xfId="206" applyFont="1" applyFill="1" applyBorder="1" applyAlignment="1">
      <alignment horizontal="center"/>
    </xf>
    <xf numFmtId="164" fontId="23" fillId="0" borderId="19" xfId="206" applyFont="1" applyFill="1" applyBorder="1" applyAlignment="1">
      <alignment horizontal="center"/>
    </xf>
    <xf numFmtId="164" fontId="23" fillId="69" borderId="17" xfId="206" applyFont="1" applyFill="1" applyBorder="1" applyAlignment="1">
      <alignment horizontal="center"/>
    </xf>
    <xf numFmtId="164" fontId="23" fillId="69" borderId="32" xfId="206" applyFont="1" applyFill="1" applyBorder="1" applyAlignment="1">
      <alignment horizontal="center"/>
    </xf>
    <xf numFmtId="164" fontId="23" fillId="68" borderId="19" xfId="206" applyFont="1" applyFill="1" applyBorder="1" applyAlignment="1">
      <alignment horizontal="center"/>
    </xf>
    <xf numFmtId="164" fontId="23" fillId="72" borderId="17" xfId="206" applyFont="1" applyFill="1" applyBorder="1" applyAlignment="1">
      <alignment horizontal="center"/>
    </xf>
    <xf numFmtId="164" fontId="23" fillId="25" borderId="17" xfId="206" applyFont="1" applyFill="1" applyBorder="1" applyAlignment="1">
      <alignment horizontal="center"/>
    </xf>
    <xf numFmtId="164" fontId="23" fillId="69" borderId="37" xfId="206" applyFont="1" applyFill="1" applyBorder="1" applyAlignment="1">
      <alignment horizontal="center"/>
    </xf>
    <xf numFmtId="164" fontId="23" fillId="0" borderId="49" xfId="206" applyFont="1" applyFill="1" applyBorder="1" applyAlignment="1">
      <alignment horizontal="center"/>
    </xf>
    <xf numFmtId="164" fontId="23" fillId="69" borderId="49" xfId="206" applyFont="1" applyFill="1" applyBorder="1" applyAlignment="1">
      <alignment horizontal="center"/>
    </xf>
    <xf numFmtId="164" fontId="23" fillId="0" borderId="55" xfId="206" applyFont="1" applyFill="1" applyBorder="1" applyAlignment="1">
      <alignment horizontal="center"/>
    </xf>
    <xf numFmtId="164" fontId="23" fillId="0" borderId="33" xfId="206" applyFont="1" applyFill="1" applyBorder="1" applyAlignment="1">
      <alignment horizontal="center" wrapText="1"/>
    </xf>
    <xf numFmtId="164" fontId="23" fillId="27" borderId="33" xfId="206" applyFont="1" applyFill="1" applyBorder="1" applyAlignment="1">
      <alignment horizontal="center" wrapText="1"/>
    </xf>
    <xf numFmtId="164" fontId="23" fillId="69" borderId="18" xfId="206" applyFont="1" applyFill="1" applyBorder="1" applyAlignment="1">
      <alignment horizontal="center"/>
    </xf>
    <xf numFmtId="164" fontId="23" fillId="72" borderId="18" xfId="206" applyFont="1" applyFill="1" applyBorder="1" applyAlignment="1">
      <alignment horizontal="center"/>
    </xf>
    <xf numFmtId="164" fontId="23" fillId="25" borderId="19" xfId="206" applyFont="1" applyFill="1" applyBorder="1" applyAlignment="1">
      <alignment horizontal="center"/>
    </xf>
    <xf numFmtId="164" fontId="23" fillId="0" borderId="37" xfId="206" applyFont="1" applyFill="1" applyBorder="1" applyAlignment="1">
      <alignment horizontal="center" wrapText="1" shrinkToFit="1"/>
    </xf>
    <xf numFmtId="4" fontId="23" fillId="0" borderId="82" xfId="104" applyNumberFormat="1" applyFont="1" applyBorder="1" applyAlignment="1" applyProtection="1">
      <alignment horizontal="right" shrinkToFit="1"/>
    </xf>
    <xf numFmtId="164" fontId="23" fillId="0" borderId="18" xfId="206" applyFont="1" applyFill="1" applyBorder="1" applyAlignment="1">
      <alignment horizontal="center" wrapText="1" shrinkToFit="1"/>
    </xf>
    <xf numFmtId="164" fontId="23" fillId="0" borderId="17" xfId="206" applyFont="1" applyFill="1" applyBorder="1" applyAlignment="1">
      <alignment horizontal="center" shrinkToFit="1"/>
    </xf>
    <xf numFmtId="164" fontId="23" fillId="68" borderId="19" xfId="206" applyFont="1" applyFill="1" applyBorder="1" applyAlignment="1">
      <alignment horizontal="center" wrapText="1" shrinkToFit="1"/>
    </xf>
    <xf numFmtId="164" fontId="23" fillId="0" borderId="16" xfId="206" applyFont="1" applyFill="1" applyBorder="1" applyAlignment="1">
      <alignment horizontal="center" shrinkToFit="1"/>
    </xf>
    <xf numFmtId="164" fontId="23" fillId="72" borderId="17" xfId="206" applyFont="1" applyFill="1" applyBorder="1" applyAlignment="1">
      <alignment horizontal="center" wrapText="1" shrinkToFit="1"/>
    </xf>
    <xf numFmtId="164" fontId="23" fillId="69" borderId="18" xfId="206" applyFont="1" applyFill="1" applyBorder="1" applyAlignment="1">
      <alignment horizontal="center" wrapText="1" shrinkToFit="1"/>
    </xf>
    <xf numFmtId="164" fontId="23" fillId="69" borderId="16" xfId="206" applyFont="1" applyFill="1" applyBorder="1" applyAlignment="1">
      <alignment horizontal="center" wrapText="1" shrinkToFit="1"/>
    </xf>
    <xf numFmtId="164" fontId="23" fillId="72" borderId="18" xfId="206" applyFont="1" applyFill="1" applyBorder="1" applyAlignment="1">
      <alignment horizontal="center" wrapText="1" shrinkToFit="1"/>
    </xf>
    <xf numFmtId="164" fontId="23" fillId="68" borderId="33" xfId="206" applyFont="1" applyFill="1" applyBorder="1" applyAlignment="1">
      <alignment horizontal="center" wrapText="1" shrinkToFit="1"/>
    </xf>
    <xf numFmtId="164" fontId="68" fillId="0" borderId="0" xfId="0" applyNumberFormat="1" applyFont="1" applyFill="1" applyAlignment="1"/>
    <xf numFmtId="164" fontId="23" fillId="0" borderId="22" xfId="206" applyFont="1" applyFill="1" applyBorder="1" applyAlignment="1">
      <alignment horizontal="center"/>
    </xf>
    <xf numFmtId="164" fontId="23" fillId="0" borderId="21" xfId="206" applyFont="1" applyFill="1" applyBorder="1" applyAlignment="1">
      <alignment horizontal="center" wrapText="1"/>
    </xf>
    <xf numFmtId="164" fontId="23" fillId="0" borderId="22" xfId="206" applyFont="1" applyBorder="1" applyAlignment="1" applyProtection="1">
      <alignment horizontal="right" wrapText="1" shrinkToFit="1"/>
    </xf>
    <xf numFmtId="164" fontId="23" fillId="0" borderId="21" xfId="206" applyFont="1" applyFill="1" applyBorder="1" applyAlignment="1">
      <alignment horizontal="right" wrapText="1"/>
    </xf>
    <xf numFmtId="164" fontId="23" fillId="27" borderId="22" xfId="206" applyFont="1" applyFill="1" applyBorder="1" applyAlignment="1">
      <alignment horizontal="center" wrapText="1"/>
    </xf>
    <xf numFmtId="164" fontId="23" fillId="69" borderId="21" xfId="206" applyFont="1" applyFill="1" applyBorder="1" applyAlignment="1">
      <alignment horizontal="center" wrapText="1"/>
    </xf>
    <xf numFmtId="4" fontId="23" fillId="0" borderId="22" xfId="48" applyFont="1" applyBorder="1" applyAlignment="1" applyProtection="1">
      <alignment horizontal="right" wrapText="1" shrinkToFit="1"/>
    </xf>
    <xf numFmtId="4" fontId="23" fillId="0" borderId="23" xfId="48" applyFont="1" applyBorder="1" applyAlignment="1" applyProtection="1">
      <alignment horizontal="right" wrapText="1" shrinkToFit="1"/>
    </xf>
    <xf numFmtId="164" fontId="23" fillId="27" borderId="20" xfId="206" applyFont="1" applyFill="1" applyBorder="1" applyAlignment="1">
      <alignment horizontal="center" wrapText="1"/>
    </xf>
    <xf numFmtId="164" fontId="23" fillId="27" borderId="20" xfId="206" applyFont="1" applyFill="1" applyBorder="1" applyAlignment="1">
      <alignment horizontal="center"/>
    </xf>
    <xf numFmtId="164" fontId="23" fillId="27" borderId="22" xfId="206" applyFont="1" applyFill="1" applyBorder="1" applyAlignment="1">
      <alignment horizontal="center"/>
    </xf>
    <xf numFmtId="164" fontId="23" fillId="0" borderId="23" xfId="206" applyFont="1" applyFill="1" applyBorder="1" applyAlignment="1">
      <alignment horizontal="center"/>
    </xf>
    <xf numFmtId="164" fontId="23" fillId="69" borderId="22" xfId="206" applyFont="1" applyFill="1" applyBorder="1" applyAlignment="1">
      <alignment horizontal="center"/>
    </xf>
    <xf numFmtId="164" fontId="23" fillId="69" borderId="20" xfId="206" applyFont="1" applyFill="1" applyBorder="1" applyAlignment="1">
      <alignment horizontal="center"/>
    </xf>
    <xf numFmtId="164" fontId="23" fillId="72" borderId="20" xfId="206" applyFont="1" applyFill="1" applyBorder="1" applyAlignment="1">
      <alignment horizontal="center"/>
    </xf>
    <xf numFmtId="164" fontId="23" fillId="25" borderId="23" xfId="206" applyFont="1" applyFill="1" applyBorder="1" applyAlignment="1">
      <alignment horizontal="center"/>
    </xf>
    <xf numFmtId="164" fontId="23" fillId="0" borderId="20" xfId="206" applyFont="1" applyFill="1" applyBorder="1" applyAlignment="1">
      <alignment horizontal="center" wrapText="1" shrinkToFit="1"/>
    </xf>
    <xf numFmtId="164" fontId="23" fillId="0" borderId="22" xfId="206" applyFont="1" applyFill="1" applyBorder="1" applyAlignment="1">
      <alignment horizontal="center" shrinkToFit="1"/>
    </xf>
    <xf numFmtId="164" fontId="23" fillId="68" borderId="23" xfId="206" applyFont="1" applyFill="1" applyBorder="1" applyAlignment="1">
      <alignment horizontal="center" wrapText="1" shrinkToFit="1"/>
    </xf>
    <xf numFmtId="164" fontId="23" fillId="69" borderId="20" xfId="206" applyFont="1" applyFill="1" applyBorder="1" applyAlignment="1">
      <alignment horizontal="center" wrapText="1" shrinkToFit="1"/>
    </xf>
    <xf numFmtId="164" fontId="23" fillId="72" borderId="20" xfId="206" applyFont="1" applyFill="1" applyBorder="1" applyAlignment="1">
      <alignment horizontal="center" wrapText="1" shrinkToFit="1"/>
    </xf>
    <xf numFmtId="164" fontId="23" fillId="0" borderId="25" xfId="206" applyFont="1" applyFill="1" applyBorder="1" applyAlignment="1">
      <alignment horizontal="center"/>
    </xf>
    <xf numFmtId="164" fontId="23" fillId="0" borderId="26" xfId="206" applyFont="1" applyFill="1" applyBorder="1" applyAlignment="1">
      <alignment horizontal="center"/>
    </xf>
    <xf numFmtId="164" fontId="23" fillId="0" borderId="51" xfId="206" applyFont="1" applyFill="1" applyBorder="1" applyAlignment="1">
      <alignment horizontal="center"/>
    </xf>
    <xf numFmtId="164" fontId="23" fillId="0" borderId="25" xfId="206" applyFont="1" applyFill="1" applyBorder="1" applyAlignment="1">
      <alignment horizontal="center" wrapText="1"/>
    </xf>
    <xf numFmtId="164" fontId="23" fillId="0" borderId="26" xfId="206" applyFont="1" applyBorder="1" applyAlignment="1" applyProtection="1">
      <alignment horizontal="right" wrapText="1" shrinkToFit="1"/>
    </xf>
    <xf numFmtId="164" fontId="23" fillId="0" borderId="25" xfId="206" applyFont="1" applyFill="1" applyBorder="1" applyAlignment="1">
      <alignment horizontal="right" wrapText="1"/>
    </xf>
    <xf numFmtId="164" fontId="23" fillId="27" borderId="25" xfId="206" applyFont="1" applyFill="1" applyBorder="1" applyAlignment="1">
      <alignment horizontal="center" wrapText="1"/>
    </xf>
    <xf numFmtId="164" fontId="23" fillId="27" borderId="26" xfId="206" applyFont="1" applyFill="1" applyBorder="1" applyAlignment="1">
      <alignment horizontal="center" wrapText="1"/>
    </xf>
    <xf numFmtId="164" fontId="23" fillId="69" borderId="25" xfId="206" applyFont="1" applyFill="1" applyBorder="1" applyAlignment="1">
      <alignment horizontal="center" wrapText="1"/>
    </xf>
    <xf numFmtId="4" fontId="23" fillId="0" borderId="26" xfId="48" applyFont="1" applyBorder="1" applyAlignment="1" applyProtection="1">
      <alignment horizontal="right" wrapText="1" shrinkToFit="1"/>
    </xf>
    <xf numFmtId="4" fontId="23" fillId="0" borderId="28" xfId="48" applyFont="1" applyBorder="1" applyAlignment="1" applyProtection="1">
      <alignment horizontal="right" wrapText="1" shrinkToFit="1"/>
    </xf>
    <xf numFmtId="164" fontId="23" fillId="27" borderId="27" xfId="206" applyFont="1" applyFill="1" applyBorder="1" applyAlignment="1">
      <alignment horizontal="center" wrapText="1"/>
    </xf>
    <xf numFmtId="164" fontId="23" fillId="0" borderId="28" xfId="206" applyFont="1" applyFill="1" applyBorder="1" applyAlignment="1">
      <alignment horizontal="center" wrapText="1" shrinkToFit="1"/>
    </xf>
    <xf numFmtId="164" fontId="23" fillId="25" borderId="25" xfId="206" applyFont="1" applyFill="1" applyBorder="1" applyAlignment="1">
      <alignment horizontal="center"/>
    </xf>
    <xf numFmtId="164" fontId="23" fillId="25" borderId="35" xfId="206" applyFont="1" applyFill="1" applyBorder="1" applyAlignment="1">
      <alignment horizontal="center"/>
    </xf>
    <xf numFmtId="164" fontId="23" fillId="25" borderId="50" xfId="206" applyFont="1" applyFill="1" applyBorder="1" applyAlignment="1">
      <alignment horizontal="center"/>
    </xf>
    <xf numFmtId="164" fontId="23" fillId="27" borderId="27" xfId="206" applyFont="1" applyFill="1" applyBorder="1" applyAlignment="1">
      <alignment horizontal="center"/>
    </xf>
    <xf numFmtId="164" fontId="23" fillId="27" borderId="26" xfId="206" applyFont="1" applyFill="1" applyBorder="1" applyAlignment="1">
      <alignment horizontal="center"/>
    </xf>
    <xf numFmtId="164" fontId="23" fillId="0" borderId="28" xfId="206" applyFont="1" applyFill="1" applyBorder="1" applyAlignment="1">
      <alignment horizontal="center"/>
    </xf>
    <xf numFmtId="164" fontId="23" fillId="69" borderId="25" xfId="206" applyFont="1" applyFill="1" applyBorder="1" applyAlignment="1">
      <alignment horizontal="center"/>
    </xf>
    <xf numFmtId="164" fontId="23" fillId="27" borderId="50" xfId="206" applyFont="1" applyFill="1" applyBorder="1" applyAlignment="1">
      <alignment horizontal="center"/>
    </xf>
    <xf numFmtId="164" fontId="23" fillId="68" borderId="28" xfId="206" applyFont="1" applyFill="1" applyBorder="1" applyAlignment="1">
      <alignment horizontal="center"/>
    </xf>
    <xf numFmtId="164" fontId="23" fillId="72" borderId="26" xfId="206" applyFont="1" applyFill="1" applyBorder="1" applyAlignment="1">
      <alignment horizontal="center"/>
    </xf>
    <xf numFmtId="164" fontId="23" fillId="25" borderId="26" xfId="206" applyFont="1" applyFill="1" applyBorder="1" applyAlignment="1">
      <alignment horizontal="center"/>
    </xf>
    <xf numFmtId="164" fontId="23" fillId="72" borderId="83" xfId="206" applyFont="1" applyFill="1" applyBorder="1" applyAlignment="1">
      <alignment horizontal="center"/>
    </xf>
    <xf numFmtId="164" fontId="23" fillId="69" borderId="27" xfId="206" applyFont="1" applyFill="1" applyBorder="1" applyAlignment="1">
      <alignment horizontal="center"/>
    </xf>
    <xf numFmtId="164" fontId="23" fillId="72" borderId="27" xfId="206" applyFont="1" applyFill="1" applyBorder="1" applyAlignment="1">
      <alignment horizontal="center"/>
    </xf>
    <xf numFmtId="164" fontId="23" fillId="25" borderId="28" xfId="206" applyFont="1" applyFill="1" applyBorder="1" applyAlignment="1">
      <alignment horizontal="center"/>
    </xf>
    <xf numFmtId="164" fontId="23" fillId="0" borderId="50" xfId="206" applyFont="1" applyFill="1" applyBorder="1" applyAlignment="1">
      <alignment horizontal="center"/>
    </xf>
    <xf numFmtId="164" fontId="23" fillId="0" borderId="35" xfId="206" applyFont="1" applyFill="1" applyBorder="1" applyAlignment="1">
      <alignment horizontal="center"/>
    </xf>
    <xf numFmtId="164" fontId="23" fillId="27" borderId="51" xfId="206" applyFont="1" applyFill="1" applyBorder="1" applyAlignment="1">
      <alignment horizontal="center" wrapText="1"/>
    </xf>
    <xf numFmtId="164" fontId="23" fillId="27" borderId="50" xfId="206" applyFont="1" applyFill="1" applyBorder="1" applyAlignment="1">
      <alignment horizontal="center" wrapText="1"/>
    </xf>
    <xf numFmtId="164" fontId="23" fillId="27" borderId="35" xfId="206" applyFont="1" applyFill="1" applyBorder="1" applyAlignment="1">
      <alignment horizontal="center" wrapText="1"/>
    </xf>
    <xf numFmtId="164" fontId="23" fillId="0" borderId="27" xfId="206" applyFont="1" applyFill="1" applyBorder="1" applyAlignment="1">
      <alignment horizontal="center" wrapText="1" shrinkToFit="1"/>
    </xf>
    <xf numFmtId="164" fontId="23" fillId="0" borderId="26" xfId="206" applyFont="1" applyFill="1" applyBorder="1" applyAlignment="1">
      <alignment horizontal="center" shrinkToFit="1"/>
    </xf>
    <xf numFmtId="164" fontId="23" fillId="68" borderId="51" xfId="206" applyFont="1" applyFill="1" applyBorder="1" applyAlignment="1">
      <alignment horizontal="center" wrapText="1" shrinkToFit="1"/>
    </xf>
    <xf numFmtId="164" fontId="23" fillId="72" borderId="50" xfId="206" applyFont="1" applyFill="1" applyBorder="1" applyAlignment="1">
      <alignment horizontal="center" wrapText="1" shrinkToFit="1"/>
    </xf>
    <xf numFmtId="164" fontId="23" fillId="68" borderId="83" xfId="206" applyFont="1" applyFill="1" applyBorder="1" applyAlignment="1">
      <alignment horizontal="center" wrapText="1" shrinkToFit="1"/>
    </xf>
    <xf numFmtId="164" fontId="23" fillId="0" borderId="25" xfId="206" applyFont="1" applyFill="1" applyBorder="1" applyAlignment="1">
      <alignment horizontal="center" shrinkToFit="1"/>
    </xf>
    <xf numFmtId="164" fontId="23" fillId="0" borderId="83" xfId="206" applyFont="1" applyFill="1" applyBorder="1" applyAlignment="1">
      <alignment horizontal="center"/>
    </xf>
    <xf numFmtId="164" fontId="23" fillId="0" borderId="51" xfId="206" applyFont="1" applyFill="1" applyBorder="1" applyAlignment="1">
      <alignment horizontal="center" wrapText="1" shrinkToFit="1"/>
    </xf>
    <xf numFmtId="164" fontId="23" fillId="0" borderId="50" xfId="206" applyFont="1" applyFill="1" applyBorder="1" applyAlignment="1">
      <alignment horizontal="center" wrapText="1" shrinkToFit="1"/>
    </xf>
    <xf numFmtId="164" fontId="23" fillId="72" borderId="35" xfId="206" applyFont="1" applyFill="1" applyBorder="1" applyAlignment="1">
      <alignment horizontal="center" wrapText="1" shrinkToFit="1"/>
    </xf>
    <xf numFmtId="164" fontId="23" fillId="69" borderId="51" xfId="206" applyFont="1" applyFill="1" applyBorder="1" applyAlignment="1">
      <alignment horizontal="center" wrapText="1" shrinkToFit="1"/>
    </xf>
    <xf numFmtId="164" fontId="23" fillId="69" borderId="50" xfId="206" applyFont="1" applyFill="1" applyBorder="1" applyAlignment="1">
      <alignment horizontal="center" wrapText="1" shrinkToFit="1"/>
    </xf>
    <xf numFmtId="164" fontId="23" fillId="69" borderId="27" xfId="206" applyFont="1" applyFill="1" applyBorder="1" applyAlignment="1">
      <alignment horizontal="center" wrapText="1" shrinkToFit="1"/>
    </xf>
    <xf numFmtId="164" fontId="23" fillId="69" borderId="25" xfId="206" applyFont="1" applyFill="1" applyBorder="1" applyAlignment="1">
      <alignment horizontal="center" wrapText="1" shrinkToFit="1"/>
    </xf>
    <xf numFmtId="164" fontId="23" fillId="72" borderId="27" xfId="206" applyFont="1" applyFill="1" applyBorder="1" applyAlignment="1">
      <alignment horizontal="center" wrapText="1" shrinkToFit="1"/>
    </xf>
    <xf numFmtId="164" fontId="23" fillId="27" borderId="51" xfId="206" applyFont="1" applyFill="1" applyBorder="1" applyAlignment="1">
      <alignment horizontal="center"/>
    </xf>
    <xf numFmtId="164" fontId="23" fillId="68" borderId="31" xfId="206" applyFont="1" applyFill="1" applyBorder="1" applyAlignment="1">
      <alignment horizontal="center" wrapText="1" shrinkToFit="1"/>
    </xf>
    <xf numFmtId="164" fontId="23" fillId="68" borderId="36" xfId="206" applyFont="1" applyFill="1" applyBorder="1" applyAlignment="1">
      <alignment horizontal="center" wrapText="1" shrinkToFit="1"/>
    </xf>
    <xf numFmtId="164" fontId="23" fillId="72" borderId="14" xfId="206" applyFont="1" applyFill="1" applyBorder="1" applyAlignment="1">
      <alignment horizontal="center" wrapText="1" shrinkToFit="1"/>
    </xf>
    <xf numFmtId="164" fontId="23" fillId="68" borderId="47" xfId="206" applyFont="1" applyFill="1" applyBorder="1" applyAlignment="1">
      <alignment horizontal="center" wrapText="1" shrinkToFit="1"/>
    </xf>
    <xf numFmtId="164" fontId="23" fillId="0" borderId="82" xfId="206" applyFont="1" applyBorder="1" applyAlignment="1" applyProtection="1">
      <alignment horizontal="right" wrapText="1" shrinkToFit="1"/>
    </xf>
    <xf numFmtId="164" fontId="23" fillId="0" borderId="80" xfId="206" applyFont="1" applyFill="1" applyBorder="1" applyAlignment="1" applyProtection="1">
      <alignment horizontal="right" wrapText="1" shrinkToFit="1"/>
    </xf>
    <xf numFmtId="4" fontId="23" fillId="0" borderId="66" xfId="48" applyFont="1" applyBorder="1" applyAlignment="1" applyProtection="1">
      <alignment horizontal="right" wrapText="1" shrinkToFit="1"/>
    </xf>
    <xf numFmtId="4" fontId="23" fillId="0" borderId="80" xfId="48" applyNumberFormat="1" applyFont="1" applyFill="1" applyBorder="1" applyAlignment="1" applyProtection="1">
      <alignment horizontal="right" wrapText="1" shrinkToFit="1"/>
    </xf>
    <xf numFmtId="164" fontId="23" fillId="25" borderId="41" xfId="206" applyFont="1" applyFill="1" applyBorder="1" applyAlignment="1">
      <alignment horizontal="center"/>
    </xf>
    <xf numFmtId="164" fontId="23" fillId="0" borderId="22" xfId="206" applyFont="1" applyFill="1" applyBorder="1" applyAlignment="1">
      <alignment horizontal="center" wrapText="1"/>
    </xf>
    <xf numFmtId="164" fontId="23" fillId="27" borderId="23" xfId="206" applyFont="1" applyFill="1" applyBorder="1" applyAlignment="1">
      <alignment horizontal="center" wrapText="1"/>
    </xf>
    <xf numFmtId="4" fontId="23" fillId="0" borderId="21" xfId="104" applyNumberFormat="1" applyFont="1" applyBorder="1" applyAlignment="1" applyProtection="1">
      <alignment horizontal="right" shrinkToFit="1"/>
    </xf>
    <xf numFmtId="164" fontId="23" fillId="27" borderId="37" xfId="206" applyFont="1" applyFill="1" applyBorder="1" applyAlignment="1">
      <alignment horizontal="center"/>
    </xf>
    <xf numFmtId="164" fontId="23" fillId="27" borderId="32" xfId="206" applyFont="1" applyFill="1" applyBorder="1" applyAlignment="1">
      <alignment horizontal="center"/>
    </xf>
    <xf numFmtId="164" fontId="23" fillId="0" borderId="32" xfId="206" applyFont="1" applyFill="1" applyBorder="1" applyAlignment="1">
      <alignment horizontal="center" wrapText="1"/>
    </xf>
    <xf numFmtId="164" fontId="23" fillId="27" borderId="37" xfId="206" applyFont="1" applyFill="1" applyBorder="1" applyAlignment="1">
      <alignment horizontal="center" wrapText="1"/>
    </xf>
    <xf numFmtId="4" fontId="23" fillId="0" borderId="87" xfId="104" applyNumberFormat="1" applyFont="1" applyBorder="1" applyAlignment="1" applyProtection="1">
      <alignment horizontal="right" shrinkToFit="1"/>
    </xf>
    <xf numFmtId="164" fontId="23" fillId="68" borderId="29" xfId="206" applyFont="1" applyFill="1" applyBorder="1" applyAlignment="1">
      <alignment horizontal="center" wrapText="1" shrinkToFit="1"/>
    </xf>
    <xf numFmtId="164" fontId="23" fillId="0" borderId="0" xfId="0" applyNumberFormat="1" applyFont="1"/>
    <xf numFmtId="164" fontId="23" fillId="0" borderId="0" xfId="0" applyNumberFormat="1" applyFont="1" applyAlignment="1">
      <alignment horizontal="center" vertical="center"/>
    </xf>
    <xf numFmtId="164" fontId="23" fillId="0" borderId="0" xfId="206" applyFont="1" applyFill="1" applyAlignment="1">
      <alignment vertical="center" wrapText="1"/>
    </xf>
    <xf numFmtId="164" fontId="23" fillId="0" borderId="0" xfId="206" applyNumberFormat="1" applyFont="1" applyFill="1" applyBorder="1" applyAlignment="1">
      <alignment horizontal="right" vertical="center" wrapText="1" shrinkToFit="1"/>
    </xf>
    <xf numFmtId="4" fontId="141" fillId="50" borderId="59" xfId="42" applyNumberFormat="1" applyFont="1" applyProtection="1">
      <alignment horizontal="right" vertical="top" wrapText="1" shrinkToFit="1"/>
    </xf>
    <xf numFmtId="4" fontId="29" fillId="49" borderId="57" xfId="211" applyNumberFormat="1" applyFont="1" applyProtection="1">
      <alignment horizontal="right" shrinkToFit="1"/>
    </xf>
    <xf numFmtId="4" fontId="142" fillId="0" borderId="0" xfId="101" applyNumberFormat="1" applyFont="1" applyBorder="1" applyAlignment="1" applyProtection="1">
      <alignment horizontal="right" vertical="top" shrinkToFit="1"/>
    </xf>
    <xf numFmtId="4" fontId="142" fillId="0" borderId="63" xfId="116" applyNumberFormat="1" applyFont="1" applyBorder="1" applyAlignment="1" applyProtection="1">
      <alignment horizontal="right" vertical="top" shrinkToFit="1"/>
    </xf>
    <xf numFmtId="4" fontId="142" fillId="0" borderId="42" xfId="116" applyNumberFormat="1" applyFont="1" applyBorder="1" applyAlignment="1" applyProtection="1">
      <alignment horizontal="right" vertical="top" shrinkToFit="1"/>
    </xf>
    <xf numFmtId="4" fontId="142" fillId="0" borderId="81" xfId="116" applyNumberFormat="1" applyFont="1" applyBorder="1" applyAlignment="1" applyProtection="1">
      <alignment horizontal="right" vertical="top" shrinkToFit="1"/>
    </xf>
    <xf numFmtId="4" fontId="23" fillId="0" borderId="0" xfId="41" applyNumberFormat="1" applyFont="1" applyBorder="1" applyProtection="1">
      <alignment horizontal="right" vertical="top" shrinkToFit="1"/>
    </xf>
    <xf numFmtId="164" fontId="23" fillId="0" borderId="0" xfId="0" applyNumberFormat="1" applyFont="1" applyFill="1" applyBorder="1" applyAlignment="1">
      <alignment horizontal="center" vertical="center"/>
    </xf>
    <xf numFmtId="4" fontId="142" fillId="0" borderId="81" xfId="101" applyNumberFormat="1" applyFont="1" applyBorder="1" applyAlignment="1" applyProtection="1">
      <alignment horizontal="right" vertical="top" shrinkToFit="1"/>
    </xf>
    <xf numFmtId="4" fontId="143" fillId="52" borderId="59" xfId="118" applyNumberFormat="1" applyFont="1" applyProtection="1">
      <alignment horizontal="right" vertical="top" shrinkToFit="1"/>
      <protection locked="0"/>
    </xf>
    <xf numFmtId="4" fontId="142" fillId="0" borderId="59" xfId="116" applyNumberFormat="1" applyFont="1" applyBorder="1" applyAlignment="1" applyProtection="1">
      <alignment horizontal="right" vertical="top" shrinkToFit="1"/>
    </xf>
    <xf numFmtId="4" fontId="23" fillId="0" borderId="38" xfId="41" applyNumberFormat="1" applyFont="1" applyBorder="1" applyProtection="1">
      <alignment horizontal="right" vertical="top" shrinkToFit="1"/>
    </xf>
    <xf numFmtId="164" fontId="23" fillId="0" borderId="0" xfId="206" applyFont="1" applyFill="1" applyBorder="1" applyAlignment="1">
      <alignment horizontal="right" vertical="top" shrinkToFit="1"/>
    </xf>
    <xf numFmtId="4" fontId="23" fillId="0" borderId="42" xfId="41" applyNumberFormat="1" applyFont="1" applyBorder="1" applyProtection="1">
      <alignment horizontal="right" vertical="top" shrinkToFit="1"/>
    </xf>
    <xf numFmtId="4" fontId="144" fillId="0" borderId="81" xfId="101" applyNumberFormat="1" applyFont="1" applyBorder="1" applyAlignment="1" applyProtection="1">
      <alignment horizontal="right" vertical="top" shrinkToFit="1"/>
    </xf>
    <xf numFmtId="4" fontId="32" fillId="76" borderId="58" xfId="210" applyNumberFormat="1" applyFont="1" applyProtection="1">
      <alignment horizontal="right" vertical="top" shrinkToFit="1"/>
    </xf>
    <xf numFmtId="4" fontId="144" fillId="0" borderId="88" xfId="101" applyNumberFormat="1" applyFont="1" applyBorder="1" applyAlignment="1" applyProtection="1">
      <alignment horizontal="right" vertical="top" shrinkToFit="1"/>
    </xf>
    <xf numFmtId="4" fontId="34" fillId="0" borderId="38" xfId="209" applyNumberFormat="1" applyFont="1" applyBorder="1" applyProtection="1">
      <alignment horizontal="right" vertical="top" shrinkToFit="1"/>
    </xf>
    <xf numFmtId="4" fontId="34" fillId="0" borderId="58" xfId="209" applyFont="1" applyProtection="1">
      <alignment horizontal="right" vertical="top" shrinkToFit="1"/>
    </xf>
    <xf numFmtId="4" fontId="142" fillId="0" borderId="38" xfId="116" applyNumberFormat="1" applyFont="1" applyBorder="1" applyAlignment="1" applyProtection="1">
      <alignment horizontal="right" vertical="top" shrinkToFit="1"/>
    </xf>
    <xf numFmtId="4" fontId="143" fillId="52" borderId="38" xfId="118" applyNumberFormat="1" applyFont="1" applyBorder="1" applyProtection="1">
      <alignment horizontal="right" vertical="top" shrinkToFit="1"/>
      <protection locked="0"/>
    </xf>
    <xf numFmtId="164" fontId="20" fillId="76" borderId="38" xfId="206" applyFont="1" applyFill="1" applyBorder="1" applyAlignment="1" applyProtection="1">
      <alignment horizontal="right" vertical="top" shrinkToFit="1"/>
    </xf>
    <xf numFmtId="4" fontId="20" fillId="0" borderId="38" xfId="41" applyNumberFormat="1" applyFont="1" applyBorder="1" applyProtection="1">
      <alignment horizontal="right" vertical="top" shrinkToFit="1"/>
    </xf>
    <xf numFmtId="164" fontId="20" fillId="76" borderId="58" xfId="206" applyFont="1" applyFill="1" applyBorder="1" applyAlignment="1" applyProtection="1">
      <alignment horizontal="right" vertical="top" shrinkToFit="1"/>
    </xf>
    <xf numFmtId="4" fontId="36" fillId="0" borderId="59" xfId="125" applyNumberFormat="1" applyFont="1" applyBorder="1" applyAlignment="1" applyProtection="1">
      <alignment horizontal="right" vertical="top" shrinkToFit="1"/>
    </xf>
    <xf numFmtId="164" fontId="23" fillId="0" borderId="0" xfId="206" applyFont="1" applyFill="1" applyBorder="1" applyAlignment="1">
      <alignment vertical="center"/>
    </xf>
    <xf numFmtId="4" fontId="145" fillId="0" borderId="0" xfId="101" applyNumberFormat="1" applyFont="1" applyBorder="1" applyAlignment="1" applyProtection="1">
      <alignment horizontal="right" vertical="top" shrinkToFit="1"/>
    </xf>
    <xf numFmtId="4" fontId="144" fillId="0" borderId="0" xfId="116" applyNumberFormat="1" applyFont="1" applyBorder="1" applyAlignment="1" applyProtection="1">
      <alignment horizontal="right" vertical="top" shrinkToFit="1"/>
    </xf>
    <xf numFmtId="4" fontId="146" fillId="0" borderId="0" xfId="116" applyNumberFormat="1" applyFont="1" applyBorder="1" applyAlignment="1" applyProtection="1">
      <alignment horizontal="right" vertical="top" shrinkToFit="1"/>
    </xf>
    <xf numFmtId="4" fontId="20" fillId="0" borderId="0" xfId="41" applyNumberFormat="1" applyFont="1" applyBorder="1" applyProtection="1">
      <alignment horizontal="right" vertical="top" shrinkToFit="1"/>
    </xf>
    <xf numFmtId="4" fontId="144" fillId="0" borderId="0" xfId="101" applyNumberFormat="1" applyFont="1" applyBorder="1" applyAlignment="1" applyProtection="1">
      <alignment horizontal="right" vertical="top" shrinkToFit="1"/>
    </xf>
    <xf numFmtId="4" fontId="23" fillId="0" borderId="59" xfId="101" applyNumberFormat="1" applyFont="1" applyBorder="1" applyAlignment="1" applyProtection="1">
      <alignment horizontal="right" shrinkToFit="1"/>
    </xf>
    <xf numFmtId="4" fontId="66" fillId="0" borderId="0" xfId="41" applyNumberFormat="1" applyFont="1" applyBorder="1" applyProtection="1">
      <alignment horizontal="right" vertical="top" shrinkToFit="1"/>
    </xf>
    <xf numFmtId="4" fontId="144" fillId="0" borderId="59" xfId="101" applyNumberFormat="1" applyFont="1" applyBorder="1" applyAlignment="1" applyProtection="1">
      <alignment horizontal="right" vertical="top" shrinkToFit="1"/>
    </xf>
    <xf numFmtId="4" fontId="147" fillId="52" borderId="0" xfId="118" applyNumberFormat="1" applyFont="1" applyBorder="1" applyProtection="1">
      <alignment horizontal="right" vertical="top" shrinkToFit="1"/>
      <protection locked="0"/>
    </xf>
    <xf numFmtId="4" fontId="36" fillId="0" borderId="0" xfId="125" applyNumberFormat="1" applyFont="1" applyBorder="1" applyAlignment="1" applyProtection="1">
      <alignment horizontal="right" vertical="top" shrinkToFit="1"/>
    </xf>
    <xf numFmtId="164" fontId="23" fillId="0" borderId="38" xfId="206" applyFont="1" applyFill="1" applyBorder="1" applyAlignment="1">
      <alignment vertical="center"/>
    </xf>
    <xf numFmtId="0" fontId="0" fillId="0" borderId="0" xfId="0" applyFont="1"/>
    <xf numFmtId="164" fontId="23" fillId="0" borderId="38" xfId="206" applyNumberFormat="1" applyFont="1" applyFill="1" applyBorder="1" applyAlignment="1">
      <alignment horizontal="center" vertical="center"/>
    </xf>
    <xf numFmtId="164" fontId="23" fillId="0" borderId="38" xfId="0" applyNumberFormat="1" applyFont="1" applyFill="1" applyBorder="1" applyAlignment="1">
      <alignment horizontal="center" vertical="center"/>
    </xf>
    <xf numFmtId="164" fontId="23" fillId="0" borderId="38" xfId="0" applyNumberFormat="1" applyFont="1" applyFill="1" applyBorder="1" applyAlignment="1">
      <alignment vertical="center"/>
    </xf>
    <xf numFmtId="4" fontId="36" fillId="0" borderId="0" xfId="116" applyNumberFormat="1" applyFont="1" applyBorder="1" applyAlignment="1" applyProtection="1">
      <alignment horizontal="right" vertical="top" shrinkToFit="1"/>
    </xf>
    <xf numFmtId="166" fontId="23" fillId="0" borderId="38" xfId="0" applyNumberFormat="1" applyFont="1" applyFill="1" applyBorder="1" applyAlignment="1">
      <alignment vertical="center"/>
    </xf>
    <xf numFmtId="164" fontId="23" fillId="69" borderId="0" xfId="0" applyNumberFormat="1" applyFont="1" applyFill="1" applyAlignment="1">
      <alignment vertical="center"/>
    </xf>
    <xf numFmtId="0" fontId="0" fillId="0" borderId="0" xfId="0" applyFont="1" applyAlignment="1">
      <alignment vertical="center"/>
    </xf>
    <xf numFmtId="164" fontId="23" fillId="67" borderId="0" xfId="0" applyNumberFormat="1" applyFont="1" applyFill="1" applyAlignment="1">
      <alignment vertical="center"/>
    </xf>
    <xf numFmtId="164" fontId="23" fillId="0" borderId="0" xfId="206" applyFont="1" applyFill="1" applyBorder="1" applyAlignment="1">
      <alignment horizontal="center" vertical="center"/>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0" fontId="23" fillId="69" borderId="36" xfId="0" applyFont="1" applyFill="1" applyBorder="1" applyAlignment="1">
      <alignment horizontal="center" vertical="center" wrapText="1"/>
    </xf>
    <xf numFmtId="0" fontId="23" fillId="69" borderId="47"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69" borderId="15" xfId="0" applyFont="1" applyFill="1" applyBorder="1" applyAlignment="1">
      <alignment horizontal="center" vertical="center" wrapText="1"/>
    </xf>
    <xf numFmtId="0" fontId="23" fillId="69" borderId="12" xfId="0" applyFont="1" applyFill="1" applyBorder="1" applyAlignment="1">
      <alignment horizontal="center" vertical="center" wrapText="1"/>
    </xf>
    <xf numFmtId="0" fontId="23" fillId="69" borderId="43" xfId="0" applyFont="1" applyFill="1" applyBorder="1" applyAlignment="1">
      <alignment horizontal="center" vertical="center" wrapText="1"/>
    </xf>
    <xf numFmtId="0" fontId="23" fillId="69" borderId="24" xfId="0" applyFont="1" applyFill="1" applyBorder="1" applyAlignment="1">
      <alignment horizontal="center" vertical="center" wrapText="1"/>
    </xf>
    <xf numFmtId="0" fontId="23" fillId="69" borderId="30" xfId="0" applyFont="1" applyFill="1" applyBorder="1" applyAlignment="1">
      <alignment horizontal="center" vertical="center" wrapText="1"/>
    </xf>
    <xf numFmtId="0" fontId="23" fillId="69" borderId="44"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15" xfId="189" applyFont="1" applyFill="1" applyBorder="1" applyAlignment="1">
      <alignment horizontal="center" vertical="center" wrapText="1"/>
    </xf>
    <xf numFmtId="0" fontId="23" fillId="0" borderId="12" xfId="189" applyFont="1" applyFill="1" applyBorder="1" applyAlignment="1">
      <alignment horizontal="center" vertical="center" wrapText="1"/>
    </xf>
    <xf numFmtId="0" fontId="23" fillId="0" borderId="43" xfId="189" applyFont="1" applyFill="1" applyBorder="1" applyAlignment="1">
      <alignment horizontal="center" vertical="center" wrapText="1"/>
    </xf>
    <xf numFmtId="0" fontId="23" fillId="0" borderId="24" xfId="189" applyFont="1" applyFill="1" applyBorder="1" applyAlignment="1">
      <alignment horizontal="center" vertical="center" wrapText="1"/>
    </xf>
    <xf numFmtId="0" fontId="23" fillId="0" borderId="30" xfId="189" applyFont="1" applyFill="1" applyBorder="1" applyAlignment="1">
      <alignment horizontal="center" vertical="center" wrapText="1"/>
    </xf>
    <xf numFmtId="0" fontId="23" fillId="0" borderId="44" xfId="189"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69" borderId="34"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68" borderId="36" xfId="0" applyFont="1" applyFill="1" applyBorder="1" applyAlignment="1">
      <alignment horizontal="center" vertical="center" wrapText="1"/>
    </xf>
    <xf numFmtId="0" fontId="23" fillId="68" borderId="47" xfId="0" applyFont="1" applyFill="1" applyBorder="1" applyAlignment="1">
      <alignment horizontal="center" vertical="center" wrapText="1"/>
    </xf>
    <xf numFmtId="0" fontId="23" fillId="69" borderId="36" xfId="0" applyFont="1" applyFill="1" applyBorder="1" applyAlignment="1">
      <alignment horizontal="center" vertical="center"/>
    </xf>
    <xf numFmtId="0" fontId="23" fillId="69" borderId="34" xfId="0" applyFont="1" applyFill="1" applyBorder="1" applyAlignment="1">
      <alignment horizontal="center" vertical="center"/>
    </xf>
    <xf numFmtId="0" fontId="23" fillId="69" borderId="47" xfId="0" applyFont="1" applyFill="1" applyBorder="1" applyAlignment="1">
      <alignment horizontal="center" vertical="center"/>
    </xf>
    <xf numFmtId="0" fontId="23" fillId="0" borderId="47" xfId="0" applyFont="1" applyFill="1" applyBorder="1" applyAlignment="1">
      <alignment vertical="center"/>
    </xf>
    <xf numFmtId="0" fontId="23" fillId="27" borderId="36" xfId="0" applyFont="1" applyFill="1" applyBorder="1" applyAlignment="1">
      <alignment horizontal="center" vertical="center" wrapText="1"/>
    </xf>
    <xf numFmtId="0" fontId="23" fillId="27" borderId="47" xfId="0" applyFont="1" applyFill="1" applyBorder="1" applyAlignment="1">
      <alignment horizontal="center" vertical="center" wrapText="1"/>
    </xf>
    <xf numFmtId="0" fontId="23" fillId="68" borderId="31" xfId="0" applyFont="1" applyFill="1" applyBorder="1" applyAlignment="1">
      <alignment horizontal="center" vertical="center" wrapText="1"/>
    </xf>
    <xf numFmtId="2" fontId="23" fillId="27" borderId="36" xfId="0" applyNumberFormat="1" applyFont="1" applyFill="1" applyBorder="1" applyAlignment="1">
      <alignment horizontal="center" vertical="center" wrapText="1"/>
    </xf>
    <xf numFmtId="2" fontId="23" fillId="27" borderId="34" xfId="0" applyNumberFormat="1" applyFont="1" applyFill="1" applyBorder="1" applyAlignment="1">
      <alignment horizontal="center" vertical="center" wrapText="1"/>
    </xf>
    <xf numFmtId="2" fontId="23" fillId="27" borderId="47" xfId="0" applyNumberFormat="1" applyFont="1" applyFill="1" applyBorder="1" applyAlignment="1">
      <alignment horizontal="center" vertical="center" wrapText="1"/>
    </xf>
    <xf numFmtId="0" fontId="24" fillId="0" borderId="0" xfId="0" applyFont="1" applyFill="1" applyAlignment="1">
      <alignment horizontal="center" vertical="center"/>
    </xf>
    <xf numFmtId="0" fontId="23" fillId="0" borderId="0" xfId="0" applyFont="1" applyFill="1" applyAlignment="1">
      <alignment horizontal="center" vertical="center"/>
    </xf>
    <xf numFmtId="0" fontId="23" fillId="27" borderId="34" xfId="0" applyFont="1" applyFill="1" applyBorder="1" applyAlignment="1">
      <alignment horizontal="center" vertical="center" wrapText="1"/>
    </xf>
    <xf numFmtId="0" fontId="23" fillId="27" borderId="36" xfId="0" applyFont="1" applyFill="1" applyBorder="1" applyAlignment="1">
      <alignment horizontal="center" vertical="center"/>
    </xf>
    <xf numFmtId="0" fontId="23" fillId="27" borderId="34" xfId="0" applyFont="1" applyFill="1" applyBorder="1" applyAlignment="1">
      <alignment horizontal="center" vertical="center"/>
    </xf>
    <xf numFmtId="0" fontId="23" fillId="27" borderId="47" xfId="0" applyFont="1" applyFill="1" applyBorder="1" applyAlignment="1">
      <alignment horizontal="center" vertical="center"/>
    </xf>
    <xf numFmtId="0" fontId="23" fillId="27" borderId="36" xfId="189" applyFont="1" applyFill="1" applyBorder="1" applyAlignment="1">
      <alignment horizontal="center" vertical="center" wrapText="1"/>
    </xf>
    <xf numFmtId="0" fontId="23" fillId="27" borderId="34" xfId="189" applyFont="1" applyFill="1" applyBorder="1" applyAlignment="1">
      <alignment horizontal="center" vertical="center" wrapText="1"/>
    </xf>
    <xf numFmtId="0" fontId="23" fillId="27" borderId="47" xfId="189" applyFont="1" applyFill="1" applyBorder="1" applyAlignment="1">
      <alignment horizontal="center" vertical="center" wrapText="1"/>
    </xf>
    <xf numFmtId="0" fontId="23" fillId="0" borderId="44" xfId="0" applyFont="1" applyFill="1" applyBorder="1" applyAlignment="1">
      <alignment vertical="center"/>
    </xf>
    <xf numFmtId="0" fontId="23" fillId="0" borderId="34" xfId="0" applyFont="1" applyFill="1" applyBorder="1" applyAlignment="1">
      <alignment vertical="center"/>
    </xf>
    <xf numFmtId="49" fontId="23" fillId="0" borderId="36" xfId="0" applyNumberFormat="1" applyFont="1" applyFill="1" applyBorder="1" applyAlignment="1">
      <alignment horizontal="center" vertical="center" wrapText="1"/>
    </xf>
    <xf numFmtId="49" fontId="23" fillId="0" borderId="34" xfId="0" applyNumberFormat="1" applyFont="1" applyFill="1" applyBorder="1" applyAlignment="1">
      <alignment horizontal="center" vertical="center" wrapText="1"/>
    </xf>
    <xf numFmtId="2" fontId="23" fillId="27" borderId="15" xfId="0" applyNumberFormat="1" applyFont="1" applyFill="1" applyBorder="1" applyAlignment="1">
      <alignment horizontal="center" vertical="center" wrapText="1"/>
    </xf>
    <xf numFmtId="2" fontId="23" fillId="27" borderId="43" xfId="0" applyNumberFormat="1"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36" xfId="189" applyFont="1" applyBorder="1" applyAlignment="1">
      <alignment horizontal="center" vertical="center" wrapText="1"/>
    </xf>
    <xf numFmtId="0" fontId="23" fillId="0" borderId="47" xfId="189" applyFont="1" applyBorder="1" applyAlignment="1">
      <alignment horizontal="center" vertical="center" wrapText="1"/>
    </xf>
    <xf numFmtId="0" fontId="23" fillId="0" borderId="24" xfId="189" applyFont="1" applyBorder="1" applyAlignment="1">
      <alignment horizontal="center" vertical="center" wrapText="1"/>
    </xf>
    <xf numFmtId="0" fontId="23" fillId="0" borderId="44" xfId="189" applyFont="1" applyBorder="1" applyAlignment="1">
      <alignment horizontal="center" vertical="center" wrapText="1"/>
    </xf>
    <xf numFmtId="0" fontId="23" fillId="0" borderId="41"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13" xfId="189" applyFont="1" applyFill="1" applyBorder="1" applyAlignment="1">
      <alignment horizontal="center" vertical="center" wrapText="1"/>
    </xf>
    <xf numFmtId="0" fontId="23" fillId="0" borderId="0" xfId="189" applyFont="1" applyFill="1" applyBorder="1" applyAlignment="1">
      <alignment horizontal="center" vertical="center" wrapText="1"/>
    </xf>
    <xf numFmtId="0" fontId="23" fillId="0" borderId="48" xfId="189" applyFont="1" applyFill="1" applyBorder="1" applyAlignment="1">
      <alignment horizontal="center" vertical="center" wrapText="1"/>
    </xf>
    <xf numFmtId="0" fontId="23" fillId="0" borderId="36" xfId="189" applyFont="1" applyFill="1" applyBorder="1" applyAlignment="1">
      <alignment horizontal="center" vertical="center" wrapText="1"/>
    </xf>
    <xf numFmtId="0" fontId="23" fillId="0" borderId="47" xfId="189" applyFont="1" applyFill="1" applyBorder="1" applyAlignment="1">
      <alignment horizontal="center" vertical="center" wrapText="1"/>
    </xf>
    <xf numFmtId="164" fontId="23" fillId="0" borderId="41" xfId="0" applyNumberFormat="1" applyFont="1" applyFill="1" applyBorder="1" applyAlignment="1">
      <alignment horizontal="center" vertical="center"/>
    </xf>
    <xf numFmtId="164" fontId="23" fillId="0" borderId="22" xfId="0" applyNumberFormat="1" applyFont="1" applyFill="1" applyBorder="1" applyAlignment="1">
      <alignment horizontal="center" vertical="center"/>
    </xf>
    <xf numFmtId="0" fontId="23" fillId="0" borderId="13" xfId="0" applyFont="1" applyFill="1" applyBorder="1" applyAlignment="1">
      <alignment horizontal="center" vertical="center" wrapText="1"/>
    </xf>
    <xf numFmtId="0" fontId="23" fillId="0" borderId="48" xfId="0" applyFont="1" applyFill="1" applyBorder="1" applyAlignment="1">
      <alignment horizontal="center" vertical="center" wrapText="1"/>
    </xf>
    <xf numFmtId="49" fontId="23" fillId="0" borderId="47" xfId="0" applyNumberFormat="1" applyFont="1" applyFill="1" applyBorder="1" applyAlignment="1">
      <alignment horizontal="center" vertical="center" wrapText="1"/>
    </xf>
    <xf numFmtId="49" fontId="23" fillId="0" borderId="15"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49" fontId="23" fillId="0" borderId="43" xfId="0" applyNumberFormat="1" applyFont="1" applyFill="1" applyBorder="1" applyAlignment="1">
      <alignment horizontal="center" vertical="center" wrapText="1"/>
    </xf>
    <xf numFmtId="49" fontId="35" fillId="0" borderId="36" xfId="0" applyNumberFormat="1" applyFont="1" applyFill="1" applyBorder="1" applyAlignment="1">
      <alignment horizontal="center" vertical="center" wrapText="1"/>
    </xf>
    <xf numFmtId="49" fontId="35" fillId="0" borderId="34" xfId="0" applyNumberFormat="1" applyFont="1" applyFill="1" applyBorder="1" applyAlignment="1">
      <alignment horizontal="center" vertical="center" wrapText="1"/>
    </xf>
    <xf numFmtId="49" fontId="35" fillId="0" borderId="47" xfId="0" applyNumberFormat="1" applyFont="1" applyFill="1" applyBorder="1" applyAlignment="1">
      <alignment horizontal="center" vertical="center" wrapText="1"/>
    </xf>
    <xf numFmtId="49" fontId="35" fillId="0" borderId="15" xfId="0" applyNumberFormat="1" applyFont="1" applyFill="1" applyBorder="1" applyAlignment="1">
      <alignment horizontal="center" vertical="center" wrapText="1"/>
    </xf>
    <xf numFmtId="49" fontId="35" fillId="0" borderId="43" xfId="0" applyNumberFormat="1" applyFont="1" applyFill="1" applyBorder="1" applyAlignment="1">
      <alignment horizontal="center" vertical="center" wrapText="1"/>
    </xf>
    <xf numFmtId="49" fontId="35" fillId="0" borderId="24" xfId="0" applyNumberFormat="1" applyFont="1" applyFill="1" applyBorder="1" applyAlignment="1">
      <alignment horizontal="center" vertical="center" wrapText="1"/>
    </xf>
    <xf numFmtId="49" fontId="35" fillId="0" borderId="44" xfId="0" applyNumberFormat="1" applyFont="1" applyFill="1" applyBorder="1" applyAlignment="1">
      <alignment horizontal="center" vertical="center" wrapText="1"/>
    </xf>
    <xf numFmtId="49" fontId="35" fillId="27" borderId="15" xfId="0" applyNumberFormat="1" applyFont="1" applyFill="1" applyBorder="1" applyAlignment="1">
      <alignment horizontal="center" vertical="center" wrapText="1"/>
    </xf>
    <xf numFmtId="49" fontId="35" fillId="27" borderId="43" xfId="0" applyNumberFormat="1" applyFont="1" applyFill="1" applyBorder="1" applyAlignment="1">
      <alignment horizontal="center" vertical="center" wrapText="1"/>
    </xf>
    <xf numFmtId="49" fontId="23" fillId="0" borderId="24"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44"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47" xfId="0" applyFont="1" applyFill="1" applyBorder="1" applyAlignment="1">
      <alignment horizontal="center" vertical="center" wrapText="1"/>
    </xf>
    <xf numFmtId="49" fontId="35" fillId="0" borderId="12" xfId="0" applyNumberFormat="1" applyFont="1" applyFill="1" applyBorder="1" applyAlignment="1">
      <alignment horizontal="center" vertical="center" wrapText="1"/>
    </xf>
    <xf numFmtId="2" fontId="23" fillId="0" borderId="36" xfId="0" applyNumberFormat="1" applyFont="1" applyFill="1" applyBorder="1" applyAlignment="1">
      <alignment horizontal="center" vertical="center" wrapText="1"/>
    </xf>
    <xf numFmtId="2" fontId="23" fillId="0" borderId="34" xfId="0" applyNumberFormat="1" applyFont="1" applyFill="1" applyBorder="1" applyAlignment="1">
      <alignment horizontal="center" vertical="center" wrapText="1"/>
    </xf>
    <xf numFmtId="2" fontId="23" fillId="0" borderId="47" xfId="0" applyNumberFormat="1" applyFont="1" applyFill="1" applyBorder="1" applyAlignment="1">
      <alignment horizontal="center" vertical="center" wrapText="1"/>
    </xf>
    <xf numFmtId="49" fontId="35" fillId="27" borderId="36" xfId="0" applyNumberFormat="1" applyFont="1" applyFill="1" applyBorder="1" applyAlignment="1">
      <alignment horizontal="center" vertical="center" wrapText="1"/>
    </xf>
    <xf numFmtId="49" fontId="35" fillId="27" borderId="34" xfId="0" applyNumberFormat="1" applyFont="1" applyFill="1" applyBorder="1" applyAlignment="1">
      <alignment horizontal="center" vertical="center" wrapText="1"/>
    </xf>
    <xf numFmtId="49" fontId="35" fillId="27" borderId="47" xfId="0" applyNumberFormat="1" applyFont="1" applyFill="1" applyBorder="1" applyAlignment="1">
      <alignment horizontal="center" vertical="center" wrapText="1"/>
    </xf>
    <xf numFmtId="2" fontId="23" fillId="0" borderId="15" xfId="0" applyNumberFormat="1" applyFont="1" applyFill="1" applyBorder="1" applyAlignment="1">
      <alignment horizontal="center" vertical="center" wrapText="1"/>
    </xf>
    <xf numFmtId="2" fontId="23" fillId="0" borderId="43" xfId="0" applyNumberFormat="1" applyFont="1" applyFill="1" applyBorder="1" applyAlignment="1">
      <alignment horizontal="center" vertical="center" wrapText="1"/>
    </xf>
    <xf numFmtId="2" fontId="23" fillId="0" borderId="24" xfId="0" applyNumberFormat="1" applyFont="1" applyFill="1" applyBorder="1" applyAlignment="1">
      <alignment horizontal="center" vertical="center" wrapText="1"/>
    </xf>
    <xf numFmtId="2" fontId="23" fillId="0" borderId="44" xfId="0" applyNumberFormat="1" applyFont="1" applyFill="1" applyBorder="1" applyAlignment="1">
      <alignment horizontal="center" vertical="center" wrapText="1"/>
    </xf>
    <xf numFmtId="0" fontId="23" fillId="27" borderId="47" xfId="0" applyFont="1" applyFill="1" applyBorder="1" applyAlignment="1">
      <alignment vertical="center"/>
    </xf>
    <xf numFmtId="0" fontId="23" fillId="0" borderId="30" xfId="0" applyFont="1" applyFill="1" applyBorder="1" applyAlignment="1">
      <alignment vertical="center"/>
    </xf>
    <xf numFmtId="0" fontId="20" fillId="0" borderId="39"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68" borderId="41" xfId="0" applyFont="1" applyFill="1" applyBorder="1" applyAlignment="1">
      <alignment horizontal="center" vertical="center"/>
    </xf>
    <xf numFmtId="0" fontId="20" fillId="68" borderId="40" xfId="0" quotePrefix="1" applyFont="1" applyFill="1" applyBorder="1" applyAlignment="1">
      <alignment horizontal="center" vertical="center"/>
    </xf>
    <xf numFmtId="0" fontId="20" fillId="68" borderId="38" xfId="0" quotePrefix="1" applyFont="1" applyFill="1" applyBorder="1" applyAlignment="1">
      <alignment horizontal="center" vertical="center"/>
    </xf>
    <xf numFmtId="0" fontId="20" fillId="68" borderId="38" xfId="0" applyFont="1" applyFill="1" applyBorder="1" applyAlignment="1">
      <alignment horizontal="center" vertical="center"/>
    </xf>
    <xf numFmtId="0" fontId="20" fillId="0" borderId="38"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20" fillId="68" borderId="41" xfId="0" quotePrefix="1" applyFont="1" applyFill="1" applyBorder="1" applyAlignment="1">
      <alignment horizontal="center" vertical="center"/>
    </xf>
    <xf numFmtId="0" fontId="18" fillId="0" borderId="53" xfId="0" applyFont="1" applyFill="1" applyBorder="1" applyAlignment="1">
      <alignment horizontal="center" vertical="center" wrapText="1"/>
    </xf>
    <xf numFmtId="0" fontId="20" fillId="68" borderId="40" xfId="0" applyFont="1" applyFill="1" applyBorder="1" applyAlignment="1">
      <alignment horizontal="center" vertical="center"/>
    </xf>
    <xf numFmtId="0" fontId="20" fillId="0" borderId="41" xfId="0" applyNumberFormat="1" applyFont="1" applyFill="1" applyBorder="1" applyAlignment="1">
      <alignment horizontal="center" vertical="center" wrapText="1"/>
    </xf>
    <xf numFmtId="0" fontId="20" fillId="0" borderId="40" xfId="0" applyNumberFormat="1" applyFont="1" applyFill="1" applyBorder="1" applyAlignment="1">
      <alignment horizontal="center" vertical="center" wrapText="1"/>
    </xf>
    <xf numFmtId="0" fontId="18" fillId="68" borderId="38" xfId="0" applyFont="1" applyFill="1" applyBorder="1" applyAlignment="1">
      <alignment horizontal="center" vertical="center"/>
    </xf>
    <xf numFmtId="0" fontId="18" fillId="68" borderId="38" xfId="0" quotePrefix="1" applyFont="1" applyFill="1" applyBorder="1" applyAlignment="1">
      <alignment horizontal="center" vertical="center"/>
    </xf>
    <xf numFmtId="0" fontId="8" fillId="0" borderId="38" xfId="0" applyFont="1" applyFill="1" applyBorder="1" applyAlignment="1">
      <alignment horizontal="center" vertical="center" wrapText="1"/>
    </xf>
    <xf numFmtId="0" fontId="8" fillId="27" borderId="53" xfId="0" applyFont="1" applyFill="1" applyBorder="1" applyAlignment="1">
      <alignment horizontal="center" vertical="center" wrapText="1"/>
    </xf>
    <xf numFmtId="0" fontId="8" fillId="27" borderId="54"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27" borderId="55" xfId="0" applyFont="1" applyFill="1" applyBorder="1" applyAlignment="1">
      <alignment horizontal="center" vertical="center" wrapText="1"/>
    </xf>
    <xf numFmtId="0" fontId="8" fillId="27" borderId="32"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0" fillId="68" borderId="22" xfId="0" quotePrefix="1" applyFont="1" applyFill="1" applyBorder="1" applyAlignment="1">
      <alignment horizontal="center" vertical="center"/>
    </xf>
    <xf numFmtId="0" fontId="8" fillId="0" borderId="39" xfId="0" applyNumberFormat="1" applyFont="1" applyFill="1" applyBorder="1" applyAlignment="1">
      <alignment horizontal="center" vertical="center" wrapText="1"/>
    </xf>
    <xf numFmtId="0" fontId="8" fillId="0" borderId="53" xfId="0" applyNumberFormat="1" applyFont="1" applyFill="1" applyBorder="1" applyAlignment="1">
      <alignment horizontal="center" vertical="center" wrapText="1"/>
    </xf>
    <xf numFmtId="0" fontId="8" fillId="0" borderId="54" xfId="0" applyNumberFormat="1" applyFont="1" applyFill="1" applyBorder="1" applyAlignment="1">
      <alignment horizontal="center" vertical="center" wrapText="1"/>
    </xf>
    <xf numFmtId="0" fontId="23" fillId="0" borderId="38" xfId="0" applyNumberFormat="1" applyFont="1" applyFill="1" applyBorder="1" applyAlignment="1">
      <alignment horizontal="center" vertical="center" wrapText="1"/>
    </xf>
    <xf numFmtId="0" fontId="23" fillId="25" borderId="41" xfId="0" applyFont="1" applyFill="1" applyBorder="1" applyAlignment="1">
      <alignment horizontal="center" vertical="center"/>
    </xf>
    <xf numFmtId="0" fontId="23" fillId="25" borderId="22" xfId="0" applyFont="1" applyFill="1" applyBorder="1" applyAlignment="1">
      <alignment horizontal="center" vertical="center"/>
    </xf>
    <xf numFmtId="0" fontId="23" fillId="25" borderId="40" xfId="0" applyFont="1" applyFill="1" applyBorder="1" applyAlignment="1">
      <alignment horizontal="center" vertical="center"/>
    </xf>
    <xf numFmtId="0" fontId="23" fillId="70" borderId="38" xfId="0" applyNumberFormat="1" applyFont="1" applyFill="1" applyBorder="1" applyAlignment="1">
      <alignment horizontal="center" vertical="center" wrapText="1"/>
    </xf>
    <xf numFmtId="0" fontId="23" fillId="0" borderId="38" xfId="0" applyFont="1" applyBorder="1" applyAlignment="1">
      <alignment horizontal="center" vertical="center" wrapText="1"/>
    </xf>
    <xf numFmtId="0" fontId="23" fillId="0" borderId="38" xfId="0" applyNumberFormat="1" applyFont="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center" vertical="center" wrapText="1"/>
    </xf>
    <xf numFmtId="0" fontId="23" fillId="70" borderId="38" xfId="0" applyFont="1" applyFill="1" applyBorder="1" applyAlignment="1">
      <alignment horizontal="center" vertical="center" wrapText="1"/>
    </xf>
    <xf numFmtId="0" fontId="23" fillId="70" borderId="39" xfId="0" applyFont="1" applyFill="1" applyBorder="1" applyAlignment="1">
      <alignment horizontal="center" vertical="center" wrapText="1"/>
    </xf>
    <xf numFmtId="0" fontId="23" fillId="68" borderId="38" xfId="0" applyFont="1" applyFill="1" applyBorder="1" applyAlignment="1">
      <alignment horizontal="center" vertical="center" wrapText="1"/>
    </xf>
    <xf numFmtId="0" fontId="23" fillId="0" borderId="0" xfId="0" applyFont="1" applyAlignment="1">
      <alignment horizontal="center" wrapText="1"/>
    </xf>
    <xf numFmtId="0" fontId="120" fillId="0" borderId="0" xfId="0" applyFont="1" applyAlignment="1">
      <alignment horizontal="center"/>
    </xf>
    <xf numFmtId="0" fontId="8" fillId="0" borderId="11"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27" borderId="36" xfId="0" applyFont="1" applyFill="1" applyBorder="1" applyAlignment="1">
      <alignment horizontal="center" vertical="center" wrapText="1"/>
    </xf>
    <xf numFmtId="0" fontId="8" fillId="27" borderId="34"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7" fillId="0" borderId="22" xfId="0" applyFont="1" applyFill="1" applyBorder="1" applyAlignment="1">
      <alignment horizontal="left" wrapText="1"/>
    </xf>
    <xf numFmtId="0" fontId="8" fillId="0" borderId="36" xfId="0" applyFont="1" applyFill="1" applyBorder="1" applyAlignment="1">
      <alignment horizontal="center" vertical="center" wrapText="1"/>
    </xf>
    <xf numFmtId="0" fontId="7" fillId="0" borderId="22" xfId="0" applyFont="1" applyBorder="1" applyAlignment="1">
      <alignment horizontal="left" wrapText="1"/>
    </xf>
    <xf numFmtId="0" fontId="8" fillId="0" borderId="31"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31"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27" borderId="29"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0" fillId="0" borderId="38" xfId="0" applyFill="1" applyBorder="1" applyAlignment="1">
      <alignment horizontal="center"/>
    </xf>
    <xf numFmtId="0" fontId="1" fillId="0" borderId="38" xfId="0" applyFont="1" applyFill="1" applyBorder="1" applyAlignment="1">
      <alignment horizontal="center"/>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0" fillId="0" borderId="34" xfId="0" applyBorder="1"/>
    <xf numFmtId="0" fontId="0" fillId="0" borderId="47" xfId="0" applyBorder="1"/>
    <xf numFmtId="0" fontId="5" fillId="0"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47" xfId="0" applyFont="1" applyFill="1" applyBorder="1" applyAlignment="1">
      <alignment horizontal="center" vertical="center"/>
    </xf>
    <xf numFmtId="0" fontId="20" fillId="0" borderId="13"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72" borderId="15" xfId="0" applyFont="1" applyFill="1" applyBorder="1" applyAlignment="1">
      <alignment horizontal="center" vertical="center" wrapText="1"/>
    </xf>
    <xf numFmtId="0" fontId="20" fillId="72" borderId="12" xfId="0" applyFont="1" applyFill="1" applyBorder="1" applyAlignment="1">
      <alignment horizontal="center" vertical="center" wrapText="1"/>
    </xf>
    <xf numFmtId="0" fontId="20" fillId="72" borderId="24" xfId="0" applyFont="1" applyFill="1" applyBorder="1" applyAlignment="1">
      <alignment horizontal="center" vertical="center" wrapText="1"/>
    </xf>
    <xf numFmtId="0" fontId="20" fillId="72" borderId="3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7" fillId="0" borderId="0" xfId="0" applyFont="1" applyFill="1" applyAlignment="1">
      <alignment horizontal="center" vertical="center"/>
    </xf>
    <xf numFmtId="0" fontId="12" fillId="0" borderId="0" xfId="0" applyFont="1" applyFill="1" applyAlignment="1">
      <alignment horizont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wrapText="1"/>
    </xf>
    <xf numFmtId="0" fontId="5" fillId="0" borderId="0" xfId="0" applyFont="1" applyAlignment="1">
      <alignment horizontal="center" vertical="center"/>
    </xf>
    <xf numFmtId="0" fontId="27" fillId="0" borderId="0" xfId="0" applyFont="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7" fillId="0" borderId="0" xfId="0" applyFont="1" applyAlignment="1">
      <alignment horizontal="center"/>
    </xf>
    <xf numFmtId="0" fontId="12" fillId="0" borderId="0" xfId="0" applyFont="1" applyAlignment="1">
      <alignment horizontal="center"/>
    </xf>
    <xf numFmtId="0" fontId="7" fillId="29" borderId="0" xfId="0" applyFont="1" applyFill="1" applyAlignment="1">
      <alignment horizontal="center"/>
    </xf>
    <xf numFmtId="49" fontId="32" fillId="0" borderId="38" xfId="0" applyNumberFormat="1" applyFont="1" applyBorder="1" applyAlignment="1">
      <alignment horizontal="center" vertical="center" wrapText="1"/>
    </xf>
    <xf numFmtId="165" fontId="29" fillId="0" borderId="0" xfId="206" applyNumberFormat="1"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5" fillId="29" borderId="0" xfId="0" applyFont="1" applyFill="1" applyAlignment="1">
      <alignment horizontal="center" vertical="center" wrapText="1"/>
    </xf>
    <xf numFmtId="164" fontId="29" fillId="0" borderId="38" xfId="206" applyFont="1" applyBorder="1" applyAlignment="1">
      <alignment horizontal="center" vertical="center"/>
    </xf>
    <xf numFmtId="164" fontId="29" fillId="0" borderId="41" xfId="206" applyFont="1" applyBorder="1" applyAlignment="1">
      <alignment horizontal="center" vertical="center"/>
    </xf>
    <xf numFmtId="164" fontId="29" fillId="0" borderId="40" xfId="206" applyFont="1" applyBorder="1" applyAlignment="1">
      <alignment horizontal="center" vertical="center"/>
    </xf>
    <xf numFmtId="164" fontId="29" fillId="0" borderId="85" xfId="206" applyFont="1" applyBorder="1" applyAlignment="1">
      <alignment horizontal="center" vertical="center" wrapText="1"/>
    </xf>
    <xf numFmtId="164" fontId="29" fillId="0" borderId="86" xfId="206" applyFont="1" applyBorder="1" applyAlignment="1">
      <alignment horizontal="center" vertical="center" wrapText="1"/>
    </xf>
    <xf numFmtId="164" fontId="29" fillId="0" borderId="35" xfId="206" applyFont="1" applyBorder="1" applyAlignment="1">
      <alignment horizontal="center" vertical="center"/>
    </xf>
    <xf numFmtId="164" fontId="32" fillId="0" borderId="38" xfId="206" applyFont="1" applyBorder="1" applyAlignment="1">
      <alignment horizontal="center" vertical="center" wrapText="1"/>
    </xf>
    <xf numFmtId="0" fontId="7" fillId="0" borderId="38" xfId="0" applyFont="1" applyBorder="1" applyAlignment="1">
      <alignment horizontal="center" vertical="center"/>
    </xf>
    <xf numFmtId="0" fontId="5" fillId="29" borderId="0" xfId="0" applyFont="1" applyFill="1" applyAlignment="1">
      <alignment horizontal="center" vertical="center"/>
    </xf>
    <xf numFmtId="0" fontId="7" fillId="0" borderId="0" xfId="0" applyFont="1" applyAlignment="1">
      <alignment horizontal="center" vertical="center"/>
    </xf>
    <xf numFmtId="0" fontId="18" fillId="0"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8" fillId="72" borderId="11" xfId="0" applyFont="1" applyFill="1" applyBorder="1" applyAlignment="1">
      <alignment horizontal="center" vertical="center"/>
    </xf>
    <xf numFmtId="0" fontId="18" fillId="72" borderId="31" xfId="0" applyFont="1" applyFill="1" applyBorder="1" applyAlignment="1">
      <alignment horizontal="center" vertical="center"/>
    </xf>
    <xf numFmtId="0" fontId="18" fillId="72" borderId="29" xfId="0" applyFont="1" applyFill="1" applyBorder="1" applyAlignment="1">
      <alignment horizontal="center" vertical="center"/>
    </xf>
    <xf numFmtId="0" fontId="17" fillId="0" borderId="22" xfId="0" applyFont="1" applyFill="1" applyBorder="1" applyAlignment="1">
      <alignment horizontal="center" vertical="center" wrapText="1"/>
    </xf>
  </cellXfs>
  <cellStyles count="213">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37"/>
    <cellStyle name="col" xfId="38"/>
    <cellStyle name="ex57" xfId="39"/>
    <cellStyle name="ex58" xfId="211"/>
    <cellStyle name="ex59" xfId="40"/>
    <cellStyle name="ex63" xfId="210"/>
    <cellStyle name="ex66" xfId="41"/>
    <cellStyle name="ex68" xfId="209"/>
    <cellStyle name="st35" xfId="42"/>
    <cellStyle name="st36" xfId="43"/>
    <cellStyle name="st37" xfId="44"/>
    <cellStyle name="st38" xfId="45"/>
    <cellStyle name="st39" xfId="46"/>
    <cellStyle name="st39 2" xfId="47"/>
    <cellStyle name="st40" xfId="48"/>
    <cellStyle name="style0" xfId="49"/>
    <cellStyle name="td" xfId="50"/>
    <cellStyle name="tr" xfId="51"/>
    <cellStyle name="xl21" xfId="52"/>
    <cellStyle name="xl21 2" xfId="53"/>
    <cellStyle name="xl22" xfId="54"/>
    <cellStyle name="xl22 2" xfId="55"/>
    <cellStyle name="xl23" xfId="56"/>
    <cellStyle name="xl23 2" xfId="57"/>
    <cellStyle name="xl24" xfId="58"/>
    <cellStyle name="xl24 2" xfId="59"/>
    <cellStyle name="xl25" xfId="60"/>
    <cellStyle name="xl25 2" xfId="61"/>
    <cellStyle name="xl25 3" xfId="62"/>
    <cellStyle name="xl26" xfId="63"/>
    <cellStyle name="xl26 2" xfId="64"/>
    <cellStyle name="xl27" xfId="65"/>
    <cellStyle name="xl27 2" xfId="66"/>
    <cellStyle name="xl27 3" xfId="67"/>
    <cellStyle name="xl28" xfId="68"/>
    <cellStyle name="xl28 2" xfId="69"/>
    <cellStyle name="xl28 3" xfId="70"/>
    <cellStyle name="xl29" xfId="71"/>
    <cellStyle name="xl29 2" xfId="72"/>
    <cellStyle name="xl29 3" xfId="73"/>
    <cellStyle name="xl30" xfId="74"/>
    <cellStyle name="xl30 2" xfId="75"/>
    <cellStyle name="xl30 3" xfId="76"/>
    <cellStyle name="xl31" xfId="77"/>
    <cellStyle name="xl31 2" xfId="78"/>
    <cellStyle name="xl31 3" xfId="79"/>
    <cellStyle name="xl31 4" xfId="80"/>
    <cellStyle name="xl32" xfId="81"/>
    <cellStyle name="xl32 2" xfId="82"/>
    <cellStyle name="xl32 3" xfId="83"/>
    <cellStyle name="xl33" xfId="84"/>
    <cellStyle name="xl33 2" xfId="85"/>
    <cellStyle name="xl33 3" xfId="86"/>
    <cellStyle name="xl33 4" xfId="87"/>
    <cellStyle name="xl34" xfId="88"/>
    <cellStyle name="xl34 2" xfId="89"/>
    <cellStyle name="xl34 3" xfId="90"/>
    <cellStyle name="xl34 4" xfId="91"/>
    <cellStyle name="xl35" xfId="92"/>
    <cellStyle name="xl35 2" xfId="93"/>
    <cellStyle name="xl35 3" xfId="94"/>
    <cellStyle name="xl36" xfId="95"/>
    <cellStyle name="xl36 2" xfId="96"/>
    <cellStyle name="xl36 3" xfId="97"/>
    <cellStyle name="xl37" xfId="98"/>
    <cellStyle name="xl37 2" xfId="99"/>
    <cellStyle name="xl37 3" xfId="100"/>
    <cellStyle name="xl38" xfId="101"/>
    <cellStyle name="xl38 2" xfId="102"/>
    <cellStyle name="xl38 3" xfId="103"/>
    <cellStyle name="xl39" xfId="104"/>
    <cellStyle name="xl39 2" xfId="105"/>
    <cellStyle name="xl39 3" xfId="106"/>
    <cellStyle name="xl39 4" xfId="107"/>
    <cellStyle name="xl40" xfId="108"/>
    <cellStyle name="xl40 2" xfId="109"/>
    <cellStyle name="xl40 3" xfId="110"/>
    <cellStyle name="xl40 4" xfId="111"/>
    <cellStyle name="xl41" xfId="112"/>
    <cellStyle name="xl41 2" xfId="113"/>
    <cellStyle name="xl41 3" xfId="114"/>
    <cellStyle name="xl41 4" xfId="115"/>
    <cellStyle name="xl42" xfId="116"/>
    <cellStyle name="xl42 2" xfId="117"/>
    <cellStyle name="xl42 3" xfId="118"/>
    <cellStyle name="xl42 4" xfId="119"/>
    <cellStyle name="xl42 9" xfId="120"/>
    <cellStyle name="xl43" xfId="121"/>
    <cellStyle name="xl43 2" xfId="122"/>
    <cellStyle name="xl43 3" xfId="123"/>
    <cellStyle name="xl43 4" xfId="124"/>
    <cellStyle name="xl44" xfId="125"/>
    <cellStyle name="xl44 2" xfId="126"/>
    <cellStyle name="xl44 3" xfId="127"/>
    <cellStyle name="xl44 4" xfId="128"/>
    <cellStyle name="xl45" xfId="129"/>
    <cellStyle name="xl45 2" xfId="130"/>
    <cellStyle name="xl45 3" xfId="131"/>
    <cellStyle name="xl46" xfId="132"/>
    <cellStyle name="xl46 2" xfId="133"/>
    <cellStyle name="xl46 3" xfId="134"/>
    <cellStyle name="xl47" xfId="135"/>
    <cellStyle name="xl47 2" xfId="136"/>
    <cellStyle name="xl47 3" xfId="137"/>
    <cellStyle name="xl48" xfId="138"/>
    <cellStyle name="xl48 2" xfId="139"/>
    <cellStyle name="xl48 3" xfId="140"/>
    <cellStyle name="xl49" xfId="141"/>
    <cellStyle name="xl49 2" xfId="142"/>
    <cellStyle name="xl50" xfId="143"/>
    <cellStyle name="xl50 2" xfId="144"/>
    <cellStyle name="xl51" xfId="145"/>
    <cellStyle name="xl52" xfId="146"/>
    <cellStyle name="xl53" xfId="147"/>
    <cellStyle name="xl54" xfId="148"/>
    <cellStyle name="xl56" xfId="212"/>
    <cellStyle name="Акцент1" xfId="149" builtinId="29" customBuiltin="1"/>
    <cellStyle name="Акцент1 2" xfId="150"/>
    <cellStyle name="Акцент2" xfId="151" builtinId="33" customBuiltin="1"/>
    <cellStyle name="Акцент2 2" xfId="152"/>
    <cellStyle name="Акцент3" xfId="153" builtinId="37" customBuiltin="1"/>
    <cellStyle name="Акцент3 2" xfId="154"/>
    <cellStyle name="Акцент4" xfId="155" builtinId="41" customBuiltin="1"/>
    <cellStyle name="Акцент4 2" xfId="156"/>
    <cellStyle name="Акцент5" xfId="157" builtinId="45" customBuiltin="1"/>
    <cellStyle name="Акцент5 2" xfId="158"/>
    <cellStyle name="Акцент6" xfId="159" builtinId="49" customBuiltin="1"/>
    <cellStyle name="Акцент6 2" xfId="160"/>
    <cellStyle name="Ввод " xfId="161" builtinId="20" customBuiltin="1"/>
    <cellStyle name="Ввод  2" xfId="162"/>
    <cellStyle name="Вывод" xfId="163" builtinId="21" customBuiltin="1"/>
    <cellStyle name="Вывод 2" xfId="164"/>
    <cellStyle name="Вычисление" xfId="165" builtinId="22" customBuiltin="1"/>
    <cellStyle name="Вычисление 2" xfId="166"/>
    <cellStyle name="Заголовок 1" xfId="167" builtinId="16" customBuiltin="1"/>
    <cellStyle name="Заголовок 1 2" xfId="168"/>
    <cellStyle name="Заголовок 2" xfId="169" builtinId="17" customBuiltin="1"/>
    <cellStyle name="Заголовок 2 2" xfId="170"/>
    <cellStyle name="Заголовок 3" xfId="171" builtinId="18" customBuiltin="1"/>
    <cellStyle name="Заголовок 3 2" xfId="172"/>
    <cellStyle name="Заголовок 4" xfId="173" builtinId="19" customBuiltin="1"/>
    <cellStyle name="Заголовок 4 2" xfId="174"/>
    <cellStyle name="Итог" xfId="175" builtinId="25" customBuiltin="1"/>
    <cellStyle name="Итог 2" xfId="176"/>
    <cellStyle name="Контрольная ячейка" xfId="177" builtinId="23" customBuiltin="1"/>
    <cellStyle name="Контрольная ячейка 2" xfId="178"/>
    <cellStyle name="Название" xfId="179" builtinId="15" customBuiltin="1"/>
    <cellStyle name="Название 2" xfId="180"/>
    <cellStyle name="Нейтральный" xfId="181" builtinId="28" customBuiltin="1"/>
    <cellStyle name="Нейтральный 2" xfId="182"/>
    <cellStyle name="Обычный" xfId="0" builtinId="0"/>
    <cellStyle name="Обычный 2" xfId="183"/>
    <cellStyle name="Обычный 3" xfId="184"/>
    <cellStyle name="Обычный 4" xfId="185"/>
    <cellStyle name="Обычный 5" xfId="186"/>
    <cellStyle name="Обычный_Нераспределенная  субсидия" xfId="187"/>
    <cellStyle name="Обычный_Нераспределенные  иные  МБТ" xfId="188"/>
    <cellStyle name="Обычный_Проверочная  таблица  к  отчету" xfId="189"/>
    <cellStyle name="Обычный_Проверочная  таблица  к  отчету_1" xfId="190"/>
    <cellStyle name="Обычный_Проверочная  таблица  к  отчету_2" xfId="191"/>
    <cellStyle name="Обычный_Прочая  субсидия_МР  и  ГО" xfId="192"/>
    <cellStyle name="Обычный_Прочая  субсидия_МР  и  ГО_факт" xfId="193"/>
    <cellStyle name="Обычный_Субвенция  на  полномочия" xfId="194"/>
    <cellStyle name="Обычный_Субвенция  на  полномочия_факт" xfId="195"/>
    <cellStyle name="Плохой" xfId="196" builtinId="27" customBuiltin="1"/>
    <cellStyle name="Плохой 2" xfId="197"/>
    <cellStyle name="Пояснение" xfId="198" builtinId="53" customBuiltin="1"/>
    <cellStyle name="Пояснение 2" xfId="199"/>
    <cellStyle name="Примечание" xfId="200" builtinId="10" customBuiltin="1"/>
    <cellStyle name="Примечание 2" xfId="201"/>
    <cellStyle name="Связанная ячейка" xfId="202" builtinId="24" customBuiltin="1"/>
    <cellStyle name="Связанная ячейка 2" xfId="203"/>
    <cellStyle name="Текст предупреждения" xfId="204" builtinId="11" customBuiltin="1"/>
    <cellStyle name="Текст предупреждения 2" xfId="205"/>
    <cellStyle name="Финансовый" xfId="206" builtinId="3"/>
    <cellStyle name="Хороший" xfId="207" builtinId="26" customBuiltin="1"/>
    <cellStyle name="Хороший 2" xfId="208"/>
  </cellStyles>
  <dxfs count="0"/>
  <tableStyles count="0"/>
  <colors>
    <mruColors>
      <color rgb="FF66FFFF"/>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20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20_&#1095;&#1072;&#1089;&#1090;&#1100;%20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18%20%20&#1043;&#1054;&#1044;/&#1055;&#1088;&#1086;&#1074;&#1077;&#1088;&#1086;&#1095;&#1085;&#1072;&#1103;%20%20&#1090;&#1072;&#1073;&#1083;&#1080;&#1094;&#1072;%20%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ygroup/2019%20%20&#1043;&#1054;&#1044;/&#1055;&#1088;&#1086;&#1074;&#1077;&#1088;&#1086;&#1095;&#1085;&#1072;&#1103;%20%20&#1090;&#1072;&#1073;&#1083;&#1080;&#1094;&#1072;%20%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ые МБТ_Хранилище"/>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Приложение_перечень субсид_план"/>
      <sheetName val="Приложение  по  субсидии  план"/>
      <sheetName val="Приложение_перечень субсид_факт"/>
      <sheetName val="Приложение  по субсидии_февраль"/>
      <sheetName val="Приложение  по субсидии_апрель"/>
      <sheetName val="Приложение  по  ГП  1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1_факт"/>
      <sheetName val="Приложение  по  ГП  12_факт"/>
      <sheetName val="Приложение  по  ГП  13_факт"/>
      <sheetName val="Приложение  по  ГП  14_факт"/>
      <sheetName val="Приложение  по  ГП  16_факт"/>
      <sheetName val="Приложение  по  ГП  18_факт"/>
      <sheetName val="Приложение  по  ГП  20_факт"/>
      <sheetName val="Приложение  по  ГП  21_факт"/>
      <sheetName val="Приложение  по  грантам_план"/>
      <sheetName val="Приложение  по  грантам_факт"/>
      <sheetName val="Приложен. по субвенции_МР_план"/>
      <sheetName val="Приложен. по субвенции_МР_факт"/>
      <sheetName val="Прилож. субвенция_МР_21-22 план"/>
      <sheetName val="Прилож. субвенция_МР_21-22 факт"/>
      <sheetName val="План по субвенции_МР_2020-2022"/>
      <sheetName val="Субвенция,  иные  МБТ_2020-2022"/>
      <sheetName val="Дотация  2020 - 2022"/>
      <sheetName val="Дотация  поселениям_2020 - 2022"/>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Капвложения_факт"/>
      <sheetName val="Капвложения_факт_приказы"/>
      <sheetName val="Иные межбюджетные трансферты"/>
      <sheetName val="Сравнение  субсидии"/>
      <sheetName val="Сравнение  иных  МБТ"/>
      <sheetName val="МБТ  2019 - 2020"/>
      <sheetName val="МБТ  2019 - 2020 (2)"/>
      <sheetName val="МБТ  2019 - 2020_публичные"/>
      <sheetName val="Дотация  ОМС"/>
      <sheetName val="Фонды 2020-2022_для закона_план"/>
      <sheetName val="Фонды 2020-2022_для закона_ (2)"/>
      <sheetName val="Фонды 2020-2022_для закона_факт"/>
      <sheetName val="Утвержденный  объем  МБТ"/>
      <sheetName val="Утвержденный  объем  МБТ (2)"/>
      <sheetName val="ПНО_2020-2022_план"/>
      <sheetName val="Факт  средств  из  ОБ_год "/>
      <sheetName val="Отклонение руб.коп. от тыс.руб."/>
      <sheetName val="Сводная  таблица"/>
    </sheetNames>
    <sheetDataSet>
      <sheetData sheetId="0" refreshError="1"/>
      <sheetData sheetId="1" refreshError="1"/>
      <sheetData sheetId="2" refreshError="1"/>
      <sheetData sheetId="3" refreshError="1"/>
      <sheetData sheetId="4">
        <row r="11">
          <cell r="E11">
            <v>81495.5</v>
          </cell>
        </row>
      </sheetData>
      <sheetData sheetId="5">
        <row r="11">
          <cell r="BD11">
            <v>1465.9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345">
          <cell r="B345">
            <v>276262545.13</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16">
          <cell r="C16">
            <v>3000</v>
          </cell>
        </row>
      </sheetData>
      <sheetData sheetId="55">
        <row r="16">
          <cell r="C16">
            <v>3000</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ow r="8">
          <cell r="G8">
            <v>27718600</v>
          </cell>
          <cell r="K8">
            <v>0</v>
          </cell>
          <cell r="M8">
            <v>36305000</v>
          </cell>
          <cell r="Q8">
            <v>0</v>
          </cell>
          <cell r="S8">
            <v>17471900</v>
          </cell>
          <cell r="W8">
            <v>0</v>
          </cell>
        </row>
        <row r="9">
          <cell r="G9">
            <v>111505000</v>
          </cell>
          <cell r="K9">
            <v>67475000</v>
          </cell>
          <cell r="M9">
            <v>16118400</v>
          </cell>
          <cell r="Q9">
            <v>0</v>
          </cell>
          <cell r="S9">
            <v>17624700</v>
          </cell>
          <cell r="W9">
            <v>1876600</v>
          </cell>
        </row>
        <row r="10">
          <cell r="G10">
            <v>18971000</v>
          </cell>
          <cell r="K10">
            <v>10442000</v>
          </cell>
          <cell r="M10">
            <v>44069900</v>
          </cell>
          <cell r="Q10">
            <v>0</v>
          </cell>
          <cell r="S10">
            <v>47619900</v>
          </cell>
          <cell r="W10">
            <v>13770500</v>
          </cell>
        </row>
        <row r="11">
          <cell r="G11">
            <v>39499000</v>
          </cell>
          <cell r="K11">
            <v>0</v>
          </cell>
          <cell r="M11">
            <v>7817200</v>
          </cell>
          <cell r="Q11">
            <v>0</v>
          </cell>
          <cell r="S11">
            <v>24716000</v>
          </cell>
          <cell r="W11">
            <v>0</v>
          </cell>
        </row>
        <row r="12">
          <cell r="G12">
            <v>24949000</v>
          </cell>
          <cell r="K12">
            <v>0</v>
          </cell>
          <cell r="M12">
            <v>51790000</v>
          </cell>
          <cell r="Q12">
            <v>0</v>
          </cell>
          <cell r="S12">
            <v>36574700</v>
          </cell>
          <cell r="W12">
            <v>0</v>
          </cell>
        </row>
        <row r="13">
          <cell r="G13">
            <v>25641000</v>
          </cell>
          <cell r="K13">
            <v>0</v>
          </cell>
          <cell r="M13">
            <v>64205200</v>
          </cell>
          <cell r="Q13">
            <v>0</v>
          </cell>
          <cell r="S13">
            <v>25844700</v>
          </cell>
          <cell r="W13">
            <v>0</v>
          </cell>
        </row>
        <row r="14">
          <cell r="G14">
            <v>33096000</v>
          </cell>
          <cell r="K14">
            <v>0</v>
          </cell>
          <cell r="M14">
            <v>51394800</v>
          </cell>
          <cell r="Q14">
            <v>0</v>
          </cell>
          <cell r="S14">
            <v>13735000</v>
          </cell>
          <cell r="W14">
            <v>0</v>
          </cell>
        </row>
        <row r="15">
          <cell r="G15">
            <v>47716000</v>
          </cell>
          <cell r="K15">
            <v>10858000</v>
          </cell>
          <cell r="M15">
            <v>67182800</v>
          </cell>
          <cell r="Q15">
            <v>0</v>
          </cell>
          <cell r="S15">
            <v>19203900</v>
          </cell>
          <cell r="W15">
            <v>925100</v>
          </cell>
        </row>
        <row r="16">
          <cell r="G16">
            <v>18794000</v>
          </cell>
          <cell r="K16">
            <v>0</v>
          </cell>
          <cell r="M16">
            <v>137296600</v>
          </cell>
          <cell r="Q16">
            <v>0</v>
          </cell>
          <cell r="S16">
            <v>27115000</v>
          </cell>
          <cell r="W16">
            <v>0</v>
          </cell>
        </row>
        <row r="17">
          <cell r="G17">
            <v>3771000</v>
          </cell>
          <cell r="K17">
            <v>0</v>
          </cell>
          <cell r="M17">
            <v>23648100</v>
          </cell>
          <cell r="Q17">
            <v>0</v>
          </cell>
          <cell r="S17">
            <v>16291400</v>
          </cell>
          <cell r="W17">
            <v>0</v>
          </cell>
        </row>
        <row r="18">
          <cell r="G18">
            <v>27017000</v>
          </cell>
          <cell r="K18">
            <v>5400000</v>
          </cell>
          <cell r="M18">
            <v>87025000</v>
          </cell>
          <cell r="Q18">
            <v>0</v>
          </cell>
          <cell r="S18">
            <v>25815700</v>
          </cell>
          <cell r="W18">
            <v>3177200</v>
          </cell>
        </row>
        <row r="19">
          <cell r="G19">
            <v>9651000</v>
          </cell>
          <cell r="K19">
            <v>0</v>
          </cell>
          <cell r="M19">
            <v>54749800</v>
          </cell>
          <cell r="Q19">
            <v>0</v>
          </cell>
          <cell r="S19">
            <v>12893700</v>
          </cell>
          <cell r="W19">
            <v>0</v>
          </cell>
        </row>
        <row r="20">
          <cell r="G20">
            <v>13584000</v>
          </cell>
          <cell r="K20">
            <v>0</v>
          </cell>
          <cell r="M20">
            <v>26758100</v>
          </cell>
          <cell r="Q20">
            <v>0</v>
          </cell>
          <cell r="S20">
            <v>8317700.0000000009</v>
          </cell>
          <cell r="W20">
            <v>0</v>
          </cell>
        </row>
        <row r="21">
          <cell r="G21">
            <v>19006000</v>
          </cell>
          <cell r="K21">
            <v>0</v>
          </cell>
          <cell r="M21">
            <v>33795800</v>
          </cell>
          <cell r="Q21">
            <v>0</v>
          </cell>
          <cell r="S21">
            <v>18301300</v>
          </cell>
          <cell r="W21">
            <v>0</v>
          </cell>
        </row>
        <row r="22">
          <cell r="G22">
            <v>27120000</v>
          </cell>
          <cell r="K22">
            <v>0</v>
          </cell>
          <cell r="M22">
            <v>29672300</v>
          </cell>
          <cell r="Q22">
            <v>0</v>
          </cell>
          <cell r="S22">
            <v>8580700</v>
          </cell>
          <cell r="W22">
            <v>0</v>
          </cell>
        </row>
        <row r="23">
          <cell r="G23">
            <v>108268000</v>
          </cell>
          <cell r="K23">
            <v>35764000</v>
          </cell>
          <cell r="M23">
            <v>308632200</v>
          </cell>
          <cell r="Q23">
            <v>0</v>
          </cell>
          <cell r="S23">
            <v>18222800</v>
          </cell>
          <cell r="W23">
            <v>962400</v>
          </cell>
        </row>
        <row r="24">
          <cell r="G24">
            <v>27623000</v>
          </cell>
          <cell r="K24">
            <v>0</v>
          </cell>
          <cell r="M24">
            <v>35212000</v>
          </cell>
          <cell r="Q24">
            <v>3700000</v>
          </cell>
          <cell r="S24">
            <v>9971000</v>
          </cell>
          <cell r="W24">
            <v>0</v>
          </cell>
        </row>
        <row r="25">
          <cell r="G25">
            <v>37590000</v>
          </cell>
          <cell r="K25">
            <v>1861000</v>
          </cell>
          <cell r="M25">
            <v>67538300</v>
          </cell>
          <cell r="Q25">
            <v>0</v>
          </cell>
          <cell r="S25">
            <v>19553000</v>
          </cell>
          <cell r="W25">
            <v>900100</v>
          </cell>
        </row>
        <row r="28">
          <cell r="M28">
            <v>200725900</v>
          </cell>
          <cell r="Q28">
            <v>0</v>
          </cell>
        </row>
        <row r="29">
          <cell r="M29">
            <v>226358300</v>
          </cell>
          <cell r="Q29">
            <v>70835700</v>
          </cell>
        </row>
        <row r="37">
          <cell r="F37">
            <v>71694300</v>
          </cell>
        </row>
        <row r="38">
          <cell r="F38">
            <v>8500000</v>
          </cell>
        </row>
        <row r="39">
          <cell r="F39">
            <v>6000000</v>
          </cell>
        </row>
        <row r="40">
          <cell r="F40">
            <v>10000000</v>
          </cell>
        </row>
        <row r="41">
          <cell r="F41">
            <v>3000000</v>
          </cell>
        </row>
        <row r="42">
          <cell r="F42">
            <v>12500000</v>
          </cell>
        </row>
        <row r="43">
          <cell r="F43">
            <v>2634204100</v>
          </cell>
        </row>
      </sheetData>
      <sheetData sheetId="64" refreshError="1"/>
      <sheetData sheetId="65">
        <row r="9">
          <cell r="E9">
            <v>0</v>
          </cell>
          <cell r="F9">
            <v>0</v>
          </cell>
          <cell r="G9">
            <v>0</v>
          </cell>
          <cell r="H9">
            <v>0</v>
          </cell>
          <cell r="I9">
            <v>0</v>
          </cell>
          <cell r="J9">
            <v>1375</v>
          </cell>
          <cell r="K9">
            <v>1069.5</v>
          </cell>
          <cell r="L9">
            <v>4998.3999999999996</v>
          </cell>
          <cell r="M9">
            <v>1053.6500000000001</v>
          </cell>
          <cell r="N9">
            <v>606.29999999999995</v>
          </cell>
          <cell r="O9">
            <v>50.25</v>
          </cell>
          <cell r="P9">
            <v>5515.1</v>
          </cell>
          <cell r="Q9">
            <v>96.48</v>
          </cell>
          <cell r="R9">
            <v>1970.3</v>
          </cell>
          <cell r="S9">
            <v>511.3</v>
          </cell>
          <cell r="T9">
            <v>23433</v>
          </cell>
          <cell r="U9">
            <v>120970</v>
          </cell>
          <cell r="V9">
            <v>0</v>
          </cell>
          <cell r="W9">
            <v>4</v>
          </cell>
          <cell r="X9">
            <v>1860.1</v>
          </cell>
          <cell r="Y9">
            <v>0</v>
          </cell>
          <cell r="Z9">
            <v>615.29999999999995</v>
          </cell>
          <cell r="AA9">
            <v>424.59400000000005</v>
          </cell>
          <cell r="AB9">
            <v>1430</v>
          </cell>
          <cell r="AC9">
            <v>723.5</v>
          </cell>
          <cell r="AD9">
            <v>1465.9</v>
          </cell>
          <cell r="AE9">
            <v>3</v>
          </cell>
          <cell r="AF9">
            <v>788.17</v>
          </cell>
        </row>
        <row r="10">
          <cell r="E10">
            <v>0</v>
          </cell>
          <cell r="F10">
            <v>714.46699999999998</v>
          </cell>
          <cell r="G10">
            <v>0</v>
          </cell>
          <cell r="H10">
            <v>0</v>
          </cell>
          <cell r="I10">
            <v>0</v>
          </cell>
          <cell r="J10">
            <v>1540</v>
          </cell>
          <cell r="K10">
            <v>2929.6</v>
          </cell>
          <cell r="L10">
            <v>31056.7</v>
          </cell>
          <cell r="M10">
            <v>7703.2</v>
          </cell>
          <cell r="N10">
            <v>1149.0999999999999</v>
          </cell>
          <cell r="O10">
            <v>50.25</v>
          </cell>
          <cell r="P10">
            <v>21298</v>
          </cell>
          <cell r="Q10">
            <v>1929.6</v>
          </cell>
          <cell r="R10">
            <v>6227.7</v>
          </cell>
          <cell r="S10">
            <v>571.9</v>
          </cell>
          <cell r="T10">
            <v>162809</v>
          </cell>
          <cell r="U10">
            <v>385077</v>
          </cell>
          <cell r="V10">
            <v>0</v>
          </cell>
          <cell r="W10">
            <v>14.5</v>
          </cell>
          <cell r="X10">
            <v>2429.3000000000002</v>
          </cell>
          <cell r="Y10">
            <v>0</v>
          </cell>
          <cell r="Z10">
            <v>1173.0999999999999</v>
          </cell>
          <cell r="AA10">
            <v>909.84400000000005</v>
          </cell>
          <cell r="AB10">
            <v>4100</v>
          </cell>
          <cell r="AC10">
            <v>1471</v>
          </cell>
          <cell r="AD10">
            <v>1999.8</v>
          </cell>
          <cell r="AE10">
            <v>0</v>
          </cell>
          <cell r="AF10">
            <v>842.67</v>
          </cell>
        </row>
        <row r="11">
          <cell r="E11">
            <v>0</v>
          </cell>
          <cell r="F11">
            <v>0</v>
          </cell>
          <cell r="G11">
            <v>0</v>
          </cell>
          <cell r="H11">
            <v>0</v>
          </cell>
          <cell r="I11">
            <v>100</v>
          </cell>
          <cell r="J11">
            <v>1060</v>
          </cell>
          <cell r="K11">
            <v>5704.4</v>
          </cell>
          <cell r="L11">
            <v>13697.7</v>
          </cell>
          <cell r="M11">
            <v>2857.9500000000003</v>
          </cell>
          <cell r="N11">
            <v>1104.5</v>
          </cell>
          <cell r="O11">
            <v>50.25</v>
          </cell>
          <cell r="P11">
            <v>17888.2</v>
          </cell>
          <cell r="Q11">
            <v>482.4</v>
          </cell>
          <cell r="R11">
            <v>2504.1</v>
          </cell>
          <cell r="S11">
            <v>547.29999999999995</v>
          </cell>
          <cell r="T11">
            <v>119597</v>
          </cell>
          <cell r="U11">
            <v>194300</v>
          </cell>
          <cell r="V11">
            <v>0</v>
          </cell>
          <cell r="W11">
            <v>10</v>
          </cell>
          <cell r="X11">
            <v>2480.8000000000002</v>
          </cell>
          <cell r="Y11">
            <v>0</v>
          </cell>
          <cell r="Z11">
            <v>615.1</v>
          </cell>
          <cell r="AA11">
            <v>909.84400000000005</v>
          </cell>
          <cell r="AB11">
            <v>2400</v>
          </cell>
          <cell r="AC11">
            <v>1346.2</v>
          </cell>
          <cell r="AD11">
            <v>1238.5</v>
          </cell>
          <cell r="AE11">
            <v>3</v>
          </cell>
          <cell r="AF11">
            <v>900.17</v>
          </cell>
        </row>
        <row r="12">
          <cell r="E12">
            <v>0</v>
          </cell>
          <cell r="F12">
            <v>0</v>
          </cell>
          <cell r="G12">
            <v>0</v>
          </cell>
          <cell r="H12">
            <v>0</v>
          </cell>
          <cell r="I12">
            <v>200</v>
          </cell>
          <cell r="J12">
            <v>2543</v>
          </cell>
          <cell r="K12">
            <v>3050.9</v>
          </cell>
          <cell r="L12">
            <v>13021.4</v>
          </cell>
          <cell r="M12">
            <v>3449.9</v>
          </cell>
          <cell r="N12">
            <v>1130.0999999999999</v>
          </cell>
          <cell r="O12">
            <v>150.75</v>
          </cell>
          <cell r="P12">
            <v>13741.1</v>
          </cell>
          <cell r="Q12">
            <v>96.48</v>
          </cell>
          <cell r="R12">
            <v>3129.5</v>
          </cell>
          <cell r="S12">
            <v>572.6</v>
          </cell>
          <cell r="T12">
            <v>38929</v>
          </cell>
          <cell r="U12">
            <v>284722</v>
          </cell>
          <cell r="V12">
            <v>0</v>
          </cell>
          <cell r="W12">
            <v>4</v>
          </cell>
          <cell r="X12">
            <v>1927.1</v>
          </cell>
          <cell r="Y12">
            <v>0</v>
          </cell>
          <cell r="Z12">
            <v>629.29999999999995</v>
          </cell>
          <cell r="AA12">
            <v>363.93799999999999</v>
          </cell>
          <cell r="AB12">
            <v>2950</v>
          </cell>
          <cell r="AC12">
            <v>872.3</v>
          </cell>
          <cell r="AD12">
            <v>1877.4</v>
          </cell>
          <cell r="AE12">
            <v>0</v>
          </cell>
          <cell r="AF12">
            <v>871.47</v>
          </cell>
        </row>
        <row r="13">
          <cell r="E13">
            <v>0</v>
          </cell>
          <cell r="F13">
            <v>0</v>
          </cell>
          <cell r="G13">
            <v>0</v>
          </cell>
          <cell r="H13">
            <v>0</v>
          </cell>
          <cell r="I13">
            <v>200</v>
          </cell>
          <cell r="J13">
            <v>2258</v>
          </cell>
          <cell r="K13">
            <v>4044.6</v>
          </cell>
          <cell r="L13">
            <v>9944.4</v>
          </cell>
          <cell r="M13">
            <v>3734.85</v>
          </cell>
          <cell r="N13">
            <v>1291.4000000000001</v>
          </cell>
          <cell r="O13">
            <v>50.25</v>
          </cell>
          <cell r="P13">
            <v>15397.8</v>
          </cell>
          <cell r="Q13">
            <v>675.36</v>
          </cell>
          <cell r="R13">
            <v>2503.1999999999998</v>
          </cell>
          <cell r="S13">
            <v>501.1</v>
          </cell>
          <cell r="T13">
            <v>80011</v>
          </cell>
          <cell r="U13">
            <v>216369</v>
          </cell>
          <cell r="V13">
            <v>0</v>
          </cell>
          <cell r="W13">
            <v>8</v>
          </cell>
          <cell r="X13">
            <v>1783.4</v>
          </cell>
          <cell r="Y13">
            <v>0</v>
          </cell>
          <cell r="Z13">
            <v>620.29999999999995</v>
          </cell>
          <cell r="AA13">
            <v>212.297</v>
          </cell>
          <cell r="AB13">
            <v>1500</v>
          </cell>
          <cell r="AC13">
            <v>901.2</v>
          </cell>
          <cell r="AD13">
            <v>1637.5</v>
          </cell>
          <cell r="AE13">
            <v>4</v>
          </cell>
          <cell r="AF13">
            <v>852.27</v>
          </cell>
        </row>
        <row r="14">
          <cell r="E14">
            <v>0</v>
          </cell>
          <cell r="F14">
            <v>0</v>
          </cell>
          <cell r="G14">
            <v>0</v>
          </cell>
          <cell r="H14">
            <v>0</v>
          </cell>
          <cell r="I14">
            <v>0</v>
          </cell>
          <cell r="J14">
            <v>1771</v>
          </cell>
          <cell r="K14">
            <v>1694</v>
          </cell>
          <cell r="L14">
            <v>7248.4</v>
          </cell>
          <cell r="M14">
            <v>1640.65</v>
          </cell>
          <cell r="N14">
            <v>610.1</v>
          </cell>
          <cell r="O14">
            <v>100.5</v>
          </cell>
          <cell r="P14">
            <v>11349.1</v>
          </cell>
          <cell r="Q14">
            <v>385.92</v>
          </cell>
          <cell r="R14">
            <v>1927.1</v>
          </cell>
          <cell r="S14">
            <v>565.4</v>
          </cell>
          <cell r="T14">
            <v>31930</v>
          </cell>
          <cell r="U14">
            <v>167106</v>
          </cell>
          <cell r="V14">
            <v>0</v>
          </cell>
          <cell r="W14">
            <v>3</v>
          </cell>
          <cell r="X14">
            <v>2006</v>
          </cell>
          <cell r="Y14">
            <v>0</v>
          </cell>
          <cell r="Z14">
            <v>573.5</v>
          </cell>
          <cell r="AA14">
            <v>363.93799999999999</v>
          </cell>
          <cell r="AB14">
            <v>1350</v>
          </cell>
          <cell r="AC14">
            <v>686</v>
          </cell>
          <cell r="AD14">
            <v>1047.5</v>
          </cell>
          <cell r="AE14">
            <v>5</v>
          </cell>
          <cell r="AF14">
            <v>799.37</v>
          </cell>
        </row>
        <row r="15">
          <cell r="E15">
            <v>0</v>
          </cell>
          <cell r="F15">
            <v>0</v>
          </cell>
          <cell r="G15">
            <v>0</v>
          </cell>
          <cell r="H15">
            <v>0</v>
          </cell>
          <cell r="I15">
            <v>0</v>
          </cell>
          <cell r="J15">
            <v>2010</v>
          </cell>
          <cell r="K15">
            <v>3484.5</v>
          </cell>
          <cell r="L15">
            <v>9913.7000000000007</v>
          </cell>
          <cell r="M15">
            <v>2101.4</v>
          </cell>
          <cell r="N15">
            <v>1149.8</v>
          </cell>
          <cell r="O15">
            <v>201</v>
          </cell>
          <cell r="P15">
            <v>10264.299999999999</v>
          </cell>
          <cell r="Q15">
            <v>96.48</v>
          </cell>
          <cell r="R15">
            <v>3079.5</v>
          </cell>
          <cell r="S15">
            <v>501.6</v>
          </cell>
          <cell r="T15">
            <v>83968</v>
          </cell>
          <cell r="U15">
            <v>215800</v>
          </cell>
          <cell r="V15">
            <v>0</v>
          </cell>
          <cell r="W15">
            <v>1.5</v>
          </cell>
          <cell r="X15">
            <v>1653.2</v>
          </cell>
          <cell r="Y15">
            <v>0</v>
          </cell>
          <cell r="Z15">
            <v>590.4</v>
          </cell>
          <cell r="AA15">
            <v>485.25</v>
          </cell>
          <cell r="AB15">
            <v>2300</v>
          </cell>
          <cell r="AC15">
            <v>1353.4</v>
          </cell>
          <cell r="AD15">
            <v>1657.9</v>
          </cell>
          <cell r="AE15">
            <v>5</v>
          </cell>
          <cell r="AF15">
            <v>788.17</v>
          </cell>
        </row>
        <row r="16">
          <cell r="E16">
            <v>0</v>
          </cell>
          <cell r="F16">
            <v>714.46699999999998</v>
          </cell>
          <cell r="G16">
            <v>0</v>
          </cell>
          <cell r="H16">
            <v>0</v>
          </cell>
          <cell r="I16">
            <v>0</v>
          </cell>
          <cell r="J16">
            <v>824</v>
          </cell>
          <cell r="K16">
            <v>3962.9</v>
          </cell>
          <cell r="L16">
            <v>12197.6</v>
          </cell>
          <cell r="M16">
            <v>2896.05</v>
          </cell>
          <cell r="N16">
            <v>1315.4</v>
          </cell>
          <cell r="O16">
            <v>150.75</v>
          </cell>
          <cell r="P16">
            <v>10851.2</v>
          </cell>
          <cell r="Q16">
            <v>289.44</v>
          </cell>
          <cell r="R16">
            <v>2503.3000000000002</v>
          </cell>
          <cell r="S16">
            <v>525.9</v>
          </cell>
          <cell r="T16">
            <v>68431</v>
          </cell>
          <cell r="U16">
            <v>176721</v>
          </cell>
          <cell r="V16">
            <v>0</v>
          </cell>
          <cell r="W16">
            <v>15.5</v>
          </cell>
          <cell r="X16">
            <v>1680.7</v>
          </cell>
          <cell r="Y16">
            <v>0</v>
          </cell>
          <cell r="Z16">
            <v>602.20000000000005</v>
          </cell>
          <cell r="AA16">
            <v>424.59399999999999</v>
          </cell>
          <cell r="AB16">
            <v>2750</v>
          </cell>
          <cell r="AC16">
            <v>1240.9000000000001</v>
          </cell>
          <cell r="AD16">
            <v>1736.8</v>
          </cell>
          <cell r="AE16">
            <v>3.2</v>
          </cell>
          <cell r="AF16">
            <v>852.17</v>
          </cell>
        </row>
        <row r="17">
          <cell r="E17">
            <v>0</v>
          </cell>
          <cell r="F17">
            <v>0</v>
          </cell>
          <cell r="G17">
            <v>0</v>
          </cell>
          <cell r="H17">
            <v>0</v>
          </cell>
          <cell r="I17">
            <v>0</v>
          </cell>
          <cell r="J17">
            <v>1700</v>
          </cell>
          <cell r="K17">
            <v>1787.5</v>
          </cell>
          <cell r="L17">
            <v>7073.3</v>
          </cell>
          <cell r="M17">
            <v>1790.55</v>
          </cell>
          <cell r="N17">
            <v>604</v>
          </cell>
          <cell r="O17">
            <v>50.25</v>
          </cell>
          <cell r="P17">
            <v>12934.4</v>
          </cell>
          <cell r="Q17">
            <v>0</v>
          </cell>
          <cell r="R17">
            <v>1947.6</v>
          </cell>
          <cell r="S17">
            <v>542</v>
          </cell>
          <cell r="T17">
            <v>31418</v>
          </cell>
          <cell r="U17">
            <v>149319</v>
          </cell>
          <cell r="V17">
            <v>0</v>
          </cell>
          <cell r="W17">
            <v>2.5</v>
          </cell>
          <cell r="X17">
            <v>1908.8</v>
          </cell>
          <cell r="Y17">
            <v>0</v>
          </cell>
          <cell r="Z17">
            <v>597.70000000000005</v>
          </cell>
          <cell r="AA17">
            <v>121.313</v>
          </cell>
          <cell r="AB17">
            <v>1750</v>
          </cell>
          <cell r="AC17">
            <v>965.3</v>
          </cell>
          <cell r="AD17">
            <v>1218</v>
          </cell>
          <cell r="AE17">
            <v>2</v>
          </cell>
          <cell r="AF17">
            <v>789.77</v>
          </cell>
        </row>
        <row r="18">
          <cell r="E18">
            <v>0</v>
          </cell>
          <cell r="F18">
            <v>0</v>
          </cell>
          <cell r="G18">
            <v>0</v>
          </cell>
          <cell r="H18">
            <v>0</v>
          </cell>
          <cell r="I18">
            <v>0</v>
          </cell>
          <cell r="J18">
            <v>1310</v>
          </cell>
          <cell r="K18">
            <v>1989.1</v>
          </cell>
          <cell r="L18">
            <v>5069</v>
          </cell>
          <cell r="M18">
            <v>1440.45</v>
          </cell>
          <cell r="N18">
            <v>711.1</v>
          </cell>
          <cell r="O18">
            <v>0</v>
          </cell>
          <cell r="P18">
            <v>7406.6</v>
          </cell>
          <cell r="Q18">
            <v>1061.28</v>
          </cell>
          <cell r="R18">
            <v>1927.1</v>
          </cell>
          <cell r="S18">
            <v>509.5</v>
          </cell>
          <cell r="T18">
            <v>48163</v>
          </cell>
          <cell r="U18">
            <v>104691</v>
          </cell>
          <cell r="V18">
            <v>0</v>
          </cell>
          <cell r="W18">
            <v>4.5</v>
          </cell>
          <cell r="X18">
            <v>1980.9</v>
          </cell>
          <cell r="Y18">
            <v>0</v>
          </cell>
          <cell r="Z18">
            <v>605.1</v>
          </cell>
          <cell r="AA18">
            <v>272.95299999999997</v>
          </cell>
          <cell r="AB18">
            <v>1480</v>
          </cell>
          <cell r="AC18">
            <v>777.2</v>
          </cell>
          <cell r="AD18">
            <v>673.7</v>
          </cell>
          <cell r="AE18">
            <v>0</v>
          </cell>
          <cell r="AF18">
            <v>760.97</v>
          </cell>
        </row>
        <row r="19">
          <cell r="E19">
            <v>0</v>
          </cell>
          <cell r="F19">
            <v>714.46699999999998</v>
          </cell>
          <cell r="G19">
            <v>0</v>
          </cell>
          <cell r="H19">
            <v>0</v>
          </cell>
          <cell r="I19">
            <v>0</v>
          </cell>
          <cell r="J19">
            <v>1899</v>
          </cell>
          <cell r="K19">
            <v>4779.3</v>
          </cell>
          <cell r="L19">
            <v>17478.8</v>
          </cell>
          <cell r="M19">
            <v>3534.9</v>
          </cell>
          <cell r="N19">
            <v>1145.2</v>
          </cell>
          <cell r="O19">
            <v>201</v>
          </cell>
          <cell r="P19">
            <v>14104.1</v>
          </cell>
          <cell r="Q19">
            <v>289.44</v>
          </cell>
          <cell r="R19">
            <v>3177</v>
          </cell>
          <cell r="S19">
            <v>499.1</v>
          </cell>
          <cell r="T19">
            <v>121291</v>
          </cell>
          <cell r="U19">
            <v>241204</v>
          </cell>
          <cell r="V19">
            <v>0</v>
          </cell>
          <cell r="W19">
            <v>10</v>
          </cell>
          <cell r="X19">
            <v>2088.4</v>
          </cell>
          <cell r="Y19">
            <v>0</v>
          </cell>
          <cell r="Z19">
            <v>608.4</v>
          </cell>
          <cell r="AA19">
            <v>242.625</v>
          </cell>
          <cell r="AB19">
            <v>2900</v>
          </cell>
          <cell r="AC19">
            <v>1047.9000000000001</v>
          </cell>
          <cell r="AD19">
            <v>1800.5</v>
          </cell>
          <cell r="AE19">
            <v>4</v>
          </cell>
          <cell r="AF19">
            <v>842.57</v>
          </cell>
        </row>
        <row r="20">
          <cell r="E20">
            <v>0</v>
          </cell>
          <cell r="F20">
            <v>0</v>
          </cell>
          <cell r="G20">
            <v>0</v>
          </cell>
          <cell r="H20">
            <v>0</v>
          </cell>
          <cell r="I20">
            <v>0</v>
          </cell>
          <cell r="J20">
            <v>1675</v>
          </cell>
          <cell r="K20">
            <v>3008</v>
          </cell>
          <cell r="L20">
            <v>7088.6</v>
          </cell>
          <cell r="M20">
            <v>1895.1</v>
          </cell>
          <cell r="N20">
            <v>607.5</v>
          </cell>
          <cell r="O20">
            <v>0</v>
          </cell>
          <cell r="P20">
            <v>8886.2999999999993</v>
          </cell>
          <cell r="Q20">
            <v>192.96</v>
          </cell>
          <cell r="R20">
            <v>1883</v>
          </cell>
          <cell r="S20">
            <v>533.20000000000005</v>
          </cell>
          <cell r="T20">
            <v>49541</v>
          </cell>
          <cell r="U20">
            <v>179007</v>
          </cell>
          <cell r="V20">
            <v>0</v>
          </cell>
          <cell r="W20">
            <v>11.5</v>
          </cell>
          <cell r="X20">
            <v>2451</v>
          </cell>
          <cell r="Y20">
            <v>0</v>
          </cell>
          <cell r="Z20">
            <v>614</v>
          </cell>
          <cell r="AA20">
            <v>333.60899999999998</v>
          </cell>
          <cell r="AB20">
            <v>1360</v>
          </cell>
          <cell r="AC20">
            <v>1041.2</v>
          </cell>
          <cell r="AD20">
            <v>1168.9000000000001</v>
          </cell>
          <cell r="AE20">
            <v>0</v>
          </cell>
          <cell r="AF20">
            <v>760.97</v>
          </cell>
        </row>
        <row r="21">
          <cell r="E21">
            <v>0</v>
          </cell>
          <cell r="F21">
            <v>0</v>
          </cell>
          <cell r="G21">
            <v>0</v>
          </cell>
          <cell r="H21">
            <v>0</v>
          </cell>
          <cell r="I21">
            <v>0</v>
          </cell>
          <cell r="J21">
            <v>3170</v>
          </cell>
          <cell r="K21">
            <v>5997.8</v>
          </cell>
          <cell r="L21">
            <v>19581.400000000001</v>
          </cell>
          <cell r="M21">
            <v>4064.1499999999996</v>
          </cell>
          <cell r="N21">
            <v>1141.2</v>
          </cell>
          <cell r="O21">
            <v>0</v>
          </cell>
          <cell r="P21">
            <v>17977.900000000001</v>
          </cell>
          <cell r="Q21">
            <v>1157.76</v>
          </cell>
          <cell r="R21">
            <v>4929.8999999999996</v>
          </cell>
          <cell r="S21">
            <v>518</v>
          </cell>
          <cell r="T21">
            <v>95736</v>
          </cell>
          <cell r="U21">
            <v>420184</v>
          </cell>
          <cell r="V21">
            <v>0</v>
          </cell>
          <cell r="W21">
            <v>11.5</v>
          </cell>
          <cell r="X21">
            <v>1823.9</v>
          </cell>
          <cell r="Y21">
            <v>0</v>
          </cell>
          <cell r="Z21">
            <v>586.9</v>
          </cell>
          <cell r="AA21">
            <v>1122.1410000000001</v>
          </cell>
          <cell r="AB21">
            <v>1968</v>
          </cell>
          <cell r="AC21">
            <v>994.4</v>
          </cell>
          <cell r="AD21">
            <v>2949.9</v>
          </cell>
          <cell r="AE21">
            <v>7</v>
          </cell>
          <cell r="AF21">
            <v>890.67</v>
          </cell>
        </row>
        <row r="22">
          <cell r="E22">
            <v>0</v>
          </cell>
          <cell r="F22">
            <v>0</v>
          </cell>
          <cell r="G22">
            <v>0</v>
          </cell>
          <cell r="H22">
            <v>0</v>
          </cell>
          <cell r="I22">
            <v>0</v>
          </cell>
          <cell r="J22">
            <v>1350</v>
          </cell>
          <cell r="K22">
            <v>2194.3000000000002</v>
          </cell>
          <cell r="L22">
            <v>6747.5</v>
          </cell>
          <cell r="M22">
            <v>1794.95</v>
          </cell>
          <cell r="N22">
            <v>566.9</v>
          </cell>
          <cell r="O22">
            <v>0</v>
          </cell>
          <cell r="P22">
            <v>5781</v>
          </cell>
          <cell r="Q22">
            <v>96.48</v>
          </cell>
          <cell r="R22">
            <v>1780.4</v>
          </cell>
          <cell r="S22">
            <v>517</v>
          </cell>
          <cell r="T22">
            <v>45885</v>
          </cell>
          <cell r="U22">
            <v>144971</v>
          </cell>
          <cell r="V22">
            <v>0</v>
          </cell>
          <cell r="W22">
            <v>0.5</v>
          </cell>
          <cell r="X22">
            <v>4030.1</v>
          </cell>
          <cell r="Y22">
            <v>0</v>
          </cell>
          <cell r="Z22">
            <v>619</v>
          </cell>
          <cell r="AA22">
            <v>303.28100000000001</v>
          </cell>
          <cell r="AB22">
            <v>1600</v>
          </cell>
          <cell r="AC22">
            <v>967.9</v>
          </cell>
          <cell r="AD22">
            <v>1379.7</v>
          </cell>
          <cell r="AE22">
            <v>0</v>
          </cell>
          <cell r="AF22">
            <v>861.87</v>
          </cell>
        </row>
        <row r="23">
          <cell r="E23">
            <v>0</v>
          </cell>
          <cell r="F23">
            <v>0</v>
          </cell>
          <cell r="G23">
            <v>0</v>
          </cell>
          <cell r="H23">
            <v>0</v>
          </cell>
          <cell r="I23">
            <v>0</v>
          </cell>
          <cell r="J23">
            <v>2200</v>
          </cell>
          <cell r="K23">
            <v>3210.3</v>
          </cell>
          <cell r="L23">
            <v>9283.5</v>
          </cell>
          <cell r="M23">
            <v>2132.2000000000003</v>
          </cell>
          <cell r="N23">
            <v>1170.5</v>
          </cell>
          <cell r="O23">
            <v>100.5</v>
          </cell>
          <cell r="P23">
            <v>3574.3</v>
          </cell>
          <cell r="Q23">
            <v>96.48</v>
          </cell>
          <cell r="R23">
            <v>1877.2</v>
          </cell>
          <cell r="S23">
            <v>521.6</v>
          </cell>
          <cell r="T23">
            <v>43879</v>
          </cell>
          <cell r="U23">
            <v>211605</v>
          </cell>
          <cell r="V23">
            <v>0</v>
          </cell>
          <cell r="W23">
            <v>3.5</v>
          </cell>
          <cell r="X23">
            <v>2432.3000000000002</v>
          </cell>
          <cell r="Y23">
            <v>0</v>
          </cell>
          <cell r="Z23">
            <v>619.20000000000005</v>
          </cell>
          <cell r="AA23">
            <v>272.95299999999997</v>
          </cell>
          <cell r="AB23">
            <v>1560</v>
          </cell>
          <cell r="AC23">
            <v>1098.5</v>
          </cell>
          <cell r="AD23">
            <v>1277.5</v>
          </cell>
          <cell r="AE23">
            <v>4</v>
          </cell>
          <cell r="AF23">
            <v>788.17</v>
          </cell>
        </row>
        <row r="24">
          <cell r="E24">
            <v>0</v>
          </cell>
          <cell r="F24">
            <v>0</v>
          </cell>
          <cell r="G24">
            <v>0</v>
          </cell>
          <cell r="H24">
            <v>0</v>
          </cell>
          <cell r="I24">
            <v>0</v>
          </cell>
          <cell r="J24">
            <v>1690</v>
          </cell>
          <cell r="K24">
            <v>6263.3</v>
          </cell>
          <cell r="L24">
            <v>19006.5</v>
          </cell>
          <cell r="M24">
            <v>4752.1500000000005</v>
          </cell>
          <cell r="N24">
            <v>1109.9000000000001</v>
          </cell>
          <cell r="O24">
            <v>100.5</v>
          </cell>
          <cell r="P24">
            <v>18167.099999999999</v>
          </cell>
          <cell r="Q24">
            <v>1447.2</v>
          </cell>
          <cell r="R24">
            <v>3542.6</v>
          </cell>
          <cell r="S24">
            <v>506.1</v>
          </cell>
          <cell r="T24">
            <v>115077</v>
          </cell>
          <cell r="U24">
            <v>273946</v>
          </cell>
          <cell r="V24">
            <v>685</v>
          </cell>
          <cell r="W24">
            <v>10</v>
          </cell>
          <cell r="X24">
            <v>2359.8000000000002</v>
          </cell>
          <cell r="Y24">
            <v>0</v>
          </cell>
          <cell r="Z24">
            <v>1225.4000000000001</v>
          </cell>
          <cell r="AA24">
            <v>454.92200000000003</v>
          </cell>
          <cell r="AB24">
            <v>3000</v>
          </cell>
          <cell r="AC24">
            <v>1271.4000000000001</v>
          </cell>
          <cell r="AD24">
            <v>2408.3000000000002</v>
          </cell>
          <cell r="AE24">
            <v>5</v>
          </cell>
          <cell r="AF24">
            <v>919.47</v>
          </cell>
        </row>
        <row r="25">
          <cell r="E25">
            <v>0</v>
          </cell>
          <cell r="F25">
            <v>0</v>
          </cell>
          <cell r="G25">
            <v>0</v>
          </cell>
          <cell r="H25">
            <v>0</v>
          </cell>
          <cell r="I25">
            <v>0</v>
          </cell>
          <cell r="J25">
            <v>1950</v>
          </cell>
          <cell r="K25">
            <v>2260.6</v>
          </cell>
          <cell r="L25">
            <v>7927.8</v>
          </cell>
          <cell r="M25">
            <v>1928.95</v>
          </cell>
          <cell r="N25">
            <v>598.1</v>
          </cell>
          <cell r="O25">
            <v>0</v>
          </cell>
          <cell r="P25">
            <v>7353.3</v>
          </cell>
          <cell r="Q25">
            <v>675.36</v>
          </cell>
          <cell r="R25">
            <v>1890.9</v>
          </cell>
          <cell r="S25">
            <v>499</v>
          </cell>
          <cell r="T25">
            <v>30945</v>
          </cell>
          <cell r="U25">
            <v>162703</v>
          </cell>
          <cell r="V25">
            <v>0</v>
          </cell>
          <cell r="W25">
            <v>4.5</v>
          </cell>
          <cell r="X25">
            <v>3609.4</v>
          </cell>
          <cell r="Y25">
            <v>0</v>
          </cell>
          <cell r="Z25">
            <v>591.70000000000005</v>
          </cell>
          <cell r="AA25">
            <v>303.28100000000001</v>
          </cell>
          <cell r="AB25">
            <v>1300</v>
          </cell>
          <cell r="AC25">
            <v>697.7</v>
          </cell>
          <cell r="AD25">
            <v>1356.3</v>
          </cell>
          <cell r="AE25">
            <v>0</v>
          </cell>
          <cell r="AF25">
            <v>778.17</v>
          </cell>
        </row>
        <row r="26">
          <cell r="E26">
            <v>0</v>
          </cell>
          <cell r="F26">
            <v>0</v>
          </cell>
          <cell r="G26">
            <v>0</v>
          </cell>
          <cell r="H26">
            <v>0</v>
          </cell>
          <cell r="I26">
            <v>0</v>
          </cell>
          <cell r="J26">
            <v>1341</v>
          </cell>
          <cell r="K26">
            <v>3998</v>
          </cell>
          <cell r="L26">
            <v>13082.9</v>
          </cell>
          <cell r="M26">
            <v>3530.7999999999997</v>
          </cell>
          <cell r="N26">
            <v>1192.5999999999999</v>
          </cell>
          <cell r="O26">
            <v>50.25</v>
          </cell>
          <cell r="P26">
            <v>8624</v>
          </cell>
          <cell r="Q26">
            <v>578.88</v>
          </cell>
          <cell r="R26">
            <v>2505.9</v>
          </cell>
          <cell r="S26">
            <v>512.70000000000005</v>
          </cell>
          <cell r="T26">
            <v>73051</v>
          </cell>
          <cell r="U26">
            <v>219559</v>
          </cell>
          <cell r="V26">
            <v>0</v>
          </cell>
          <cell r="W26">
            <v>11.5</v>
          </cell>
          <cell r="X26">
            <v>2453.1999999999998</v>
          </cell>
          <cell r="Y26">
            <v>0</v>
          </cell>
          <cell r="Z26">
            <v>728.7</v>
          </cell>
          <cell r="AA26">
            <v>485.25</v>
          </cell>
          <cell r="AB26">
            <v>2400</v>
          </cell>
          <cell r="AC26">
            <v>1337.4</v>
          </cell>
          <cell r="AD26">
            <v>1908.9</v>
          </cell>
          <cell r="AE26">
            <v>2</v>
          </cell>
          <cell r="AF26">
            <v>900.97</v>
          </cell>
        </row>
        <row r="29">
          <cell r="E29">
            <v>0</v>
          </cell>
          <cell r="F29">
            <v>0</v>
          </cell>
          <cell r="G29">
            <v>0</v>
          </cell>
          <cell r="H29">
            <v>0</v>
          </cell>
          <cell r="I29">
            <v>0</v>
          </cell>
          <cell r="J29">
            <v>0</v>
          </cell>
          <cell r="K29">
            <v>14674.4</v>
          </cell>
          <cell r="L29">
            <v>41422.199999999997</v>
          </cell>
          <cell r="M29">
            <v>5635.0999999999995</v>
          </cell>
          <cell r="N29">
            <v>1269.3</v>
          </cell>
          <cell r="O29">
            <v>351.8</v>
          </cell>
          <cell r="P29">
            <v>30622</v>
          </cell>
          <cell r="Q29">
            <v>2508.48</v>
          </cell>
          <cell r="R29">
            <v>5033.1000000000004</v>
          </cell>
          <cell r="S29">
            <v>950.3</v>
          </cell>
          <cell r="T29">
            <v>349922</v>
          </cell>
          <cell r="U29">
            <v>367645</v>
          </cell>
          <cell r="V29">
            <v>11391</v>
          </cell>
          <cell r="W29">
            <v>27</v>
          </cell>
          <cell r="X29">
            <v>3959.7</v>
          </cell>
          <cell r="Y29">
            <v>3000</v>
          </cell>
          <cell r="Z29">
            <v>1256.0999999999999</v>
          </cell>
          <cell r="AA29">
            <v>1516.4069999999999</v>
          </cell>
          <cell r="AB29">
            <v>3800</v>
          </cell>
          <cell r="AC29">
            <v>2585.3000000000002</v>
          </cell>
          <cell r="AD29">
            <v>0</v>
          </cell>
          <cell r="AE29">
            <v>15.8</v>
          </cell>
          <cell r="AF29">
            <v>0</v>
          </cell>
        </row>
        <row r="30">
          <cell r="E30">
            <v>0</v>
          </cell>
          <cell r="F30">
            <v>6430.1990000000005</v>
          </cell>
          <cell r="G30">
            <v>11813.2</v>
          </cell>
          <cell r="H30">
            <v>0</v>
          </cell>
          <cell r="I30">
            <v>300</v>
          </cell>
          <cell r="J30">
            <v>0</v>
          </cell>
          <cell r="K30">
            <v>75266</v>
          </cell>
          <cell r="L30">
            <v>215733.2</v>
          </cell>
          <cell r="M30">
            <v>26475</v>
          </cell>
          <cell r="N30">
            <v>6061.2</v>
          </cell>
          <cell r="O30">
            <v>1005</v>
          </cell>
          <cell r="P30">
            <v>93233.600000000006</v>
          </cell>
          <cell r="Q30">
            <v>7428.92</v>
          </cell>
          <cell r="R30">
            <v>24640.1</v>
          </cell>
          <cell r="S30">
            <v>1047.0999999999999</v>
          </cell>
          <cell r="T30">
            <v>1861120.7</v>
          </cell>
          <cell r="U30">
            <v>2119635</v>
          </cell>
          <cell r="V30">
            <v>24182</v>
          </cell>
          <cell r="W30">
            <v>116.5</v>
          </cell>
          <cell r="X30">
            <v>8662.2000000000007</v>
          </cell>
          <cell r="Y30">
            <v>7000</v>
          </cell>
          <cell r="Z30">
            <v>5790.8</v>
          </cell>
          <cell r="AA30">
            <v>20805.11</v>
          </cell>
          <cell r="AB30">
            <v>21143</v>
          </cell>
          <cell r="AC30">
            <v>10662.1</v>
          </cell>
          <cell r="AD30">
            <v>0</v>
          </cell>
          <cell r="AE30">
            <v>80</v>
          </cell>
          <cell r="AF30">
            <v>0</v>
          </cell>
        </row>
        <row r="37">
          <cell r="D37">
            <v>11351780454</v>
          </cell>
        </row>
      </sheetData>
      <sheetData sheetId="66" refreshError="1"/>
      <sheetData sheetId="67" refreshError="1"/>
      <sheetData sheetId="68">
        <row r="10">
          <cell r="E10">
            <v>31391770.809999995</v>
          </cell>
          <cell r="R10">
            <v>0</v>
          </cell>
          <cell r="AB10">
            <v>0</v>
          </cell>
          <cell r="AD10">
            <v>0</v>
          </cell>
          <cell r="AV10">
            <v>0</v>
          </cell>
          <cell r="BB10">
            <v>0</v>
          </cell>
          <cell r="BF10">
            <v>42535.9</v>
          </cell>
          <cell r="BH10">
            <v>0</v>
          </cell>
          <cell r="CV10">
            <v>0</v>
          </cell>
          <cell r="CX10">
            <v>0</v>
          </cell>
          <cell r="DD10">
            <v>0</v>
          </cell>
          <cell r="DH10">
            <v>82502.58</v>
          </cell>
          <cell r="DJ10">
            <v>0</v>
          </cell>
          <cell r="DL10">
            <v>0</v>
          </cell>
          <cell r="EF10">
            <v>28078.559999999998</v>
          </cell>
          <cell r="EL10">
            <v>72201.509999999995</v>
          </cell>
          <cell r="ET10">
            <v>99033.65</v>
          </cell>
          <cell r="FH10">
            <v>4953800</v>
          </cell>
          <cell r="FN10">
            <v>0</v>
          </cell>
          <cell r="FV10">
            <v>0</v>
          </cell>
          <cell r="FX10">
            <v>0</v>
          </cell>
          <cell r="GB10">
            <v>0</v>
          </cell>
          <cell r="GD10">
            <v>0</v>
          </cell>
          <cell r="GH10">
            <v>0</v>
          </cell>
          <cell r="GJ10">
            <v>1734409.24</v>
          </cell>
          <cell r="GX10">
            <v>0</v>
          </cell>
          <cell r="HB10">
            <v>0</v>
          </cell>
          <cell r="HF10">
            <v>0</v>
          </cell>
          <cell r="HH10">
            <v>0</v>
          </cell>
          <cell r="HL10">
            <v>371300.52</v>
          </cell>
          <cell r="HT10">
            <v>0</v>
          </cell>
          <cell r="HZ10">
            <v>0</v>
          </cell>
          <cell r="IB10">
            <v>0</v>
          </cell>
          <cell r="IJ10">
            <v>1117700.8600000001</v>
          </cell>
          <cell r="IL10">
            <v>0</v>
          </cell>
          <cell r="IN10">
            <v>0</v>
          </cell>
          <cell r="IR10">
            <v>12591719</v>
          </cell>
          <cell r="IT10">
            <v>0</v>
          </cell>
          <cell r="JF10">
            <v>0</v>
          </cell>
          <cell r="JL10">
            <v>0</v>
          </cell>
          <cell r="JN10">
            <v>0</v>
          </cell>
          <cell r="JP10">
            <v>0</v>
          </cell>
          <cell r="JR10">
            <v>0</v>
          </cell>
          <cell r="JT10">
            <v>0</v>
          </cell>
          <cell r="JX10">
            <v>0</v>
          </cell>
          <cell r="JZ10">
            <v>0</v>
          </cell>
          <cell r="KF10">
            <v>0</v>
          </cell>
          <cell r="KN10">
            <v>0</v>
          </cell>
          <cell r="KV10">
            <v>305749.3</v>
          </cell>
          <cell r="KX10">
            <v>300894.05</v>
          </cell>
          <cell r="LD10">
            <v>901228</v>
          </cell>
          <cell r="LT10">
            <v>7000000</v>
          </cell>
          <cell r="MF10">
            <v>501372.94</v>
          </cell>
          <cell r="MJ10">
            <v>1289244.7</v>
          </cell>
          <cell r="NF10">
            <v>0</v>
          </cell>
          <cell r="NH10">
            <v>0</v>
          </cell>
          <cell r="NJ10">
            <v>0</v>
          </cell>
          <cell r="NN10">
            <v>0</v>
          </cell>
        </row>
        <row r="11">
          <cell r="R11">
            <v>0</v>
          </cell>
          <cell r="AB11">
            <v>0</v>
          </cell>
          <cell r="AD11">
            <v>170260</v>
          </cell>
          <cell r="AV11">
            <v>187373.01</v>
          </cell>
          <cell r="BB11">
            <v>0</v>
          </cell>
          <cell r="BF11">
            <v>152501.71</v>
          </cell>
          <cell r="BH11">
            <v>835822.71</v>
          </cell>
          <cell r="CV11">
            <v>4848.17</v>
          </cell>
          <cell r="CX11">
            <v>0</v>
          </cell>
          <cell r="DD11">
            <v>0</v>
          </cell>
          <cell r="DH11">
            <v>182763.51999999999</v>
          </cell>
          <cell r="DJ11">
            <v>0</v>
          </cell>
          <cell r="DL11">
            <v>0</v>
          </cell>
          <cell r="EF11">
            <v>342376.04000000004</v>
          </cell>
          <cell r="EH11">
            <v>143276.94</v>
          </cell>
          <cell r="EL11">
            <v>880389.58000000007</v>
          </cell>
          <cell r="EN11">
            <v>368423.89</v>
          </cell>
          <cell r="ET11">
            <v>880881.42</v>
          </cell>
          <cell r="FH11">
            <v>4336279</v>
          </cell>
          <cell r="FN11">
            <v>0</v>
          </cell>
          <cell r="FV11">
            <v>0</v>
          </cell>
          <cell r="FX11">
            <v>15065777.310000001</v>
          </cell>
          <cell r="FZ11">
            <v>15065777.310000001</v>
          </cell>
          <cell r="GB11">
            <v>0</v>
          </cell>
          <cell r="GD11">
            <v>5032587.97</v>
          </cell>
          <cell r="GF11">
            <v>5032587.97</v>
          </cell>
          <cell r="GH11">
            <v>0</v>
          </cell>
          <cell r="GX11">
            <v>235312.98</v>
          </cell>
          <cell r="GZ11">
            <v>235312.98</v>
          </cell>
          <cell r="HB11">
            <v>165616.07999999999</v>
          </cell>
          <cell r="HD11">
            <v>165616.07999999999</v>
          </cell>
          <cell r="HF11">
            <v>0</v>
          </cell>
          <cell r="HH11">
            <v>0</v>
          </cell>
          <cell r="HL11">
            <v>767019.25</v>
          </cell>
          <cell r="HT11">
            <v>0</v>
          </cell>
          <cell r="HZ11">
            <v>0</v>
          </cell>
          <cell r="IB11">
            <v>21190000</v>
          </cell>
          <cell r="ID11">
            <v>19190000</v>
          </cell>
          <cell r="IH11">
            <v>114814</v>
          </cell>
          <cell r="IJ11">
            <v>1561397.34</v>
          </cell>
          <cell r="IL11">
            <v>0</v>
          </cell>
          <cell r="IN11">
            <v>0</v>
          </cell>
          <cell r="IR11">
            <v>27870511</v>
          </cell>
          <cell r="IT11">
            <v>15000000</v>
          </cell>
          <cell r="JF11">
            <v>14000000</v>
          </cell>
          <cell r="JL11">
            <v>1060984.3700000001</v>
          </cell>
          <cell r="JN11">
            <v>1060984.3700000001</v>
          </cell>
          <cell r="JP11">
            <v>0</v>
          </cell>
          <cell r="JR11">
            <v>0</v>
          </cell>
          <cell r="JT11">
            <v>0</v>
          </cell>
          <cell r="JX11">
            <v>2316800</v>
          </cell>
          <cell r="JZ11">
            <v>600000</v>
          </cell>
          <cell r="KB11">
            <v>600000</v>
          </cell>
          <cell r="KF11">
            <v>1562750</v>
          </cell>
          <cell r="KH11">
            <v>1562750</v>
          </cell>
          <cell r="KN11">
            <v>0</v>
          </cell>
          <cell r="KV11">
            <v>271738.96999999997</v>
          </cell>
          <cell r="KX11">
            <v>684918</v>
          </cell>
          <cell r="KZ11">
            <v>176767.89</v>
          </cell>
          <cell r="LD11">
            <v>0</v>
          </cell>
          <cell r="LJ11">
            <v>870000</v>
          </cell>
          <cell r="LL11">
            <v>870000</v>
          </cell>
          <cell r="LP11">
            <v>16530000</v>
          </cell>
          <cell r="LR11">
            <v>16530000</v>
          </cell>
          <cell r="LT11">
            <v>12600000</v>
          </cell>
          <cell r="LV11">
            <v>5600000</v>
          </cell>
          <cell r="MF11">
            <v>301714.36</v>
          </cell>
          <cell r="MJ11">
            <v>775836.94</v>
          </cell>
          <cell r="MN11">
            <v>2289427.7799999998</v>
          </cell>
          <cell r="MP11">
            <v>5887100</v>
          </cell>
          <cell r="MZ11">
            <v>6800962.9500000002</v>
          </cell>
          <cell r="NF11">
            <v>0</v>
          </cell>
          <cell r="NH11">
            <v>0</v>
          </cell>
          <cell r="NJ11">
            <v>0</v>
          </cell>
          <cell r="NN11">
            <v>0</v>
          </cell>
        </row>
        <row r="12">
          <cell r="R12">
            <v>0</v>
          </cell>
          <cell r="AB12">
            <v>0</v>
          </cell>
          <cell r="AD12">
            <v>0</v>
          </cell>
          <cell r="AV12">
            <v>333481.84999999998</v>
          </cell>
          <cell r="BB12">
            <v>0</v>
          </cell>
          <cell r="BF12">
            <v>74863.16</v>
          </cell>
          <cell r="BH12">
            <v>1228338.1100000001</v>
          </cell>
          <cell r="CV12">
            <v>4155.57</v>
          </cell>
          <cell r="CX12">
            <v>4162.6499999999996</v>
          </cell>
          <cell r="CZ12">
            <v>2098.9899999999998</v>
          </cell>
          <cell r="DD12">
            <v>0</v>
          </cell>
          <cell r="DH12">
            <v>152457.89000000001</v>
          </cell>
          <cell r="DJ12">
            <v>0</v>
          </cell>
          <cell r="DL12">
            <v>0</v>
          </cell>
          <cell r="DP12">
            <v>4375.68</v>
          </cell>
          <cell r="DV12">
            <v>4979.5200000000004</v>
          </cell>
          <cell r="EF12">
            <v>279110.92</v>
          </cell>
          <cell r="EL12">
            <v>717708.89</v>
          </cell>
          <cell r="ET12">
            <v>484591.55</v>
          </cell>
          <cell r="FH12">
            <v>7543604</v>
          </cell>
          <cell r="FN12">
            <v>4131040</v>
          </cell>
          <cell r="FV12">
            <v>0</v>
          </cell>
          <cell r="FX12">
            <v>33867129.159999996</v>
          </cell>
          <cell r="FZ12">
            <v>25290336.059999999</v>
          </cell>
          <cell r="GB12">
            <v>0</v>
          </cell>
          <cell r="GD12">
            <v>5090693.53</v>
          </cell>
          <cell r="GF12">
            <v>1891290.7599999998</v>
          </cell>
          <cell r="GH12">
            <v>92178.69</v>
          </cell>
          <cell r="GX12">
            <v>0</v>
          </cell>
          <cell r="HB12">
            <v>0</v>
          </cell>
          <cell r="HF12">
            <v>137085</v>
          </cell>
          <cell r="HH12">
            <v>0</v>
          </cell>
          <cell r="HL12">
            <v>231733.66</v>
          </cell>
          <cell r="HT12">
            <v>0</v>
          </cell>
          <cell r="HZ12">
            <v>6980000</v>
          </cell>
          <cell r="IB12">
            <v>4509508</v>
          </cell>
          <cell r="ID12">
            <v>0</v>
          </cell>
          <cell r="IH12">
            <v>0</v>
          </cell>
          <cell r="IJ12">
            <v>2200023.56</v>
          </cell>
          <cell r="IL12">
            <v>0</v>
          </cell>
          <cell r="IN12">
            <v>0</v>
          </cell>
          <cell r="IR12">
            <v>15668019</v>
          </cell>
          <cell r="IT12">
            <v>8132785</v>
          </cell>
          <cell r="JF12">
            <v>0</v>
          </cell>
          <cell r="JL12">
            <v>0</v>
          </cell>
          <cell r="JN12">
            <v>0</v>
          </cell>
          <cell r="JP12">
            <v>0</v>
          </cell>
          <cell r="JR12">
            <v>0</v>
          </cell>
          <cell r="JT12">
            <v>0</v>
          </cell>
          <cell r="JX12">
            <v>0</v>
          </cell>
          <cell r="JZ12">
            <v>0</v>
          </cell>
          <cell r="KF12">
            <v>534625</v>
          </cell>
          <cell r="KH12">
            <v>534625</v>
          </cell>
          <cell r="KN12">
            <v>7227674.7999999998</v>
          </cell>
          <cell r="KV12">
            <v>310448.36</v>
          </cell>
          <cell r="KX12">
            <v>383343.24</v>
          </cell>
          <cell r="KZ12">
            <v>132223.46</v>
          </cell>
          <cell r="LD12">
            <v>3942163</v>
          </cell>
          <cell r="LJ12">
            <v>870000</v>
          </cell>
          <cell r="LL12">
            <v>870000</v>
          </cell>
          <cell r="LP12">
            <v>16530000</v>
          </cell>
          <cell r="LR12">
            <v>16530000</v>
          </cell>
          <cell r="LT12">
            <v>6500000</v>
          </cell>
          <cell r="LV12">
            <v>0</v>
          </cell>
          <cell r="MF12">
            <v>1521303.56</v>
          </cell>
          <cell r="MJ12">
            <v>3911923.4</v>
          </cell>
          <cell r="NF12">
            <v>0</v>
          </cell>
          <cell r="NH12">
            <v>0</v>
          </cell>
          <cell r="NJ12">
            <v>0</v>
          </cell>
          <cell r="NN12">
            <v>0</v>
          </cell>
        </row>
        <row r="13">
          <cell r="R13">
            <v>0</v>
          </cell>
          <cell r="AB13">
            <v>0</v>
          </cell>
          <cell r="AD13">
            <v>0</v>
          </cell>
          <cell r="AV13">
            <v>454321.02</v>
          </cell>
          <cell r="BB13">
            <v>0</v>
          </cell>
          <cell r="BF13">
            <v>87533.43</v>
          </cell>
          <cell r="BH13">
            <v>0</v>
          </cell>
          <cell r="CV13">
            <v>27986.53</v>
          </cell>
          <cell r="CX13">
            <v>0</v>
          </cell>
          <cell r="DD13">
            <v>0</v>
          </cell>
          <cell r="DH13">
            <v>183622.93</v>
          </cell>
          <cell r="DJ13">
            <v>0</v>
          </cell>
          <cell r="DL13">
            <v>0</v>
          </cell>
          <cell r="ED13">
            <v>259233.57</v>
          </cell>
          <cell r="EF13">
            <v>0</v>
          </cell>
          <cell r="EJ13">
            <v>666596.05000000005</v>
          </cell>
          <cell r="EL13">
            <v>0</v>
          </cell>
          <cell r="ET13">
            <v>1328235.8599999999</v>
          </cell>
          <cell r="FF13">
            <v>31106021.690000001</v>
          </cell>
          <cell r="FH13">
            <v>1302967</v>
          </cell>
          <cell r="FN13">
            <v>0</v>
          </cell>
          <cell r="FV13">
            <v>0</v>
          </cell>
          <cell r="FX13">
            <v>0</v>
          </cell>
          <cell r="GB13">
            <v>0</v>
          </cell>
          <cell r="GD13">
            <v>0</v>
          </cell>
          <cell r="GH13">
            <v>0</v>
          </cell>
          <cell r="GX13">
            <v>0</v>
          </cell>
          <cell r="HB13">
            <v>0</v>
          </cell>
          <cell r="HF13">
            <v>0</v>
          </cell>
          <cell r="HH13">
            <v>0</v>
          </cell>
          <cell r="HL13">
            <v>629743.74</v>
          </cell>
          <cell r="HT13">
            <v>0</v>
          </cell>
          <cell r="HZ13">
            <v>6000000</v>
          </cell>
          <cell r="IB13">
            <v>11300000</v>
          </cell>
          <cell r="IH13">
            <v>1031200</v>
          </cell>
          <cell r="IJ13">
            <v>1402712.6600000001</v>
          </cell>
          <cell r="IL13">
            <v>0</v>
          </cell>
          <cell r="IN13">
            <v>0</v>
          </cell>
          <cell r="IR13">
            <v>26487104</v>
          </cell>
          <cell r="IT13">
            <v>0</v>
          </cell>
          <cell r="JF13">
            <v>0</v>
          </cell>
          <cell r="JL13">
            <v>0</v>
          </cell>
          <cell r="JN13">
            <v>0</v>
          </cell>
          <cell r="JP13">
            <v>0</v>
          </cell>
          <cell r="JR13">
            <v>0</v>
          </cell>
          <cell r="JT13">
            <v>0</v>
          </cell>
          <cell r="JX13">
            <v>0</v>
          </cell>
          <cell r="JZ13">
            <v>0</v>
          </cell>
          <cell r="KF13">
            <v>0</v>
          </cell>
          <cell r="KH13">
            <v>0</v>
          </cell>
          <cell r="KN13">
            <v>0</v>
          </cell>
          <cell r="KV13">
            <v>374019.72</v>
          </cell>
          <cell r="KX13">
            <v>363441.58000000007</v>
          </cell>
          <cell r="LD13">
            <v>904991</v>
          </cell>
          <cell r="LT13">
            <v>7500000</v>
          </cell>
          <cell r="MF13">
            <v>1658351.55</v>
          </cell>
          <cell r="MJ13">
            <v>4264332.53</v>
          </cell>
          <cell r="NF13">
            <v>0</v>
          </cell>
          <cell r="NH13">
            <v>0</v>
          </cell>
          <cell r="NJ13">
            <v>0</v>
          </cell>
          <cell r="NN13">
            <v>0</v>
          </cell>
        </row>
        <row r="14">
          <cell r="R14">
            <v>0</v>
          </cell>
          <cell r="X14">
            <v>141400</v>
          </cell>
          <cell r="Z14">
            <v>363600</v>
          </cell>
          <cell r="AB14">
            <v>0</v>
          </cell>
          <cell r="AD14">
            <v>0</v>
          </cell>
          <cell r="AV14">
            <v>277059.42</v>
          </cell>
          <cell r="BB14">
            <v>0</v>
          </cell>
          <cell r="BF14">
            <v>100384.69</v>
          </cell>
          <cell r="BH14">
            <v>3688576.09</v>
          </cell>
          <cell r="CV14">
            <v>8395.9599999999991</v>
          </cell>
          <cell r="CX14">
            <v>0</v>
          </cell>
          <cell r="DD14">
            <v>0</v>
          </cell>
          <cell r="DH14">
            <v>160536.26999999999</v>
          </cell>
          <cell r="DJ14">
            <v>0</v>
          </cell>
          <cell r="DL14">
            <v>0</v>
          </cell>
          <cell r="ED14">
            <v>55971.040000000001</v>
          </cell>
          <cell r="EF14">
            <v>278573.72000000003</v>
          </cell>
          <cell r="EJ14">
            <v>143924.56</v>
          </cell>
          <cell r="EL14">
            <v>716327.54</v>
          </cell>
          <cell r="ET14">
            <v>866544.54</v>
          </cell>
          <cell r="FH14">
            <v>32921385.800000001</v>
          </cell>
          <cell r="FN14">
            <v>0</v>
          </cell>
          <cell r="FV14">
            <v>0</v>
          </cell>
          <cell r="FX14">
            <v>0</v>
          </cell>
          <cell r="GB14">
            <v>0</v>
          </cell>
          <cell r="GD14">
            <v>0</v>
          </cell>
          <cell r="GH14">
            <v>91911.41</v>
          </cell>
          <cell r="GX14">
            <v>325861.44</v>
          </cell>
          <cell r="HB14">
            <v>229345.17</v>
          </cell>
          <cell r="HF14">
            <v>113035</v>
          </cell>
          <cell r="HH14">
            <v>0</v>
          </cell>
          <cell r="HL14">
            <v>371300.52</v>
          </cell>
          <cell r="HT14">
            <v>0</v>
          </cell>
          <cell r="HZ14">
            <v>0</v>
          </cell>
          <cell r="IB14">
            <v>0</v>
          </cell>
          <cell r="IH14">
            <v>0</v>
          </cell>
          <cell r="IJ14">
            <v>865340.15999999992</v>
          </cell>
          <cell r="IL14">
            <v>0</v>
          </cell>
          <cell r="IN14">
            <v>0</v>
          </cell>
          <cell r="IR14">
            <v>21867220</v>
          </cell>
          <cell r="IT14">
            <v>0</v>
          </cell>
          <cell r="JF14">
            <v>0</v>
          </cell>
          <cell r="JL14">
            <v>0</v>
          </cell>
          <cell r="JN14">
            <v>0</v>
          </cell>
          <cell r="JP14">
            <v>0</v>
          </cell>
          <cell r="JR14">
            <v>0</v>
          </cell>
          <cell r="JT14">
            <v>0</v>
          </cell>
          <cell r="JX14">
            <v>0</v>
          </cell>
          <cell r="JZ14">
            <v>0</v>
          </cell>
          <cell r="KF14">
            <v>0</v>
          </cell>
          <cell r="KH14">
            <v>0</v>
          </cell>
          <cell r="KN14">
            <v>0</v>
          </cell>
          <cell r="KV14">
            <v>131982.89000000001</v>
          </cell>
          <cell r="KX14">
            <v>589376.29</v>
          </cell>
          <cell r="LD14">
            <v>6411104</v>
          </cell>
          <cell r="LT14">
            <v>18948093</v>
          </cell>
          <cell r="LX14">
            <v>7794033.3300000001</v>
          </cell>
          <cell r="MB14">
            <v>20041800</v>
          </cell>
          <cell r="MF14">
            <v>3319082.96</v>
          </cell>
          <cell r="MJ14">
            <v>8534784.7599999998</v>
          </cell>
          <cell r="NF14">
            <v>25824672.219999999</v>
          </cell>
          <cell r="NH14">
            <v>66406300</v>
          </cell>
          <cell r="NJ14">
            <v>0</v>
          </cell>
          <cell r="NN14">
            <v>0</v>
          </cell>
        </row>
        <row r="15">
          <cell r="R15">
            <v>0</v>
          </cell>
          <cell r="AB15">
            <v>0</v>
          </cell>
          <cell r="AD15">
            <v>322939</v>
          </cell>
          <cell r="AR15">
            <v>69613420</v>
          </cell>
          <cell r="AT15">
            <v>24211700</v>
          </cell>
          <cell r="AV15">
            <v>400009.79</v>
          </cell>
          <cell r="BB15">
            <v>0</v>
          </cell>
          <cell r="BF15">
            <v>69354.61</v>
          </cell>
          <cell r="BH15">
            <v>338085.59</v>
          </cell>
          <cell r="CV15">
            <v>4897.6400000000003</v>
          </cell>
          <cell r="CX15">
            <v>0</v>
          </cell>
          <cell r="DD15">
            <v>0</v>
          </cell>
          <cell r="DH15">
            <v>59337.79</v>
          </cell>
          <cell r="DJ15">
            <v>0</v>
          </cell>
          <cell r="DL15">
            <v>0</v>
          </cell>
          <cell r="ED15">
            <v>106062.15</v>
          </cell>
          <cell r="EF15">
            <v>265620.55</v>
          </cell>
          <cell r="EJ15">
            <v>272729.38</v>
          </cell>
          <cell r="EL15">
            <v>683019.62</v>
          </cell>
          <cell r="ET15">
            <v>653237.90999999992</v>
          </cell>
          <cell r="FH15">
            <v>21813830</v>
          </cell>
          <cell r="FN15">
            <v>841138.5</v>
          </cell>
          <cell r="FV15">
            <v>0</v>
          </cell>
          <cell r="FX15">
            <v>0</v>
          </cell>
          <cell r="GB15">
            <v>0</v>
          </cell>
          <cell r="GD15">
            <v>0</v>
          </cell>
          <cell r="GH15">
            <v>74033.179999999993</v>
          </cell>
          <cell r="GJ15">
            <v>156812.46</v>
          </cell>
          <cell r="GX15">
            <v>918973.29999999993</v>
          </cell>
          <cell r="HB15">
            <v>646784.37999999989</v>
          </cell>
          <cell r="HF15">
            <v>0</v>
          </cell>
          <cell r="HH15">
            <v>0</v>
          </cell>
          <cell r="HL15">
            <v>600400.84</v>
          </cell>
          <cell r="HT15">
            <v>0</v>
          </cell>
          <cell r="HZ15">
            <v>3500000</v>
          </cell>
          <cell r="IB15">
            <v>0</v>
          </cell>
          <cell r="IH15">
            <v>0</v>
          </cell>
          <cell r="IJ15">
            <v>338288.13</v>
          </cell>
          <cell r="IL15">
            <v>14587906</v>
          </cell>
          <cell r="IN15">
            <v>0</v>
          </cell>
          <cell r="IR15">
            <v>19744463</v>
          </cell>
          <cell r="IT15">
            <v>0</v>
          </cell>
          <cell r="JF15">
            <v>0</v>
          </cell>
          <cell r="JL15">
            <v>0</v>
          </cell>
          <cell r="JN15">
            <v>0</v>
          </cell>
          <cell r="JP15">
            <v>0</v>
          </cell>
          <cell r="JR15">
            <v>0</v>
          </cell>
          <cell r="JT15">
            <v>0</v>
          </cell>
          <cell r="JX15">
            <v>0</v>
          </cell>
          <cell r="JZ15">
            <v>0</v>
          </cell>
          <cell r="KF15">
            <v>0</v>
          </cell>
          <cell r="KH15">
            <v>0</v>
          </cell>
          <cell r="KN15">
            <v>0</v>
          </cell>
          <cell r="KV15">
            <v>208459.02</v>
          </cell>
          <cell r="KX15">
            <v>473247.55999999994</v>
          </cell>
          <cell r="LD15">
            <v>2615995</v>
          </cell>
          <cell r="LT15">
            <v>7000000</v>
          </cell>
          <cell r="MF15">
            <v>406530.61</v>
          </cell>
          <cell r="MJ15">
            <v>1045364.4099999999</v>
          </cell>
          <cell r="NF15">
            <v>0</v>
          </cell>
          <cell r="NH15">
            <v>0</v>
          </cell>
          <cell r="NJ15">
            <v>0</v>
          </cell>
          <cell r="NN15">
            <v>0</v>
          </cell>
        </row>
        <row r="16">
          <cell r="R16">
            <v>0</v>
          </cell>
          <cell r="AB16">
            <v>0</v>
          </cell>
          <cell r="AD16">
            <v>0</v>
          </cell>
          <cell r="AJ16">
            <v>120407.36</v>
          </cell>
          <cell r="AL16">
            <v>2859675</v>
          </cell>
          <cell r="AV16">
            <v>120002.94</v>
          </cell>
          <cell r="BB16">
            <v>305665</v>
          </cell>
          <cell r="BF16">
            <v>94574.47</v>
          </cell>
          <cell r="BH16">
            <v>3767990.23</v>
          </cell>
          <cell r="BJ16">
            <v>6471422.2199999997</v>
          </cell>
          <cell r="BL16">
            <v>16640800</v>
          </cell>
          <cell r="CV16">
            <v>11194.61</v>
          </cell>
          <cell r="CX16">
            <v>3462.9799999999996</v>
          </cell>
          <cell r="DD16">
            <v>0</v>
          </cell>
          <cell r="DH16">
            <v>136691.76999999999</v>
          </cell>
          <cell r="DJ16">
            <v>0</v>
          </cell>
          <cell r="DL16">
            <v>0</v>
          </cell>
          <cell r="DN16">
            <v>4576.67</v>
          </cell>
          <cell r="DT16">
            <v>5208.26</v>
          </cell>
          <cell r="ED16">
            <v>279110.90999999997</v>
          </cell>
          <cell r="EF16">
            <v>400058.98</v>
          </cell>
          <cell r="EJ16">
            <v>717708.89</v>
          </cell>
          <cell r="EL16">
            <v>1028716.07</v>
          </cell>
          <cell r="ET16">
            <v>2013276.91</v>
          </cell>
          <cell r="FF16">
            <v>10818315</v>
          </cell>
          <cell r="FH16">
            <v>22331520</v>
          </cell>
          <cell r="FN16">
            <v>0</v>
          </cell>
          <cell r="FV16">
            <v>35043774.009999998</v>
          </cell>
          <cell r="FX16">
            <v>0</v>
          </cell>
          <cell r="GB16">
            <v>12856597.6</v>
          </cell>
          <cell r="GD16">
            <v>0</v>
          </cell>
          <cell r="GH16">
            <v>81514.490000000005</v>
          </cell>
          <cell r="GX16">
            <v>1338817.0900000001</v>
          </cell>
          <cell r="HB16">
            <v>942275.44</v>
          </cell>
          <cell r="HF16">
            <v>136435</v>
          </cell>
          <cell r="HH16">
            <v>0</v>
          </cell>
          <cell r="HL16">
            <v>900601.26</v>
          </cell>
          <cell r="HT16">
            <v>0</v>
          </cell>
          <cell r="HZ16">
            <v>0</v>
          </cell>
          <cell r="IB16">
            <v>3400000</v>
          </cell>
          <cell r="IH16">
            <v>0</v>
          </cell>
          <cell r="IJ16">
            <v>952477.27999999991</v>
          </cell>
          <cell r="IL16">
            <v>0</v>
          </cell>
          <cell r="IN16">
            <v>0</v>
          </cell>
          <cell r="IR16">
            <v>32304071</v>
          </cell>
          <cell r="IT16">
            <v>0</v>
          </cell>
          <cell r="JF16">
            <v>0</v>
          </cell>
          <cell r="JL16">
            <v>0</v>
          </cell>
          <cell r="JN16">
            <v>0</v>
          </cell>
          <cell r="JP16">
            <v>0</v>
          </cell>
          <cell r="JR16">
            <v>0</v>
          </cell>
          <cell r="JT16">
            <v>0</v>
          </cell>
          <cell r="JX16">
            <v>1000000</v>
          </cell>
          <cell r="JZ16">
            <v>0</v>
          </cell>
          <cell r="KF16">
            <v>0</v>
          </cell>
          <cell r="KH16">
            <v>0</v>
          </cell>
          <cell r="KN16">
            <v>0</v>
          </cell>
          <cell r="KV16">
            <v>304903.15999999997</v>
          </cell>
          <cell r="KX16">
            <v>499692.81</v>
          </cell>
          <cell r="LD16">
            <v>5290443</v>
          </cell>
          <cell r="LT16">
            <v>5705000</v>
          </cell>
          <cell r="MF16">
            <v>3355774.46</v>
          </cell>
          <cell r="MJ16">
            <v>8629134.3499999996</v>
          </cell>
          <cell r="NF16">
            <v>0</v>
          </cell>
          <cell r="NH16">
            <v>0</v>
          </cell>
          <cell r="NJ16">
            <v>0</v>
          </cell>
          <cell r="NN16">
            <v>0</v>
          </cell>
        </row>
        <row r="17">
          <cell r="R17">
            <v>0</v>
          </cell>
          <cell r="AB17">
            <v>0</v>
          </cell>
          <cell r="AD17">
            <v>0</v>
          </cell>
          <cell r="AJ17">
            <v>120407.37</v>
          </cell>
          <cell r="AL17">
            <v>2859675</v>
          </cell>
          <cell r="AV17">
            <v>308007.53999999998</v>
          </cell>
          <cell r="BB17">
            <v>0</v>
          </cell>
          <cell r="BF17">
            <v>52159.25</v>
          </cell>
          <cell r="BH17">
            <v>775919.58</v>
          </cell>
          <cell r="CL17">
            <v>8820000</v>
          </cell>
          <cell r="CR17">
            <v>22680000</v>
          </cell>
          <cell r="CV17">
            <v>6996.63</v>
          </cell>
          <cell r="CX17">
            <v>0</v>
          </cell>
          <cell r="DD17">
            <v>0</v>
          </cell>
          <cell r="DH17">
            <v>82502.58</v>
          </cell>
          <cell r="DJ17">
            <v>31649.429999999993</v>
          </cell>
          <cell r="DL17">
            <v>31649.429999999993</v>
          </cell>
          <cell r="ED17">
            <v>353540.49</v>
          </cell>
          <cell r="EF17">
            <v>433358.22</v>
          </cell>
          <cell r="EH17">
            <v>247212.45</v>
          </cell>
          <cell r="EJ17">
            <v>909097.93</v>
          </cell>
          <cell r="EL17">
            <v>1114342.08</v>
          </cell>
          <cell r="EN17">
            <v>635684.81000000006</v>
          </cell>
          <cell r="ET17">
            <v>489600.94</v>
          </cell>
          <cell r="FH17">
            <v>17237750</v>
          </cell>
          <cell r="FN17">
            <v>4476562</v>
          </cell>
          <cell r="FV17">
            <v>0</v>
          </cell>
          <cell r="FX17">
            <v>0</v>
          </cell>
          <cell r="GB17">
            <v>0</v>
          </cell>
          <cell r="GD17">
            <v>0</v>
          </cell>
          <cell r="GH17">
            <v>0</v>
          </cell>
          <cell r="GJ17">
            <v>92942.99</v>
          </cell>
          <cell r="GX17">
            <v>366391.87</v>
          </cell>
          <cell r="GZ17">
            <v>144077.99</v>
          </cell>
          <cell r="HB17">
            <v>257870.98</v>
          </cell>
          <cell r="HD17">
            <v>101403.81</v>
          </cell>
          <cell r="HF17">
            <v>123435</v>
          </cell>
          <cell r="HH17">
            <v>0</v>
          </cell>
          <cell r="HL17">
            <v>2251503.14</v>
          </cell>
          <cell r="HT17">
            <v>0</v>
          </cell>
          <cell r="HZ17">
            <v>0</v>
          </cell>
          <cell r="IB17">
            <v>5000000</v>
          </cell>
          <cell r="ID17">
            <v>0</v>
          </cell>
          <cell r="IH17">
            <v>0</v>
          </cell>
          <cell r="IJ17">
            <v>655758.52</v>
          </cell>
          <cell r="IL17">
            <v>0</v>
          </cell>
          <cell r="IN17">
            <v>0</v>
          </cell>
          <cell r="IR17">
            <v>18452881</v>
          </cell>
          <cell r="IT17">
            <v>0</v>
          </cell>
          <cell r="JF17">
            <v>0</v>
          </cell>
          <cell r="JL17">
            <v>0</v>
          </cell>
          <cell r="JN17">
            <v>0</v>
          </cell>
          <cell r="JP17">
            <v>1262550</v>
          </cell>
          <cell r="JR17">
            <v>474300</v>
          </cell>
          <cell r="JT17">
            <v>474300</v>
          </cell>
          <cell r="JX17">
            <v>0</v>
          </cell>
          <cell r="JZ17">
            <v>0</v>
          </cell>
          <cell r="KF17">
            <v>546375</v>
          </cell>
          <cell r="KH17">
            <v>546375</v>
          </cell>
          <cell r="KN17">
            <v>0</v>
          </cell>
          <cell r="KV17">
            <v>53622.9</v>
          </cell>
          <cell r="KX17">
            <v>534821.55999999994</v>
          </cell>
          <cell r="KZ17">
            <v>68898.37</v>
          </cell>
          <cell r="LD17">
            <v>748484</v>
          </cell>
          <cell r="LJ17">
            <v>870000</v>
          </cell>
          <cell r="LL17">
            <v>870000</v>
          </cell>
          <cell r="LP17">
            <v>16530000</v>
          </cell>
          <cell r="LR17">
            <v>16530000</v>
          </cell>
          <cell r="LT17">
            <v>2000000</v>
          </cell>
          <cell r="LV17">
            <v>0</v>
          </cell>
          <cell r="MF17">
            <v>1493486.4700000002</v>
          </cell>
          <cell r="MJ17">
            <v>3840393.83</v>
          </cell>
          <cell r="NF17">
            <v>0</v>
          </cell>
          <cell r="NH17">
            <v>0</v>
          </cell>
          <cell r="NJ17">
            <v>0</v>
          </cell>
          <cell r="NN17">
            <v>0</v>
          </cell>
        </row>
        <row r="18">
          <cell r="R18">
            <v>0</v>
          </cell>
          <cell r="AB18">
            <v>0</v>
          </cell>
          <cell r="AD18">
            <v>566560</v>
          </cell>
          <cell r="AV18">
            <v>403209.87</v>
          </cell>
          <cell r="BB18">
            <v>0</v>
          </cell>
          <cell r="BF18">
            <v>73940.039999999994</v>
          </cell>
          <cell r="BH18">
            <v>574745.51</v>
          </cell>
          <cell r="BZ18">
            <v>7439226</v>
          </cell>
          <cell r="CB18">
            <v>141345300</v>
          </cell>
          <cell r="CV18">
            <v>26587.200000000001</v>
          </cell>
          <cell r="CX18">
            <v>0</v>
          </cell>
          <cell r="DD18">
            <v>0</v>
          </cell>
          <cell r="DH18">
            <v>81424.42</v>
          </cell>
          <cell r="DJ18">
            <v>0</v>
          </cell>
          <cell r="DL18">
            <v>0</v>
          </cell>
          <cell r="DN18">
            <v>71304.56</v>
          </cell>
          <cell r="DT18">
            <v>81144.58</v>
          </cell>
          <cell r="ED18">
            <v>353540.49</v>
          </cell>
          <cell r="EF18">
            <v>0</v>
          </cell>
          <cell r="EJ18">
            <v>909097.93</v>
          </cell>
          <cell r="EL18">
            <v>0</v>
          </cell>
          <cell r="ET18">
            <v>974835.32000000007</v>
          </cell>
          <cell r="FH18">
            <v>0</v>
          </cell>
          <cell r="FN18">
            <v>6592937</v>
          </cell>
          <cell r="FV18">
            <v>0</v>
          </cell>
          <cell r="FX18">
            <v>0</v>
          </cell>
          <cell r="GB18">
            <v>0</v>
          </cell>
          <cell r="GD18">
            <v>0</v>
          </cell>
          <cell r="GH18">
            <v>0</v>
          </cell>
          <cell r="GJ18">
            <v>255096.41</v>
          </cell>
          <cell r="GX18">
            <v>1619246.04</v>
          </cell>
          <cell r="HB18">
            <v>1139644.7000000002</v>
          </cell>
          <cell r="HF18">
            <v>0</v>
          </cell>
          <cell r="HH18">
            <v>0</v>
          </cell>
          <cell r="HL18">
            <v>900601.26</v>
          </cell>
          <cell r="HT18">
            <v>0</v>
          </cell>
          <cell r="HZ18">
            <v>3400000</v>
          </cell>
          <cell r="IB18">
            <v>2499800</v>
          </cell>
          <cell r="IH18">
            <v>0</v>
          </cell>
          <cell r="IJ18">
            <v>1047330.1799999999</v>
          </cell>
          <cell r="IL18">
            <v>27047982</v>
          </cell>
          <cell r="IN18">
            <v>0</v>
          </cell>
          <cell r="IR18">
            <v>20446274</v>
          </cell>
          <cell r="IT18">
            <v>0</v>
          </cell>
          <cell r="JF18">
            <v>0</v>
          </cell>
          <cell r="JL18">
            <v>0</v>
          </cell>
          <cell r="JN18">
            <v>0</v>
          </cell>
          <cell r="JP18">
            <v>0</v>
          </cell>
          <cell r="JR18">
            <v>0</v>
          </cell>
          <cell r="JT18">
            <v>0</v>
          </cell>
          <cell r="JX18">
            <v>0</v>
          </cell>
          <cell r="JZ18">
            <v>0</v>
          </cell>
          <cell r="KF18">
            <v>0</v>
          </cell>
          <cell r="KH18">
            <v>0</v>
          </cell>
          <cell r="KN18">
            <v>0</v>
          </cell>
          <cell r="KV18">
            <v>80434.350000000006</v>
          </cell>
          <cell r="KX18">
            <v>562391.19000000006</v>
          </cell>
          <cell r="LD18">
            <v>3175730</v>
          </cell>
          <cell r="LT18">
            <v>7000000</v>
          </cell>
          <cell r="MF18">
            <v>606577.27</v>
          </cell>
          <cell r="MJ18">
            <v>1559770.13</v>
          </cell>
          <cell r="MN18">
            <v>1441844.44</v>
          </cell>
          <cell r="MP18">
            <v>3707600</v>
          </cell>
          <cell r="MZ18">
            <v>1635484.33</v>
          </cell>
          <cell r="NF18">
            <v>0</v>
          </cell>
          <cell r="NH18">
            <v>0</v>
          </cell>
          <cell r="NJ18">
            <v>0</v>
          </cell>
          <cell r="NN18">
            <v>0</v>
          </cell>
        </row>
        <row r="19">
          <cell r="R19">
            <v>0</v>
          </cell>
          <cell r="AB19">
            <v>1000000</v>
          </cell>
          <cell r="AD19">
            <v>0</v>
          </cell>
          <cell r="AV19">
            <v>77475.58</v>
          </cell>
          <cell r="BB19">
            <v>0</v>
          </cell>
          <cell r="BF19">
            <v>36635.160000000003</v>
          </cell>
          <cell r="BH19">
            <v>3637880.06</v>
          </cell>
          <cell r="CV19">
            <v>6996.63</v>
          </cell>
          <cell r="CX19">
            <v>6233.38</v>
          </cell>
          <cell r="DD19">
            <v>0</v>
          </cell>
          <cell r="DH19">
            <v>76010.19</v>
          </cell>
          <cell r="DJ19">
            <v>0</v>
          </cell>
          <cell r="DL19">
            <v>0</v>
          </cell>
          <cell r="ED19">
            <v>111272.22</v>
          </cell>
          <cell r="EF19">
            <v>139154.09</v>
          </cell>
          <cell r="EJ19">
            <v>286126.61</v>
          </cell>
          <cell r="EL19">
            <v>357822.38</v>
          </cell>
          <cell r="ET19">
            <v>495459.41000000003</v>
          </cell>
          <cell r="FH19">
            <v>18813450</v>
          </cell>
          <cell r="FN19">
            <v>0</v>
          </cell>
          <cell r="FV19">
            <v>0</v>
          </cell>
          <cell r="FX19">
            <v>0</v>
          </cell>
          <cell r="GB19">
            <v>0</v>
          </cell>
          <cell r="GD19">
            <v>0</v>
          </cell>
          <cell r="GH19">
            <v>66514.240000000005</v>
          </cell>
          <cell r="GX19">
            <v>0</v>
          </cell>
          <cell r="HB19">
            <v>0</v>
          </cell>
          <cell r="HF19">
            <v>113035</v>
          </cell>
          <cell r="HH19">
            <v>0</v>
          </cell>
          <cell r="HL19">
            <v>635950.89</v>
          </cell>
          <cell r="HT19">
            <v>0</v>
          </cell>
          <cell r="HZ19">
            <v>0</v>
          </cell>
          <cell r="IB19">
            <v>2000000</v>
          </cell>
          <cell r="IH19">
            <v>977500</v>
          </cell>
          <cell r="IJ19">
            <v>367285.48</v>
          </cell>
          <cell r="IL19">
            <v>0</v>
          </cell>
          <cell r="IN19">
            <v>0</v>
          </cell>
          <cell r="IR19">
            <v>8208948</v>
          </cell>
          <cell r="IT19">
            <v>0</v>
          </cell>
          <cell r="JF19">
            <v>0</v>
          </cell>
          <cell r="JL19">
            <v>0</v>
          </cell>
          <cell r="JN19">
            <v>0</v>
          </cell>
          <cell r="JP19">
            <v>0</v>
          </cell>
          <cell r="JR19">
            <v>0</v>
          </cell>
          <cell r="JT19">
            <v>0</v>
          </cell>
          <cell r="JX19">
            <v>0</v>
          </cell>
          <cell r="JZ19">
            <v>0</v>
          </cell>
          <cell r="KF19">
            <v>0</v>
          </cell>
          <cell r="KH19">
            <v>0</v>
          </cell>
          <cell r="KN19">
            <v>0</v>
          </cell>
          <cell r="KV19">
            <v>245367.1</v>
          </cell>
          <cell r="KX19">
            <v>301845.38</v>
          </cell>
          <cell r="LD19">
            <v>2247194</v>
          </cell>
          <cell r="LT19">
            <v>7000000</v>
          </cell>
          <cell r="MF19">
            <v>1437824.98</v>
          </cell>
          <cell r="MJ19">
            <v>3697264.27</v>
          </cell>
          <cell r="NF19">
            <v>0</v>
          </cell>
          <cell r="NH19">
            <v>0</v>
          </cell>
          <cell r="NJ19">
            <v>0</v>
          </cell>
          <cell r="NN19">
            <v>0</v>
          </cell>
        </row>
        <row r="20">
          <cell r="R20">
            <v>0</v>
          </cell>
          <cell r="T20">
            <v>1036000</v>
          </cell>
          <cell r="V20">
            <v>2664000</v>
          </cell>
          <cell r="AB20">
            <v>0</v>
          </cell>
          <cell r="AD20">
            <v>0</v>
          </cell>
          <cell r="AN20">
            <v>1263157.8999999999</v>
          </cell>
          <cell r="AP20">
            <v>40000000</v>
          </cell>
          <cell r="AV20">
            <v>199162.77</v>
          </cell>
          <cell r="BB20">
            <v>0</v>
          </cell>
          <cell r="BF20">
            <v>85095.91</v>
          </cell>
          <cell r="BH20">
            <v>1595795.23</v>
          </cell>
          <cell r="BN20">
            <v>926722.23</v>
          </cell>
          <cell r="BP20">
            <v>2383000</v>
          </cell>
          <cell r="CV20">
            <v>13851.92</v>
          </cell>
          <cell r="CX20">
            <v>10968.460000000001</v>
          </cell>
          <cell r="CZ20">
            <v>10968.46</v>
          </cell>
          <cell r="DD20">
            <v>0</v>
          </cell>
          <cell r="DH20">
            <v>127964.94</v>
          </cell>
          <cell r="DJ20">
            <v>0</v>
          </cell>
          <cell r="DL20">
            <v>0</v>
          </cell>
          <cell r="ED20">
            <v>171453.93</v>
          </cell>
          <cell r="EF20">
            <v>916165.95</v>
          </cell>
          <cell r="EH20">
            <v>521007.04</v>
          </cell>
          <cell r="EJ20">
            <v>440878.52</v>
          </cell>
          <cell r="EL20">
            <v>2355839.2400000002</v>
          </cell>
          <cell r="EN20">
            <v>1339723.26</v>
          </cell>
          <cell r="ET20">
            <v>1171010.46</v>
          </cell>
          <cell r="FF20">
            <v>13821650</v>
          </cell>
          <cell r="FH20">
            <v>0</v>
          </cell>
          <cell r="FN20">
            <v>0</v>
          </cell>
          <cell r="FV20">
            <v>0</v>
          </cell>
          <cell r="FX20">
            <v>35464825.579999998</v>
          </cell>
          <cell r="FZ20">
            <v>35464825.579999998</v>
          </cell>
          <cell r="GB20">
            <v>0</v>
          </cell>
          <cell r="GD20">
            <v>12732570.309999999</v>
          </cell>
          <cell r="GF20">
            <v>12732570.309999999</v>
          </cell>
          <cell r="GH20">
            <v>100428.2</v>
          </cell>
          <cell r="GJ20">
            <v>105185.48</v>
          </cell>
          <cell r="GX20">
            <v>0</v>
          </cell>
          <cell r="HB20">
            <v>0</v>
          </cell>
          <cell r="HF20">
            <v>0</v>
          </cell>
          <cell r="HH20">
            <v>0</v>
          </cell>
          <cell r="HL20">
            <v>135880.19</v>
          </cell>
          <cell r="HT20">
            <v>5050157.8899999997</v>
          </cell>
          <cell r="HZ20">
            <v>0</v>
          </cell>
          <cell r="IB20">
            <v>11095083.5</v>
          </cell>
          <cell r="ID20">
            <v>10035083.5</v>
          </cell>
          <cell r="IH20">
            <v>0</v>
          </cell>
          <cell r="IJ20">
            <v>624299.56999999995</v>
          </cell>
          <cell r="IL20">
            <v>0</v>
          </cell>
          <cell r="IN20">
            <v>0</v>
          </cell>
          <cell r="IR20">
            <v>16591112</v>
          </cell>
          <cell r="IT20">
            <v>18500649</v>
          </cell>
          <cell r="JF20">
            <v>0</v>
          </cell>
          <cell r="JL20">
            <v>609998.29</v>
          </cell>
          <cell r="JN20">
            <v>609998.29</v>
          </cell>
          <cell r="JP20">
            <v>1135200</v>
          </cell>
          <cell r="JR20">
            <v>7680000</v>
          </cell>
          <cell r="JT20">
            <v>7680000</v>
          </cell>
          <cell r="JX20">
            <v>0</v>
          </cell>
          <cell r="JZ20">
            <v>3000000</v>
          </cell>
          <cell r="KF20">
            <v>470000</v>
          </cell>
          <cell r="KH20">
            <v>470000</v>
          </cell>
          <cell r="KN20">
            <v>0</v>
          </cell>
          <cell r="KV20">
            <v>281548.44</v>
          </cell>
          <cell r="KX20">
            <v>574007.31000000006</v>
          </cell>
          <cell r="KZ20">
            <v>125181.56</v>
          </cell>
          <cell r="LD20">
            <v>3053933</v>
          </cell>
          <cell r="LJ20">
            <v>870000</v>
          </cell>
          <cell r="LL20">
            <v>870000</v>
          </cell>
          <cell r="LP20">
            <v>16530000</v>
          </cell>
          <cell r="LR20">
            <v>16530000</v>
          </cell>
          <cell r="LT20">
            <v>2000000</v>
          </cell>
          <cell r="LV20">
            <v>0</v>
          </cell>
          <cell r="MF20">
            <v>1580998.32</v>
          </cell>
          <cell r="MJ20">
            <v>4065424.2800000003</v>
          </cell>
          <cell r="NF20">
            <v>0</v>
          </cell>
          <cell r="NH20">
            <v>0</v>
          </cell>
          <cell r="NJ20">
            <v>0</v>
          </cell>
          <cell r="NN20">
            <v>0</v>
          </cell>
        </row>
        <row r="21">
          <cell r="R21">
            <v>2162444.44</v>
          </cell>
          <cell r="AB21">
            <v>0</v>
          </cell>
          <cell r="AD21">
            <v>142018</v>
          </cell>
          <cell r="AV21">
            <v>197899.58</v>
          </cell>
          <cell r="BB21">
            <v>0</v>
          </cell>
          <cell r="BF21">
            <v>90743.23</v>
          </cell>
          <cell r="BH21">
            <v>2341687.58</v>
          </cell>
          <cell r="CV21">
            <v>7696.29</v>
          </cell>
          <cell r="CX21">
            <v>9703.41</v>
          </cell>
          <cell r="DD21">
            <v>0</v>
          </cell>
          <cell r="DH21">
            <v>95354.54</v>
          </cell>
          <cell r="DJ21">
            <v>0</v>
          </cell>
          <cell r="DL21">
            <v>0</v>
          </cell>
          <cell r="DN21">
            <v>99355.22</v>
          </cell>
          <cell r="DT21">
            <v>113066.24000000001</v>
          </cell>
          <cell r="ED21">
            <v>58303.1</v>
          </cell>
          <cell r="EF21">
            <v>228323.91</v>
          </cell>
          <cell r="EJ21">
            <v>149921.26</v>
          </cell>
          <cell r="EL21">
            <v>587114.56000000006</v>
          </cell>
          <cell r="ET21">
            <v>417952.91</v>
          </cell>
          <cell r="FH21">
            <v>3269432</v>
          </cell>
          <cell r="FN21">
            <v>0</v>
          </cell>
          <cell r="FV21">
            <v>0</v>
          </cell>
          <cell r="FX21">
            <v>0</v>
          </cell>
          <cell r="FZ21">
            <v>0</v>
          </cell>
          <cell r="GB21">
            <v>0</v>
          </cell>
          <cell r="GD21">
            <v>0</v>
          </cell>
          <cell r="GF21">
            <v>0</v>
          </cell>
          <cell r="GH21">
            <v>71363.8</v>
          </cell>
          <cell r="GJ21">
            <v>55272.61</v>
          </cell>
          <cell r="GX21">
            <v>30984.51</v>
          </cell>
          <cell r="HB21">
            <v>21807.27</v>
          </cell>
          <cell r="HF21">
            <v>117585</v>
          </cell>
          <cell r="HH21">
            <v>0</v>
          </cell>
          <cell r="HL21">
            <v>445560.62</v>
          </cell>
          <cell r="HT21">
            <v>0</v>
          </cell>
          <cell r="HZ21">
            <v>7000000</v>
          </cell>
          <cell r="IB21">
            <v>0</v>
          </cell>
          <cell r="IH21">
            <v>0</v>
          </cell>
          <cell r="IJ21">
            <v>537536.30000000005</v>
          </cell>
          <cell r="IL21">
            <v>10119072</v>
          </cell>
          <cell r="IN21">
            <v>0</v>
          </cell>
          <cell r="IR21">
            <v>11877910</v>
          </cell>
          <cell r="IT21">
            <v>0</v>
          </cell>
          <cell r="JF21">
            <v>0</v>
          </cell>
          <cell r="JL21">
            <v>0</v>
          </cell>
          <cell r="JN21">
            <v>0</v>
          </cell>
          <cell r="JP21">
            <v>0</v>
          </cell>
          <cell r="JR21">
            <v>0</v>
          </cell>
          <cell r="JT21">
            <v>0</v>
          </cell>
          <cell r="JX21">
            <v>0</v>
          </cell>
          <cell r="JZ21">
            <v>0</v>
          </cell>
          <cell r="KF21">
            <v>0</v>
          </cell>
          <cell r="KH21">
            <v>0</v>
          </cell>
          <cell r="KN21">
            <v>0</v>
          </cell>
          <cell r="KV21">
            <v>197642.72</v>
          </cell>
          <cell r="KX21">
            <v>431155.83000000007</v>
          </cell>
          <cell r="LD21">
            <v>1654400</v>
          </cell>
          <cell r="LT21">
            <v>4000000</v>
          </cell>
          <cell r="MF21">
            <v>1996173.6800000002</v>
          </cell>
          <cell r="MJ21">
            <v>5133018.0600000005</v>
          </cell>
          <cell r="NF21">
            <v>0</v>
          </cell>
          <cell r="NH21">
            <v>0</v>
          </cell>
          <cell r="NJ21">
            <v>0</v>
          </cell>
          <cell r="NN21">
            <v>0</v>
          </cell>
        </row>
        <row r="22">
          <cell r="R22">
            <v>420000</v>
          </cell>
          <cell r="AB22">
            <v>0</v>
          </cell>
          <cell r="AD22">
            <v>0</v>
          </cell>
          <cell r="AV22">
            <v>189478.32</v>
          </cell>
          <cell r="BB22">
            <v>0</v>
          </cell>
          <cell r="BF22">
            <v>122177.55</v>
          </cell>
          <cell r="BH22">
            <v>1014256.78</v>
          </cell>
          <cell r="BN22">
            <v>926722.22</v>
          </cell>
          <cell r="BP22">
            <v>2383000</v>
          </cell>
          <cell r="CV22">
            <v>10388.94</v>
          </cell>
          <cell r="CX22">
            <v>0</v>
          </cell>
          <cell r="DD22">
            <v>96020859.280000001</v>
          </cell>
          <cell r="DH22">
            <v>182990.09</v>
          </cell>
          <cell r="DJ22">
            <v>0</v>
          </cell>
          <cell r="DL22">
            <v>0</v>
          </cell>
          <cell r="EF22">
            <v>164489.37</v>
          </cell>
          <cell r="EL22">
            <v>422969.77</v>
          </cell>
          <cell r="ET22">
            <v>707383.3</v>
          </cell>
          <cell r="FH22">
            <v>0</v>
          </cell>
          <cell r="FN22">
            <v>18179400</v>
          </cell>
          <cell r="FV22">
            <v>0</v>
          </cell>
          <cell r="FX22">
            <v>0</v>
          </cell>
          <cell r="FZ22">
            <v>0</v>
          </cell>
          <cell r="GB22">
            <v>0</v>
          </cell>
          <cell r="GD22">
            <v>0</v>
          </cell>
          <cell r="GF22">
            <v>0</v>
          </cell>
          <cell r="GH22">
            <v>117885.85</v>
          </cell>
          <cell r="GX22">
            <v>0</v>
          </cell>
          <cell r="HB22">
            <v>0</v>
          </cell>
          <cell r="HF22">
            <v>0</v>
          </cell>
          <cell r="HH22">
            <v>0</v>
          </cell>
          <cell r="HL22">
            <v>1066501.49</v>
          </cell>
          <cell r="HT22">
            <v>0</v>
          </cell>
          <cell r="HZ22">
            <v>0</v>
          </cell>
          <cell r="IB22">
            <v>588298.02</v>
          </cell>
          <cell r="IH22">
            <v>1800000</v>
          </cell>
          <cell r="IJ22">
            <v>2638669.38</v>
          </cell>
          <cell r="IL22">
            <v>3848369</v>
          </cell>
          <cell r="IN22">
            <v>0</v>
          </cell>
          <cell r="IR22">
            <v>39518275</v>
          </cell>
          <cell r="IT22">
            <v>0</v>
          </cell>
          <cell r="JF22">
            <v>0</v>
          </cell>
          <cell r="JL22">
            <v>0</v>
          </cell>
          <cell r="JN22">
            <v>0</v>
          </cell>
          <cell r="JP22">
            <v>0</v>
          </cell>
          <cell r="JR22">
            <v>0</v>
          </cell>
          <cell r="JT22">
            <v>0</v>
          </cell>
          <cell r="JX22">
            <v>0</v>
          </cell>
          <cell r="JZ22">
            <v>0</v>
          </cell>
          <cell r="KF22">
            <v>0</v>
          </cell>
          <cell r="KH22">
            <v>0</v>
          </cell>
          <cell r="KN22">
            <v>0</v>
          </cell>
          <cell r="KV22">
            <v>203202.57</v>
          </cell>
          <cell r="KX22">
            <v>590668.84000000008</v>
          </cell>
          <cell r="LD22">
            <v>0</v>
          </cell>
          <cell r="LT22">
            <v>10400000</v>
          </cell>
          <cell r="MF22">
            <v>1606420.99</v>
          </cell>
          <cell r="MJ22">
            <v>4130796.83</v>
          </cell>
          <cell r="NF22">
            <v>0</v>
          </cell>
          <cell r="NH22">
            <v>0</v>
          </cell>
          <cell r="NJ22">
            <v>0</v>
          </cell>
          <cell r="NN22">
            <v>0</v>
          </cell>
        </row>
        <row r="23">
          <cell r="R23">
            <v>0</v>
          </cell>
          <cell r="AB23">
            <v>0</v>
          </cell>
          <cell r="AD23">
            <v>0</v>
          </cell>
          <cell r="AJ23">
            <v>120407.37</v>
          </cell>
          <cell r="AL23">
            <v>2859675</v>
          </cell>
          <cell r="AV23">
            <v>163709.26999999999</v>
          </cell>
          <cell r="BB23">
            <v>0</v>
          </cell>
          <cell r="BF23">
            <v>67333.399999999994</v>
          </cell>
          <cell r="BH23">
            <v>0</v>
          </cell>
          <cell r="CV23">
            <v>10494.95</v>
          </cell>
          <cell r="CX23">
            <v>0</v>
          </cell>
          <cell r="DD23">
            <v>0</v>
          </cell>
          <cell r="DH23">
            <v>100440.64</v>
          </cell>
          <cell r="DJ23">
            <v>0</v>
          </cell>
          <cell r="DL23">
            <v>0</v>
          </cell>
          <cell r="ED23">
            <v>251199.82</v>
          </cell>
          <cell r="EF23">
            <v>23817.47</v>
          </cell>
          <cell r="EJ23">
            <v>645938</v>
          </cell>
          <cell r="EL23">
            <v>61244.49</v>
          </cell>
          <cell r="ET23">
            <v>211669.16999999998</v>
          </cell>
          <cell r="FH23">
            <v>23578830</v>
          </cell>
          <cell r="FN23">
            <v>0</v>
          </cell>
          <cell r="FV23">
            <v>0</v>
          </cell>
          <cell r="FX23">
            <v>0</v>
          </cell>
          <cell r="FZ23">
            <v>0</v>
          </cell>
          <cell r="GB23">
            <v>0</v>
          </cell>
          <cell r="GD23">
            <v>0</v>
          </cell>
          <cell r="GF23">
            <v>0</v>
          </cell>
          <cell r="GH23">
            <v>69604.070000000007</v>
          </cell>
          <cell r="GX23">
            <v>0</v>
          </cell>
          <cell r="HB23">
            <v>0</v>
          </cell>
          <cell r="HF23">
            <v>0</v>
          </cell>
          <cell r="HH23">
            <v>0</v>
          </cell>
          <cell r="HL23">
            <v>213300.3</v>
          </cell>
          <cell r="HT23">
            <v>0</v>
          </cell>
          <cell r="HZ23">
            <v>3000000</v>
          </cell>
          <cell r="IB23">
            <v>5845299.8699999992</v>
          </cell>
          <cell r="IH23">
            <v>0</v>
          </cell>
          <cell r="IJ23">
            <v>434917.95999999996</v>
          </cell>
          <cell r="IL23">
            <v>13298580</v>
          </cell>
          <cell r="IN23">
            <v>0</v>
          </cell>
          <cell r="IR23">
            <v>35425846</v>
          </cell>
          <cell r="IT23">
            <v>0</v>
          </cell>
          <cell r="JF23">
            <v>0</v>
          </cell>
          <cell r="JL23">
            <v>0</v>
          </cell>
          <cell r="JN23">
            <v>0</v>
          </cell>
          <cell r="JP23">
            <v>0</v>
          </cell>
          <cell r="JR23">
            <v>0</v>
          </cell>
          <cell r="JT23">
            <v>0</v>
          </cell>
          <cell r="JX23">
            <v>0</v>
          </cell>
          <cell r="JZ23">
            <v>0</v>
          </cell>
          <cell r="KF23">
            <v>0</v>
          </cell>
          <cell r="KH23">
            <v>0</v>
          </cell>
          <cell r="KN23">
            <v>0</v>
          </cell>
          <cell r="KV23">
            <v>334903.23</v>
          </cell>
          <cell r="KX23">
            <v>517675.56000000006</v>
          </cell>
          <cell r="LD23">
            <v>2230620</v>
          </cell>
          <cell r="LT23">
            <v>7000000</v>
          </cell>
          <cell r="MF23">
            <v>932314.19</v>
          </cell>
          <cell r="MJ23">
            <v>2397379.36</v>
          </cell>
          <cell r="NF23">
            <v>0</v>
          </cell>
          <cell r="NH23">
            <v>0</v>
          </cell>
          <cell r="NJ23">
            <v>0</v>
          </cell>
          <cell r="NN23">
            <v>0</v>
          </cell>
        </row>
        <row r="24">
          <cell r="R24">
            <v>0</v>
          </cell>
          <cell r="AB24">
            <v>0</v>
          </cell>
          <cell r="AD24">
            <v>0</v>
          </cell>
          <cell r="AV24">
            <v>116213.37</v>
          </cell>
          <cell r="BB24">
            <v>0</v>
          </cell>
          <cell r="BF24">
            <v>70494.94</v>
          </cell>
          <cell r="BH24">
            <v>0</v>
          </cell>
          <cell r="CV24">
            <v>8395.9599999999991</v>
          </cell>
          <cell r="CX24">
            <v>0</v>
          </cell>
          <cell r="DD24">
            <v>0</v>
          </cell>
          <cell r="DH24">
            <v>107925.25</v>
          </cell>
          <cell r="DJ24">
            <v>0</v>
          </cell>
          <cell r="DL24">
            <v>0</v>
          </cell>
          <cell r="DN24">
            <v>20387.87</v>
          </cell>
          <cell r="DT24">
            <v>23201.4</v>
          </cell>
          <cell r="EF24">
            <v>293066.45999999996</v>
          </cell>
          <cell r="EL24">
            <v>753594.34</v>
          </cell>
          <cell r="ET24">
            <v>545820.44999999995</v>
          </cell>
          <cell r="FH24">
            <v>20028087</v>
          </cell>
          <cell r="FN24">
            <v>0</v>
          </cell>
          <cell r="FV24">
            <v>0</v>
          </cell>
          <cell r="FX24">
            <v>0</v>
          </cell>
          <cell r="FZ24">
            <v>0</v>
          </cell>
          <cell r="GB24">
            <v>0</v>
          </cell>
          <cell r="GD24">
            <v>0</v>
          </cell>
          <cell r="GF24">
            <v>0</v>
          </cell>
          <cell r="GH24">
            <v>77978.12</v>
          </cell>
          <cell r="GJ24">
            <v>345046.39</v>
          </cell>
          <cell r="GX24">
            <v>2479833.21</v>
          </cell>
          <cell r="HB24">
            <v>1745336.24</v>
          </cell>
          <cell r="HF24">
            <v>109785</v>
          </cell>
          <cell r="HH24">
            <v>0</v>
          </cell>
          <cell r="HL24">
            <v>545100.76</v>
          </cell>
          <cell r="HT24">
            <v>0</v>
          </cell>
          <cell r="HZ24">
            <v>6000000</v>
          </cell>
          <cell r="IB24">
            <v>8488800</v>
          </cell>
          <cell r="IH24">
            <v>0</v>
          </cell>
          <cell r="IJ24">
            <v>840607.82000000007</v>
          </cell>
          <cell r="IL24">
            <v>0</v>
          </cell>
          <cell r="IN24">
            <v>0</v>
          </cell>
          <cell r="IR24">
            <v>19740919</v>
          </cell>
          <cell r="IT24">
            <v>0</v>
          </cell>
          <cell r="JF24">
            <v>0</v>
          </cell>
          <cell r="JL24">
            <v>0</v>
          </cell>
          <cell r="JN24">
            <v>0</v>
          </cell>
          <cell r="JP24">
            <v>0</v>
          </cell>
          <cell r="JR24">
            <v>0</v>
          </cell>
          <cell r="JT24">
            <v>0</v>
          </cell>
          <cell r="JX24">
            <v>4400000</v>
          </cell>
          <cell r="JZ24">
            <v>0</v>
          </cell>
          <cell r="KF24">
            <v>0</v>
          </cell>
          <cell r="KH24">
            <v>0</v>
          </cell>
          <cell r="KN24">
            <v>0</v>
          </cell>
          <cell r="KV24">
            <v>279806.77</v>
          </cell>
          <cell r="KX24">
            <v>336549.01</v>
          </cell>
          <cell r="LD24">
            <v>6160166</v>
          </cell>
          <cell r="LT24">
            <v>12000000</v>
          </cell>
          <cell r="MF24">
            <v>3219940.53</v>
          </cell>
          <cell r="MJ24">
            <v>8279847.0399999991</v>
          </cell>
          <cell r="NF24">
            <v>56878500</v>
          </cell>
          <cell r="NH24">
            <v>146259000</v>
          </cell>
          <cell r="NJ24">
            <v>0</v>
          </cell>
          <cell r="NN24">
            <v>0</v>
          </cell>
        </row>
        <row r="25">
          <cell r="R25">
            <v>0</v>
          </cell>
          <cell r="AB25">
            <v>0</v>
          </cell>
          <cell r="AD25">
            <v>0</v>
          </cell>
          <cell r="AV25">
            <v>240005.88</v>
          </cell>
          <cell r="BB25">
            <v>0</v>
          </cell>
          <cell r="BF25">
            <v>94001.29</v>
          </cell>
          <cell r="BH25">
            <v>2965663.09</v>
          </cell>
          <cell r="CD25">
            <v>101631400</v>
          </cell>
          <cell r="CF25">
            <v>261338000</v>
          </cell>
          <cell r="CV25">
            <v>12593.94</v>
          </cell>
          <cell r="CX25">
            <v>699.65999999999985</v>
          </cell>
          <cell r="CZ25">
            <v>699.66</v>
          </cell>
          <cell r="DD25">
            <v>0</v>
          </cell>
          <cell r="DH25">
            <v>51884.43</v>
          </cell>
          <cell r="DJ25">
            <v>22492.890000000007</v>
          </cell>
          <cell r="DL25">
            <v>22492.890000000007</v>
          </cell>
          <cell r="ED25">
            <v>97223.63</v>
          </cell>
          <cell r="EF25">
            <v>165724.93</v>
          </cell>
          <cell r="EJ25">
            <v>250001.93</v>
          </cell>
          <cell r="EL25">
            <v>426146.81</v>
          </cell>
          <cell r="ET25">
            <v>1499914.58</v>
          </cell>
          <cell r="FH25">
            <v>7647568</v>
          </cell>
          <cell r="FN25">
            <v>11390500</v>
          </cell>
          <cell r="FV25">
            <v>0</v>
          </cell>
          <cell r="FX25">
            <v>20749529.690000001</v>
          </cell>
          <cell r="FZ25">
            <v>20749529.690000001</v>
          </cell>
          <cell r="GB25">
            <v>0</v>
          </cell>
          <cell r="GD25">
            <v>8030912.5700000003</v>
          </cell>
          <cell r="GF25">
            <v>8030912.5700000003</v>
          </cell>
          <cell r="GH25">
            <v>98437.17</v>
          </cell>
          <cell r="GJ25">
            <v>378259.82</v>
          </cell>
          <cell r="GL25">
            <v>284287.25</v>
          </cell>
          <cell r="GX25">
            <v>0</v>
          </cell>
          <cell r="HB25">
            <v>0</v>
          </cell>
          <cell r="HF25">
            <v>0</v>
          </cell>
          <cell r="HH25">
            <v>87035</v>
          </cell>
          <cell r="HJ25">
            <v>87035</v>
          </cell>
          <cell r="HL25">
            <v>516344.72</v>
          </cell>
          <cell r="HT25">
            <v>0</v>
          </cell>
          <cell r="HZ25">
            <v>0</v>
          </cell>
          <cell r="IB25">
            <v>0</v>
          </cell>
          <cell r="ID25">
            <v>0</v>
          </cell>
          <cell r="IH25">
            <v>0</v>
          </cell>
          <cell r="IJ25">
            <v>949464.23</v>
          </cell>
          <cell r="IL25">
            <v>0</v>
          </cell>
          <cell r="IN25">
            <v>30934869</v>
          </cell>
          <cell r="IR25">
            <v>27284374</v>
          </cell>
          <cell r="IT25">
            <v>19437695</v>
          </cell>
          <cell r="JF25">
            <v>0</v>
          </cell>
          <cell r="JL25">
            <v>0</v>
          </cell>
          <cell r="JN25">
            <v>0</v>
          </cell>
          <cell r="JP25">
            <v>0</v>
          </cell>
          <cell r="JR25">
            <v>0</v>
          </cell>
          <cell r="JT25">
            <v>0</v>
          </cell>
          <cell r="JX25">
            <v>0</v>
          </cell>
          <cell r="JZ25">
            <v>0</v>
          </cell>
          <cell r="KF25">
            <v>1562750</v>
          </cell>
          <cell r="KH25">
            <v>1562750</v>
          </cell>
          <cell r="KN25">
            <v>0</v>
          </cell>
          <cell r="KV25">
            <v>147227.03</v>
          </cell>
          <cell r="KX25">
            <v>810045.77</v>
          </cell>
          <cell r="KZ25">
            <v>151248.75</v>
          </cell>
          <cell r="LD25">
            <v>2000000</v>
          </cell>
          <cell r="LF25">
            <v>2000000</v>
          </cell>
          <cell r="LJ25">
            <v>870000</v>
          </cell>
          <cell r="LL25">
            <v>870000</v>
          </cell>
          <cell r="LP25">
            <v>16530000</v>
          </cell>
          <cell r="LR25">
            <v>16530000</v>
          </cell>
          <cell r="LT25">
            <v>11000000</v>
          </cell>
          <cell r="LV25">
            <v>4000000</v>
          </cell>
          <cell r="MF25">
            <v>4866611.01</v>
          </cell>
          <cell r="MJ25">
            <v>12514142.59</v>
          </cell>
          <cell r="NF25">
            <v>0</v>
          </cell>
          <cell r="NH25">
            <v>0</v>
          </cell>
          <cell r="NJ25">
            <v>0</v>
          </cell>
          <cell r="NN25">
            <v>0</v>
          </cell>
        </row>
        <row r="26">
          <cell r="R26">
            <v>0</v>
          </cell>
          <cell r="AB26">
            <v>0</v>
          </cell>
          <cell r="AD26">
            <v>0</v>
          </cell>
          <cell r="AV26">
            <v>325692.18</v>
          </cell>
          <cell r="BB26">
            <v>0</v>
          </cell>
          <cell r="BF26">
            <v>58747.79</v>
          </cell>
          <cell r="BH26">
            <v>3207018.64</v>
          </cell>
          <cell r="CV26">
            <v>6996.63</v>
          </cell>
          <cell r="CX26">
            <v>0</v>
          </cell>
          <cell r="DD26">
            <v>0</v>
          </cell>
          <cell r="DH26">
            <v>92752.9</v>
          </cell>
          <cell r="DJ26">
            <v>0</v>
          </cell>
          <cell r="DL26">
            <v>0</v>
          </cell>
          <cell r="ED26">
            <v>282212.2</v>
          </cell>
          <cell r="EF26">
            <v>0</v>
          </cell>
          <cell r="EJ26">
            <v>725683.6</v>
          </cell>
          <cell r="EL26">
            <v>0</v>
          </cell>
          <cell r="ET26">
            <v>814873.54</v>
          </cell>
          <cell r="FH26">
            <v>14033501.300000001</v>
          </cell>
          <cell r="FN26">
            <v>0</v>
          </cell>
          <cell r="FV26">
            <v>0</v>
          </cell>
          <cell r="FX26">
            <v>0</v>
          </cell>
          <cell r="GB26">
            <v>0</v>
          </cell>
          <cell r="GD26">
            <v>0</v>
          </cell>
          <cell r="GH26">
            <v>80545.56</v>
          </cell>
          <cell r="GX26">
            <v>731466.89</v>
          </cell>
          <cell r="HB26">
            <v>514815.14</v>
          </cell>
          <cell r="HF26">
            <v>101985</v>
          </cell>
          <cell r="HH26">
            <v>0</v>
          </cell>
          <cell r="HL26">
            <v>718901</v>
          </cell>
          <cell r="HT26">
            <v>0</v>
          </cell>
          <cell r="HZ26">
            <v>0</v>
          </cell>
          <cell r="IB26">
            <v>8467789.5800000001</v>
          </cell>
          <cell r="IH26">
            <v>0</v>
          </cell>
          <cell r="IJ26">
            <v>815540.83000000007</v>
          </cell>
          <cell r="IL26">
            <v>0</v>
          </cell>
          <cell r="IN26">
            <v>0</v>
          </cell>
          <cell r="IR26">
            <v>21637607</v>
          </cell>
          <cell r="IT26">
            <v>0</v>
          </cell>
          <cell r="JF26">
            <v>0</v>
          </cell>
          <cell r="JL26">
            <v>0</v>
          </cell>
          <cell r="JN26">
            <v>0</v>
          </cell>
          <cell r="JP26">
            <v>0</v>
          </cell>
          <cell r="JR26">
            <v>0</v>
          </cell>
          <cell r="JT26">
            <v>0</v>
          </cell>
          <cell r="JX26">
            <v>2500000</v>
          </cell>
          <cell r="JZ26">
            <v>0</v>
          </cell>
          <cell r="KF26">
            <v>0</v>
          </cell>
          <cell r="KH26">
            <v>0</v>
          </cell>
          <cell r="KN26">
            <v>0</v>
          </cell>
          <cell r="KV26">
            <v>304980.24</v>
          </cell>
          <cell r="KX26">
            <v>701837.81</v>
          </cell>
          <cell r="LD26">
            <v>2406400</v>
          </cell>
          <cell r="LT26">
            <v>6000000</v>
          </cell>
          <cell r="MF26">
            <v>2450002.9500000002</v>
          </cell>
          <cell r="MJ26">
            <v>6300007.5499999998</v>
          </cell>
          <cell r="NF26">
            <v>27382055.559999999</v>
          </cell>
          <cell r="NH26">
            <v>70411000</v>
          </cell>
          <cell r="NJ26">
            <v>0</v>
          </cell>
          <cell r="NN26">
            <v>0</v>
          </cell>
        </row>
        <row r="27">
          <cell r="R27">
            <v>0</v>
          </cell>
          <cell r="AB27">
            <v>0</v>
          </cell>
          <cell r="AD27">
            <v>0</v>
          </cell>
          <cell r="AJ27">
            <v>120407.37</v>
          </cell>
          <cell r="AL27">
            <v>2859675</v>
          </cell>
          <cell r="AV27">
            <v>391588.54</v>
          </cell>
          <cell r="BB27">
            <v>0</v>
          </cell>
          <cell r="BF27">
            <v>69016.740000000005</v>
          </cell>
          <cell r="BH27">
            <v>2101373.9700000002</v>
          </cell>
          <cell r="CL27">
            <v>8820000</v>
          </cell>
          <cell r="CR27">
            <v>22680000</v>
          </cell>
          <cell r="CV27">
            <v>6996.63</v>
          </cell>
          <cell r="CX27">
            <v>0</v>
          </cell>
          <cell r="DD27">
            <v>0</v>
          </cell>
          <cell r="DH27">
            <v>190709.08</v>
          </cell>
          <cell r="DJ27">
            <v>16375.510000000009</v>
          </cell>
          <cell r="DL27">
            <v>16375.510000000009</v>
          </cell>
          <cell r="ED27">
            <v>741637.52</v>
          </cell>
          <cell r="EF27">
            <v>251419.76</v>
          </cell>
          <cell r="EH27">
            <v>251419.76</v>
          </cell>
          <cell r="EJ27">
            <v>1907054.9</v>
          </cell>
          <cell r="EL27">
            <v>646503.56000000006</v>
          </cell>
          <cell r="EN27">
            <v>646503.56000000006</v>
          </cell>
          <cell r="ET27">
            <v>3045678.08</v>
          </cell>
          <cell r="FH27">
            <v>44465051</v>
          </cell>
          <cell r="FN27">
            <v>0</v>
          </cell>
          <cell r="FV27">
            <v>0</v>
          </cell>
          <cell r="FX27">
            <v>0</v>
          </cell>
          <cell r="GB27">
            <v>0</v>
          </cell>
          <cell r="GD27">
            <v>0</v>
          </cell>
          <cell r="GH27">
            <v>91800.68</v>
          </cell>
          <cell r="GX27">
            <v>315194.07</v>
          </cell>
          <cell r="GZ27">
            <v>205973.66</v>
          </cell>
          <cell r="HB27">
            <v>221837.35</v>
          </cell>
          <cell r="HD27">
            <v>144966.72</v>
          </cell>
          <cell r="HF27">
            <v>0</v>
          </cell>
          <cell r="HH27">
            <v>0</v>
          </cell>
          <cell r="HL27">
            <v>629743.74</v>
          </cell>
          <cell r="HT27">
            <v>0</v>
          </cell>
          <cell r="HZ27">
            <v>17000000</v>
          </cell>
          <cell r="IB27">
            <v>10293719.050000001</v>
          </cell>
          <cell r="ID27">
            <v>0</v>
          </cell>
          <cell r="IH27">
            <v>106286</v>
          </cell>
          <cell r="IJ27">
            <v>650649.74</v>
          </cell>
          <cell r="IL27">
            <v>0</v>
          </cell>
          <cell r="IN27">
            <v>0</v>
          </cell>
          <cell r="IR27">
            <v>25793148</v>
          </cell>
          <cell r="IT27">
            <v>0</v>
          </cell>
          <cell r="JF27">
            <v>0</v>
          </cell>
          <cell r="JL27">
            <v>0</v>
          </cell>
          <cell r="JN27">
            <v>0</v>
          </cell>
          <cell r="JP27">
            <v>0</v>
          </cell>
          <cell r="JR27">
            <v>0</v>
          </cell>
          <cell r="JT27">
            <v>0</v>
          </cell>
          <cell r="JX27">
            <v>1020000</v>
          </cell>
          <cell r="JZ27">
            <v>0</v>
          </cell>
          <cell r="KF27">
            <v>522875</v>
          </cell>
          <cell r="KH27">
            <v>522875</v>
          </cell>
          <cell r="KN27">
            <v>0</v>
          </cell>
          <cell r="KV27">
            <v>191680.51</v>
          </cell>
          <cell r="KX27">
            <v>581023.77</v>
          </cell>
          <cell r="KZ27">
            <v>128730.24000000001</v>
          </cell>
          <cell r="LD27">
            <v>4279050</v>
          </cell>
          <cell r="LF27">
            <v>2000000</v>
          </cell>
          <cell r="LJ27">
            <v>870000</v>
          </cell>
          <cell r="LL27">
            <v>870000</v>
          </cell>
          <cell r="LP27">
            <v>16530000</v>
          </cell>
          <cell r="LR27">
            <v>16530000</v>
          </cell>
          <cell r="LT27">
            <v>8000000</v>
          </cell>
          <cell r="LV27">
            <v>0</v>
          </cell>
          <cell r="MF27">
            <v>1254763.6099999999</v>
          </cell>
          <cell r="MJ27">
            <v>3226534.9699999997</v>
          </cell>
          <cell r="NF27">
            <v>0</v>
          </cell>
          <cell r="NH27">
            <v>0</v>
          </cell>
          <cell r="NJ27">
            <v>0</v>
          </cell>
          <cell r="NN27">
            <v>0</v>
          </cell>
        </row>
        <row r="30">
          <cell r="R30">
            <v>1000000</v>
          </cell>
          <cell r="AB30">
            <v>3200000</v>
          </cell>
          <cell r="AV30">
            <v>435926.46</v>
          </cell>
          <cell r="BB30">
            <v>0</v>
          </cell>
          <cell r="BF30">
            <v>178469.72</v>
          </cell>
          <cell r="BH30">
            <v>2255460.92</v>
          </cell>
          <cell r="CV30">
            <v>28396.43</v>
          </cell>
          <cell r="DH30">
            <v>254093.88</v>
          </cell>
          <cell r="EP30">
            <v>1588500</v>
          </cell>
          <cell r="ER30">
            <v>4084000</v>
          </cell>
          <cell r="FH30">
            <v>80214000</v>
          </cell>
          <cell r="FV30">
            <v>45164953.560000002</v>
          </cell>
          <cell r="GB30">
            <v>12498761.379999999</v>
          </cell>
          <cell r="GH30">
            <v>147696.68</v>
          </cell>
          <cell r="GX30">
            <v>1678043.78</v>
          </cell>
          <cell r="HB30">
            <v>1181027.26</v>
          </cell>
          <cell r="HF30">
            <v>260585</v>
          </cell>
          <cell r="HL30">
            <v>2220510.79</v>
          </cell>
          <cell r="HZ30">
            <v>154958280.5</v>
          </cell>
          <cell r="IF30">
            <v>0</v>
          </cell>
          <cell r="IL30">
            <v>0</v>
          </cell>
          <cell r="JD30">
            <v>71380700</v>
          </cell>
          <cell r="JJ30">
            <v>0</v>
          </cell>
          <cell r="JP30">
            <v>0</v>
          </cell>
          <cell r="JX30">
            <v>0</v>
          </cell>
          <cell r="KD30">
            <v>631125</v>
          </cell>
          <cell r="KJ30">
            <v>0</v>
          </cell>
          <cell r="KV30">
            <v>522706.23</v>
          </cell>
          <cell r="LB30">
            <v>1978099</v>
          </cell>
          <cell r="LH30">
            <v>1608236.84</v>
          </cell>
          <cell r="LN30">
            <v>30556500</v>
          </cell>
          <cell r="LT30">
            <v>5900000</v>
          </cell>
        </row>
        <row r="31">
          <cell r="R31">
            <v>6000000</v>
          </cell>
          <cell r="AB31">
            <v>4800000</v>
          </cell>
          <cell r="AF31">
            <v>2361275.79</v>
          </cell>
          <cell r="AH31">
            <v>112160600</v>
          </cell>
          <cell r="AV31">
            <v>579382.61</v>
          </cell>
          <cell r="AX31">
            <v>526315.79</v>
          </cell>
          <cell r="AZ31">
            <v>25000000</v>
          </cell>
          <cell r="BB31">
            <v>1794335</v>
          </cell>
          <cell r="BF31">
            <v>879437.01</v>
          </cell>
          <cell r="BH31">
            <v>2471385.91</v>
          </cell>
          <cell r="BR31">
            <v>23934334.18</v>
          </cell>
          <cell r="BT31">
            <v>383097500</v>
          </cell>
          <cell r="BV31">
            <v>13627696.82</v>
          </cell>
          <cell r="CD31">
            <v>28464526.23</v>
          </cell>
          <cell r="CV31">
            <v>56898.83</v>
          </cell>
          <cell r="DH31">
            <v>527516.48</v>
          </cell>
          <cell r="EV31">
            <v>12867893.43</v>
          </cell>
          <cell r="EX31">
            <v>611225000</v>
          </cell>
          <cell r="FH31">
            <v>65593740</v>
          </cell>
          <cell r="FV31">
            <v>354949672.07999998</v>
          </cell>
          <cell r="GB31">
            <v>71020215.159999996</v>
          </cell>
          <cell r="GH31">
            <v>738107.86</v>
          </cell>
          <cell r="GX31">
            <v>170414.82</v>
          </cell>
          <cell r="HB31">
            <v>119939.99</v>
          </cell>
          <cell r="HF31">
            <v>0</v>
          </cell>
          <cell r="HL31">
            <v>948001.31</v>
          </cell>
          <cell r="HN31">
            <v>30835700</v>
          </cell>
          <cell r="HZ31">
            <v>25000000</v>
          </cell>
          <cell r="IF31">
            <v>14000000</v>
          </cell>
          <cell r="IL31">
            <v>17541200</v>
          </cell>
          <cell r="JD31">
            <v>518500000</v>
          </cell>
          <cell r="JJ31">
            <v>28449817.34</v>
          </cell>
          <cell r="JP31">
            <v>112168800</v>
          </cell>
          <cell r="JX31">
            <v>17745000</v>
          </cell>
          <cell r="KD31">
            <v>3760000</v>
          </cell>
          <cell r="KJ31">
            <v>14488425.199999999</v>
          </cell>
          <cell r="KV31">
            <v>1376640.93</v>
          </cell>
          <cell r="LB31">
            <v>20000000</v>
          </cell>
          <cell r="LH31">
            <v>10000000</v>
          </cell>
          <cell r="LN31">
            <v>190000000</v>
          </cell>
          <cell r="LT31">
            <v>0</v>
          </cell>
        </row>
        <row r="35">
          <cell r="E35">
            <v>6306127096.9000006</v>
          </cell>
        </row>
        <row r="36">
          <cell r="E36">
            <v>6469198.1694900002</v>
          </cell>
        </row>
        <row r="37">
          <cell r="K37">
            <v>163071.07258999906</v>
          </cell>
        </row>
      </sheetData>
      <sheetData sheetId="69" refreshError="1"/>
      <sheetData sheetId="70" refreshError="1"/>
      <sheetData sheetId="71">
        <row r="10">
          <cell r="B10">
            <v>0</v>
          </cell>
        </row>
        <row r="11">
          <cell r="AE11">
            <v>15000000</v>
          </cell>
        </row>
        <row r="28">
          <cell r="I28">
            <v>0</v>
          </cell>
          <cell r="K28">
            <v>0</v>
          </cell>
          <cell r="M28">
            <v>0</v>
          </cell>
        </row>
        <row r="30">
          <cell r="AC30">
            <v>70000000</v>
          </cell>
        </row>
        <row r="31">
          <cell r="M31">
            <v>224874.44</v>
          </cell>
          <cell r="Q31">
            <v>10000000</v>
          </cell>
          <cell r="U31">
            <v>1000000</v>
          </cell>
          <cell r="AC31">
            <v>776087457</v>
          </cell>
        </row>
        <row r="35">
          <cell r="B35">
            <v>872312331.44000006</v>
          </cell>
        </row>
        <row r="37">
          <cell r="B37">
            <v>411421.56</v>
          </cell>
        </row>
        <row r="39">
          <cell r="B39">
            <v>1283733891.4400001</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4">
          <cell r="D4" t="str">
            <v>ПО  СОСТОЯНИЮ  НА  1  АПРЕЛЯ  2020  ГОДА</v>
          </cell>
        </row>
      </sheetData>
      <sheetData sheetId="85" refreshError="1"/>
      <sheetData sheetId="86">
        <row r="9">
          <cell r="D9">
            <v>81495500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феврале"/>
      <sheetName val="Уточнения  по  МБТ  в  марте"/>
      <sheetName val="Уточнения  по  субсидии"/>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38">
          <cell r="B38">
            <v>2634204.1</v>
          </cell>
          <cell r="E38">
            <v>868116.69757000008</v>
          </cell>
        </row>
        <row r="40">
          <cell r="B40">
            <v>2634204.1</v>
          </cell>
          <cell r="E40">
            <v>868116.69757000008</v>
          </cell>
        </row>
        <row r="41">
          <cell r="B41">
            <v>0</v>
          </cell>
          <cell r="E41">
            <v>0</v>
          </cell>
        </row>
      </sheetData>
      <sheetData sheetId="1">
        <row r="39">
          <cell r="B39">
            <v>6306127.0968999993</v>
          </cell>
          <cell r="C39">
            <v>501118.35621000011</v>
          </cell>
        </row>
        <row r="41">
          <cell r="B41">
            <v>2966307.9613899994</v>
          </cell>
          <cell r="C41">
            <v>178495.49114</v>
          </cell>
        </row>
        <row r="44">
          <cell r="B44">
            <v>6306127.0968999993</v>
          </cell>
          <cell r="C44">
            <v>501118.35621000011</v>
          </cell>
        </row>
      </sheetData>
      <sheetData sheetId="2">
        <row r="39">
          <cell r="B39">
            <v>11351780.454</v>
          </cell>
          <cell r="G39">
            <v>2990034.2030999996</v>
          </cell>
        </row>
        <row r="41">
          <cell r="B41">
            <v>112373.8</v>
          </cell>
          <cell r="G41">
            <v>22042.331100000003</v>
          </cell>
        </row>
        <row r="44">
          <cell r="B44">
            <v>11212764.594000001</v>
          </cell>
          <cell r="G44">
            <v>2955624.8329999996</v>
          </cell>
        </row>
        <row r="45">
          <cell r="B45">
            <v>139015.85999999999</v>
          </cell>
          <cell r="G45">
            <v>34409.3701</v>
          </cell>
        </row>
      </sheetData>
      <sheetData sheetId="3">
        <row r="37">
          <cell r="B37">
            <v>872312.3314400001</v>
          </cell>
          <cell r="G37">
            <v>0</v>
          </cell>
        </row>
        <row r="39">
          <cell r="B39">
            <v>872087.45700000005</v>
          </cell>
          <cell r="G39">
            <v>0</v>
          </cell>
        </row>
        <row r="42">
          <cell r="B42">
            <v>872312.3314400001</v>
          </cell>
          <cell r="G42">
            <v>0</v>
          </cell>
        </row>
      </sheetData>
      <sheetData sheetId="4">
        <row r="33">
          <cell r="B33">
            <v>21164423.982340001</v>
          </cell>
          <cell r="E33">
            <v>4359269.2568799993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0">
          <cell r="C10">
            <v>0</v>
          </cell>
        </row>
      </sheetData>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Нераспределенная  субсидия"/>
      <sheetName val="Нераспределенные  иные  МБТ"/>
      <sheetName val="Субсидии  по  сел. хоз."/>
    </sheetNames>
    <sheetDataSet>
      <sheetData sheetId="0">
        <row r="30">
          <cell r="T30">
            <v>15020000</v>
          </cell>
        </row>
        <row r="37">
          <cell r="L37">
            <v>132564300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Нераспределенная  субсидия"/>
      <sheetName val="Нераспределенные  иные  МБТ"/>
      <sheetName val="субсидия  ВР 522"/>
      <sheetName val="Федеральная  субсидия"/>
    </sheetNames>
    <sheetDataSet>
      <sheetData sheetId="0">
        <row r="32">
          <cell r="EU32">
            <v>0</v>
          </cell>
          <cell r="EX32">
            <v>0</v>
          </cell>
        </row>
        <row r="33">
          <cell r="EU33">
            <v>0</v>
          </cell>
          <cell r="EX33">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WD68"/>
  <sheetViews>
    <sheetView tabSelected="1" zoomScale="50" zoomScaleNormal="50" zoomScaleSheetLayoutView="50" workbookViewId="0">
      <selection activeCell="A6" sqref="A6:A11"/>
    </sheetView>
  </sheetViews>
  <sheetFormatPr defaultRowHeight="16.8" x14ac:dyDescent="0.25"/>
  <cols>
    <col min="1" max="1" width="28.21875" style="222" customWidth="1"/>
    <col min="2" max="2" width="28" style="222" customWidth="1"/>
    <col min="3" max="3" width="28.21875" style="222" customWidth="1"/>
    <col min="4" max="4" width="25.77734375" style="222" customWidth="1"/>
    <col min="5" max="5" width="25.21875" style="222" customWidth="1"/>
    <col min="6" max="6" width="27.21875" style="222" customWidth="1"/>
    <col min="7" max="7" width="25.21875" style="222" customWidth="1"/>
    <col min="8" max="8" width="26.21875" style="222" customWidth="1"/>
    <col min="9" max="13" width="24.5546875" style="222" customWidth="1"/>
    <col min="14" max="14" width="24.44140625" style="222" customWidth="1"/>
    <col min="15" max="15" width="26.21875" style="222" customWidth="1"/>
    <col min="16" max="16" width="24.44140625" style="222" customWidth="1"/>
    <col min="17" max="19" width="25.44140625" style="222" customWidth="1"/>
    <col min="20" max="20" width="23.77734375" style="222" customWidth="1"/>
    <col min="21" max="21" width="25.44140625" style="222" customWidth="1"/>
    <col min="22" max="23" width="24.5546875" style="222" customWidth="1"/>
    <col min="24" max="24" width="21" style="222" hidden="1" customWidth="1"/>
    <col min="25" max="25" width="20.5546875" style="222" hidden="1" customWidth="1"/>
    <col min="26" max="26" width="21.44140625" style="222" hidden="1" customWidth="1"/>
    <col min="27" max="27" width="23.77734375" style="222" customWidth="1"/>
    <col min="28" max="28" width="24.44140625" style="222" customWidth="1"/>
    <col min="29" max="29" width="21.5546875" style="222" hidden="1" customWidth="1"/>
    <col min="30" max="30" width="24.44140625" style="222" hidden="1" customWidth="1"/>
    <col min="31" max="34" width="24.44140625" style="222" customWidth="1"/>
    <col min="35" max="35" width="26.44140625" style="222" customWidth="1"/>
    <col min="36" max="36" width="28" style="222" customWidth="1"/>
    <col min="37" max="37" width="23.21875" style="222" customWidth="1"/>
    <col min="38" max="38" width="28" style="222" hidden="1" customWidth="1"/>
    <col min="39" max="39" width="38.21875" style="222" hidden="1" customWidth="1"/>
    <col min="40" max="41" width="28" style="222" hidden="1" customWidth="1"/>
    <col min="42" max="42" width="23.21875" style="222" customWidth="1"/>
    <col min="43" max="43" width="28" style="222" hidden="1" customWidth="1"/>
    <col min="44" max="44" width="38" style="222" hidden="1" customWidth="1"/>
    <col min="45" max="46" width="28" style="222" hidden="1" customWidth="1"/>
    <col min="47" max="47" width="23.44140625" style="222" customWidth="1"/>
    <col min="48" max="48" width="28" style="222" hidden="1" customWidth="1"/>
    <col min="49" max="49" width="40" style="222" hidden="1" customWidth="1"/>
    <col min="50" max="50" width="28" style="222" hidden="1" customWidth="1"/>
    <col min="51" max="51" width="23.77734375" style="222" customWidth="1"/>
    <col min="52" max="52" width="28" style="222" hidden="1" customWidth="1"/>
    <col min="53" max="53" width="36" style="222" hidden="1" customWidth="1"/>
    <col min="54" max="54" width="28" style="222" hidden="1" customWidth="1"/>
    <col min="55" max="55" width="22.21875" style="222" customWidth="1"/>
    <col min="56" max="56" width="28" style="222" hidden="1" customWidth="1"/>
    <col min="57" max="57" width="38.77734375" style="222" hidden="1" customWidth="1"/>
    <col min="58" max="58" width="28" style="222" hidden="1" customWidth="1"/>
    <col min="59" max="59" width="23.21875" style="222" customWidth="1"/>
    <col min="60" max="60" width="28" style="222" hidden="1" customWidth="1"/>
    <col min="61" max="61" width="36" style="222" hidden="1" customWidth="1"/>
    <col min="62" max="62" width="28" style="222" hidden="1" customWidth="1"/>
    <col min="63" max="63" width="24.44140625" style="222" customWidth="1"/>
    <col min="64" max="64" width="28" style="222" hidden="1" customWidth="1"/>
    <col min="65" max="65" width="36" style="222" hidden="1" customWidth="1"/>
    <col min="66" max="66" width="24.77734375" style="222" hidden="1" customWidth="1"/>
    <col min="67" max="67" width="24" style="222" customWidth="1"/>
    <col min="68" max="68" width="28" style="222" hidden="1" customWidth="1"/>
    <col min="69" max="69" width="42.5546875" style="222" hidden="1" customWidth="1"/>
    <col min="70" max="70" width="26" style="222" hidden="1" customWidth="1"/>
    <col min="71" max="71" width="26.77734375" style="222" customWidth="1"/>
    <col min="72" max="72" width="23.77734375" style="222" hidden="1" customWidth="1"/>
    <col min="73" max="73" width="25.44140625" style="222" hidden="1" customWidth="1"/>
    <col min="74" max="74" width="23.77734375" hidden="1" customWidth="1"/>
    <col min="75" max="75" width="24.77734375" style="222" customWidth="1"/>
    <col min="76" max="77" width="24.77734375" style="222" hidden="1" customWidth="1"/>
    <col min="78" max="78" width="23.77734375" hidden="1" customWidth="1"/>
    <col min="79" max="79" width="23.44140625" style="222" customWidth="1"/>
    <col min="80" max="81" width="22.77734375" style="222" hidden="1" customWidth="1"/>
    <col min="82" max="82" width="23.77734375" hidden="1" customWidth="1"/>
    <col min="83" max="83" width="23" style="222" customWidth="1"/>
    <col min="84" max="85" width="23" style="222" hidden="1" customWidth="1"/>
    <col min="86" max="86" width="23.77734375" hidden="1" customWidth="1"/>
    <col min="87" max="88" width="21.44140625" style="222" customWidth="1"/>
    <col min="89" max="89" width="23.21875" style="222" customWidth="1"/>
    <col min="90" max="91" width="23" style="222" customWidth="1"/>
    <col min="92" max="92" width="23" style="222" hidden="1" customWidth="1"/>
    <col min="93" max="93" width="23" style="222" customWidth="1"/>
    <col min="94" max="94" width="23" style="222" hidden="1" customWidth="1"/>
    <col min="95" max="96" width="29.21875" style="222" customWidth="1"/>
    <col min="97" max="98" width="25.5546875" style="222" customWidth="1"/>
    <col min="99" max="102" width="27.44140625" style="222" customWidth="1"/>
    <col min="103" max="104" width="24.21875" style="222" customWidth="1"/>
    <col min="105" max="106" width="25.5546875" style="222" customWidth="1"/>
    <col min="107" max="111" width="25.21875" style="222" customWidth="1"/>
    <col min="112" max="113" width="25.21875" style="222" hidden="1" customWidth="1"/>
    <col min="114" max="114" width="25.21875" style="222" customWidth="1"/>
    <col min="115" max="116" width="25.21875" style="222" hidden="1" customWidth="1"/>
    <col min="117" max="117" width="23.77734375" style="222" customWidth="1"/>
    <col min="118" max="118" width="21" style="222" hidden="1" customWidth="1"/>
    <col min="119" max="119" width="25.21875" style="222" hidden="1" customWidth="1"/>
    <col min="120" max="120" width="24.77734375" style="222" hidden="1" customWidth="1"/>
    <col min="121" max="121" width="24.21875" style="222" hidden="1" customWidth="1"/>
    <col min="122" max="122" width="27.77734375" style="222" hidden="1" customWidth="1"/>
    <col min="123" max="124" width="23.44140625" style="222" hidden="1" customWidth="1"/>
    <col min="125" max="125" width="22.44140625" style="222" customWidth="1"/>
    <col min="126" max="126" width="21" style="222" hidden="1" customWidth="1"/>
    <col min="127" max="127" width="25.44140625" style="222" hidden="1" customWidth="1"/>
    <col min="128" max="128" width="26.21875" style="222" hidden="1" customWidth="1"/>
    <col min="129" max="132" width="25" style="222" hidden="1" customWidth="1"/>
    <col min="133" max="133" width="21" style="222" customWidth="1"/>
    <col min="134" max="135" width="24.77734375" style="222" hidden="1" customWidth="1"/>
    <col min="136" max="136" width="21" style="222" customWidth="1"/>
    <col min="137" max="137" width="24.21875" style="222" hidden="1" customWidth="1"/>
    <col min="138" max="138" width="27.44140625" style="222" hidden="1" customWidth="1"/>
    <col min="139" max="139" width="24.21875" style="222" customWidth="1"/>
    <col min="140" max="140" width="23.44140625" style="222" hidden="1" customWidth="1"/>
    <col min="141" max="141" width="28.21875" style="222" hidden="1" customWidth="1"/>
    <col min="142" max="142" width="21.77734375" style="222" hidden="1" customWidth="1"/>
    <col min="143" max="143" width="28.21875" style="222" hidden="1" customWidth="1"/>
    <col min="144" max="144" width="25.44140625" style="222" customWidth="1"/>
    <col min="145" max="145" width="23" style="222" hidden="1" customWidth="1"/>
    <col min="146" max="148" width="28.21875" style="222" hidden="1" customWidth="1"/>
    <col min="149" max="149" width="24.44140625" style="222" customWidth="1"/>
    <col min="150" max="151" width="28.21875" style="222" hidden="1" customWidth="1"/>
    <col min="152" max="152" width="23.77734375" style="222" customWidth="1"/>
    <col min="153" max="154" width="28.21875" style="222" hidden="1" customWidth="1"/>
    <col min="155" max="155" width="24.77734375" style="222" customWidth="1"/>
    <col min="156" max="157" width="28.21875" style="222" hidden="1" customWidth="1"/>
    <col min="158" max="158" width="22.5546875" style="222" customWidth="1"/>
    <col min="159" max="160" width="28.21875" style="222" hidden="1" customWidth="1"/>
    <col min="161" max="161" width="24.5546875" style="222" customWidth="1"/>
    <col min="162" max="163" width="27.44140625" style="222" hidden="1" customWidth="1"/>
    <col min="164" max="164" width="22" style="222" customWidth="1"/>
    <col min="165" max="166" width="27.44140625" style="222" hidden="1" customWidth="1"/>
    <col min="167" max="167" width="22.5546875" style="222" customWidth="1"/>
    <col min="168" max="169" width="27.44140625" style="222" hidden="1" customWidth="1"/>
    <col min="170" max="170" width="22.77734375" style="222" customWidth="1"/>
    <col min="171" max="172" width="27.44140625" style="222" hidden="1" customWidth="1"/>
    <col min="173" max="173" width="22.77734375" style="222" customWidth="1"/>
    <col min="174" max="175" width="27.44140625" style="222" hidden="1" customWidth="1"/>
    <col min="176" max="176" width="21.21875" style="222" customWidth="1"/>
    <col min="177" max="178" width="27.44140625" style="222" hidden="1" customWidth="1"/>
    <col min="179" max="179" width="24.5546875" style="222" customWidth="1"/>
    <col min="180" max="180" width="23.5546875" style="222" customWidth="1"/>
    <col min="181" max="181" width="21.44140625" style="222" customWidth="1"/>
    <col min="182" max="183" width="23.77734375" style="222" customWidth="1"/>
    <col min="184" max="185" width="23.77734375" style="222" hidden="1" customWidth="1"/>
    <col min="186" max="186" width="23.77734375" style="222" customWidth="1"/>
    <col min="187" max="188" width="23.77734375" style="222" hidden="1" customWidth="1"/>
    <col min="189" max="189" width="23.21875" style="222" customWidth="1"/>
    <col min="190" max="190" width="25.77734375" style="222" hidden="1" customWidth="1"/>
    <col min="191" max="193" width="27.44140625" style="222" hidden="1" customWidth="1"/>
    <col min="194" max="194" width="23.21875" style="222" customWidth="1"/>
    <col min="195" max="195" width="25.77734375" style="222" hidden="1" customWidth="1"/>
    <col min="196" max="196" width="26.77734375" style="222" hidden="1" customWidth="1"/>
    <col min="197" max="198" width="27.44140625" style="222" hidden="1" customWidth="1"/>
    <col min="199" max="199" width="23.77734375" style="222" customWidth="1"/>
    <col min="200" max="201" width="23.77734375" style="222" hidden="1" customWidth="1"/>
    <col min="202" max="203" width="27.44140625" style="222" hidden="1" customWidth="1"/>
    <col min="204" max="204" width="23.5546875" style="222" customWidth="1"/>
    <col min="205" max="206" width="23.5546875" style="222" hidden="1" customWidth="1"/>
    <col min="207" max="208" width="27.44140625" style="222" hidden="1" customWidth="1"/>
    <col min="209" max="209" width="23.21875" style="222" customWidth="1"/>
    <col min="210" max="211" width="26.5546875" style="222" hidden="1" customWidth="1"/>
    <col min="212" max="213" width="27.44140625" style="222" hidden="1" customWidth="1"/>
    <col min="214" max="214" width="22.5546875" style="222" customWidth="1"/>
    <col min="215" max="216" width="27.77734375" style="222" hidden="1" customWidth="1"/>
    <col min="217" max="218" width="27.44140625" style="222" hidden="1" customWidth="1"/>
    <col min="219" max="219" width="21.21875" style="222" customWidth="1"/>
    <col min="220" max="221" width="25.77734375" style="222" hidden="1" customWidth="1"/>
    <col min="222" max="223" width="27.44140625" style="222" hidden="1" customWidth="1"/>
    <col min="224" max="224" width="24.77734375" style="222" customWidth="1"/>
    <col min="225" max="226" width="24.77734375" style="222" hidden="1" customWidth="1"/>
    <col min="227" max="228" width="27.44140625" style="222" hidden="1" customWidth="1"/>
    <col min="229" max="229" width="27.44140625" style="222" customWidth="1"/>
    <col min="230" max="231" width="27.44140625" style="222" hidden="1" customWidth="1"/>
    <col min="232" max="232" width="27.44140625" style="222" customWidth="1"/>
    <col min="233" max="234" width="27.44140625" style="222" hidden="1" customWidth="1"/>
    <col min="235" max="235" width="23.21875" style="222" customWidth="1"/>
    <col min="236" max="237" width="25" style="222" hidden="1" customWidth="1"/>
    <col min="238" max="238" width="22.5546875" style="222" customWidth="1"/>
    <col min="239" max="240" width="25" style="222" hidden="1" customWidth="1"/>
    <col min="241" max="241" width="23" style="222" customWidth="1"/>
    <col min="242" max="243" width="26.77734375" style="222" hidden="1" customWidth="1"/>
    <col min="244" max="244" width="23" style="222" customWidth="1"/>
    <col min="245" max="245" width="26.21875" style="222" hidden="1" customWidth="1"/>
    <col min="246" max="246" width="25.77734375" style="222" hidden="1" customWidth="1"/>
    <col min="247" max="247" width="23" style="222" customWidth="1"/>
    <col min="248" max="249" width="26.21875" style="222" hidden="1" customWidth="1"/>
    <col min="250" max="250" width="23" style="222" customWidth="1"/>
    <col min="251" max="251" width="26.44140625" style="222" hidden="1" customWidth="1"/>
    <col min="252" max="252" width="32.21875" style="222" hidden="1" customWidth="1"/>
    <col min="253" max="253" width="23.77734375" customWidth="1"/>
    <col min="254" max="255" width="23.77734375" hidden="1" customWidth="1"/>
    <col min="256" max="256" width="23.77734375" customWidth="1"/>
    <col min="257" max="258" width="23.77734375" hidden="1" customWidth="1"/>
    <col min="259" max="259" width="20.5546875" customWidth="1"/>
    <col min="260" max="261" width="23.77734375" hidden="1" customWidth="1"/>
    <col min="262" max="262" width="21.5546875" customWidth="1"/>
    <col min="263" max="264" width="25.77734375" hidden="1" customWidth="1"/>
    <col min="265" max="265" width="24.44140625" customWidth="1"/>
    <col min="266" max="267" width="25.77734375" hidden="1" customWidth="1"/>
    <col min="268" max="268" width="25.77734375" customWidth="1"/>
    <col min="269" max="270" width="25.77734375" hidden="1" customWidth="1"/>
    <col min="271" max="271" width="20.77734375" style="222" customWidth="1"/>
    <col min="272" max="275" width="27.21875" style="222" hidden="1" customWidth="1"/>
    <col min="276" max="276" width="22.21875" style="222" customWidth="1"/>
    <col min="277" max="280" width="25.77734375" style="222" hidden="1" customWidth="1"/>
    <col min="281" max="281" width="24" style="222" customWidth="1"/>
    <col min="282" max="285" width="29.44140625" style="222" hidden="1" customWidth="1"/>
    <col min="286" max="286" width="25.21875" style="222" customWidth="1"/>
    <col min="287" max="290" width="29.44140625" style="222" hidden="1" customWidth="1"/>
    <col min="291" max="291" width="23.21875" style="222" customWidth="1"/>
    <col min="292" max="295" width="29.44140625" style="222" hidden="1" customWidth="1"/>
    <col min="296" max="296" width="21.5546875" style="222" customWidth="1"/>
    <col min="297" max="300" width="29.44140625" style="222" hidden="1" customWidth="1"/>
    <col min="301" max="301" width="23.77734375" style="222" customWidth="1"/>
    <col min="302" max="305" width="29.44140625" style="222" hidden="1" customWidth="1"/>
    <col min="306" max="306" width="22.44140625" style="222" customWidth="1"/>
    <col min="307" max="310" width="29.44140625" style="222" hidden="1" customWidth="1"/>
    <col min="311" max="311" width="23" style="222" customWidth="1"/>
    <col min="312" max="312" width="23" style="222" hidden="1" customWidth="1"/>
    <col min="313" max="316" width="25.5546875" style="222" hidden="1" customWidth="1"/>
    <col min="317" max="317" width="23" style="222" customWidth="1"/>
    <col min="318" max="318" width="23" style="222" hidden="1" customWidth="1"/>
    <col min="319" max="322" width="23.77734375" hidden="1" customWidth="1"/>
    <col min="323" max="323" width="23.77734375" customWidth="1"/>
    <col min="324" max="325" width="23.77734375" hidden="1" customWidth="1"/>
    <col min="326" max="326" width="22.5546875" style="222" hidden="1" customWidth="1"/>
    <col min="327" max="327" width="28.5546875" style="222" hidden="1" customWidth="1"/>
    <col min="328" max="328" width="23.77734375" customWidth="1"/>
    <col min="329" max="330" width="23.77734375" hidden="1" customWidth="1"/>
    <col min="331" max="331" width="22.21875" style="222" hidden="1" customWidth="1"/>
    <col min="332" max="332" width="26.77734375" style="222" hidden="1" customWidth="1"/>
    <col min="333" max="333" width="23.77734375" customWidth="1"/>
    <col min="334" max="336" width="23.77734375" hidden="1" customWidth="1"/>
    <col min="337" max="337" width="23.77734375" customWidth="1"/>
    <col min="338" max="340" width="23.77734375" hidden="1" customWidth="1"/>
    <col min="341" max="345" width="23.77734375" customWidth="1"/>
    <col min="346" max="348" width="23.77734375" hidden="1" customWidth="1"/>
    <col min="349" max="349" width="23.77734375" customWidth="1"/>
    <col min="350" max="352" width="26.5546875" hidden="1" customWidth="1"/>
    <col min="353" max="353" width="23.77734375" customWidth="1"/>
    <col min="354" max="356" width="25" hidden="1" customWidth="1"/>
    <col min="357" max="357" width="23.77734375" customWidth="1"/>
    <col min="358" max="360" width="23.77734375" hidden="1" customWidth="1"/>
    <col min="361" max="361" width="23.77734375" customWidth="1"/>
    <col min="362" max="364" width="25" hidden="1" customWidth="1"/>
    <col min="365" max="365" width="23.77734375" customWidth="1"/>
    <col min="366" max="368" width="25.77734375" hidden="1" customWidth="1"/>
    <col min="369" max="369" width="23.77734375" customWidth="1"/>
    <col min="370" max="372" width="25.77734375" hidden="1" customWidth="1"/>
    <col min="373" max="373" width="23.77734375" customWidth="1"/>
    <col min="374" max="376" width="25" hidden="1" customWidth="1"/>
    <col min="377" max="377" width="23.44140625" style="222" customWidth="1"/>
    <col min="378" max="378" width="25.21875" style="222" hidden="1" customWidth="1"/>
    <col min="379" max="379" width="28.21875" style="222" hidden="1" customWidth="1"/>
    <col min="380" max="380" width="25" style="222" customWidth="1"/>
    <col min="381" max="381" width="23.77734375" style="222" hidden="1" customWidth="1"/>
    <col min="382" max="382" width="28.21875" style="222" hidden="1" customWidth="1"/>
    <col min="383" max="383" width="24.5546875" style="222" customWidth="1"/>
    <col min="384" max="384" width="22.44140625" style="222" hidden="1" customWidth="1"/>
    <col min="385" max="385" width="28.21875" style="222" hidden="1" customWidth="1"/>
    <col min="386" max="386" width="26.44140625" style="222" customWidth="1"/>
    <col min="387" max="388" width="28.21875" style="222" hidden="1" customWidth="1"/>
    <col min="389" max="389" width="28.21875" style="222" customWidth="1"/>
    <col min="390" max="390" width="24.44140625" style="222" hidden="1" customWidth="1"/>
    <col min="391" max="391" width="28.21875" style="222" hidden="1" customWidth="1"/>
    <col min="392" max="392" width="28.21875" style="222" customWidth="1"/>
    <col min="393" max="393" width="24.77734375" style="222" hidden="1" customWidth="1"/>
    <col min="394" max="394" width="28.21875" style="222" hidden="1" customWidth="1"/>
    <col min="395" max="395" width="24.5546875" style="222" customWidth="1"/>
    <col min="396" max="397" width="27.44140625" style="222" hidden="1" customWidth="1"/>
    <col min="398" max="398" width="24.21875" style="222" customWidth="1"/>
    <col min="399" max="400" width="27.44140625" style="222" hidden="1" customWidth="1"/>
    <col min="401" max="401" width="24.44140625" style="222" customWidth="1"/>
    <col min="402" max="405" width="28.21875" style="222" hidden="1" customWidth="1"/>
    <col min="406" max="406" width="24.44140625" style="222" customWidth="1"/>
    <col min="407" max="410" width="28.21875" style="222" hidden="1" customWidth="1"/>
    <col min="411" max="411" width="25" style="222" customWidth="1"/>
    <col min="412" max="417" width="28.21875" style="222" hidden="1" customWidth="1"/>
    <col min="418" max="418" width="25.44140625" style="222" customWidth="1"/>
    <col min="419" max="424" width="28.21875" style="222" hidden="1" customWidth="1"/>
    <col min="425" max="425" width="25" style="222" customWidth="1"/>
    <col min="426" max="431" width="28.21875" style="222" hidden="1" customWidth="1"/>
    <col min="432" max="432" width="24.21875" style="222" customWidth="1"/>
    <col min="433" max="438" width="28.21875" style="222" hidden="1" customWidth="1"/>
    <col min="439" max="439" width="28.21875" style="222" customWidth="1"/>
    <col min="440" max="445" width="28.21875" style="222" hidden="1" customWidth="1"/>
    <col min="446" max="446" width="28.21875" style="222" customWidth="1"/>
    <col min="447" max="452" width="28.21875" style="222" hidden="1" customWidth="1"/>
    <col min="453" max="453" width="28.5546875" style="222" customWidth="1"/>
    <col min="454" max="454" width="29.77734375" style="222" customWidth="1"/>
    <col min="455" max="455" width="24.44140625" style="222" customWidth="1"/>
    <col min="456" max="460" width="23.21875" style="222" customWidth="1"/>
    <col min="461" max="461" width="25.5546875" style="222" customWidth="1"/>
    <col min="462" max="462" width="25" style="222" hidden="1" customWidth="1"/>
    <col min="463" max="463" width="24" style="222" hidden="1" customWidth="1"/>
    <col min="464" max="464" width="26.44140625" style="222" customWidth="1"/>
    <col min="465" max="465" width="24.77734375" style="222" hidden="1" customWidth="1"/>
    <col min="466" max="466" width="24.5546875" style="222" hidden="1" customWidth="1"/>
    <col min="467" max="467" width="26.5546875" style="222" customWidth="1"/>
    <col min="468" max="468" width="24.44140625" style="222" customWidth="1"/>
    <col min="469" max="469" width="24.77734375" style="222" customWidth="1"/>
    <col min="470" max="470" width="23.5546875" style="222" customWidth="1"/>
    <col min="471" max="471" width="24" style="222" customWidth="1"/>
    <col min="472" max="472" width="23.77734375" style="222" customWidth="1"/>
    <col min="473" max="473" width="23.44140625" style="222" customWidth="1"/>
    <col min="474" max="474" width="23.5546875" style="222" customWidth="1"/>
    <col min="475" max="475" width="21.77734375" style="222" customWidth="1"/>
    <col min="476" max="476" width="21.44140625" style="222" customWidth="1"/>
    <col min="477" max="477" width="24.44140625" style="222" hidden="1" customWidth="1"/>
    <col min="478" max="478" width="26.5546875" style="222" hidden="1" customWidth="1"/>
    <col min="479" max="479" width="22" style="222" customWidth="1"/>
    <col min="480" max="480" width="22.44140625" style="222" customWidth="1"/>
    <col min="481" max="484" width="23.77734375" style="222" customWidth="1"/>
    <col min="485" max="485" width="22.21875" style="222" customWidth="1"/>
    <col min="486" max="487" width="22.21875" style="222" hidden="1" customWidth="1"/>
    <col min="488" max="488" width="21.77734375" style="222" customWidth="1"/>
    <col min="489" max="489" width="23.44140625" style="222" hidden="1" customWidth="1"/>
    <col min="490" max="490" width="24.5546875" style="222" hidden="1" customWidth="1"/>
    <col min="491" max="492" width="23.44140625" style="222" customWidth="1"/>
    <col min="493" max="493" width="27.77734375" style="222" customWidth="1"/>
    <col min="494" max="496" width="22.21875" style="222" hidden="1" customWidth="1"/>
    <col min="497" max="497" width="27.77734375" style="222" customWidth="1"/>
    <col min="498" max="500" width="22" style="222" hidden="1" customWidth="1"/>
    <col min="501" max="501" width="22" style="222" customWidth="1"/>
    <col min="502" max="503" width="22" style="222" hidden="1" customWidth="1"/>
    <col min="504" max="504" width="22" style="222" customWidth="1"/>
    <col min="505" max="506" width="22" style="222" hidden="1" customWidth="1"/>
    <col min="507" max="507" width="22" style="222" customWidth="1"/>
    <col min="508" max="508" width="22" style="222" hidden="1" customWidth="1"/>
    <col min="509" max="509" width="22" style="222" customWidth="1"/>
    <col min="510" max="510" width="22" style="222" hidden="1" customWidth="1"/>
    <col min="511" max="511" width="22" style="222" customWidth="1"/>
    <col min="512" max="512" width="22" style="222" hidden="1" customWidth="1"/>
    <col min="513" max="513" width="22" style="222" customWidth="1"/>
    <col min="514" max="514" width="22" style="222" hidden="1" customWidth="1"/>
    <col min="515" max="518" width="22" style="222" customWidth="1"/>
    <col min="519" max="519" width="25.77734375" style="222" customWidth="1"/>
    <col min="520" max="520" width="23.21875" style="222" hidden="1" customWidth="1"/>
    <col min="521" max="521" width="23.44140625" style="222" customWidth="1"/>
    <col min="522" max="522" width="21.5546875" style="222" hidden="1" customWidth="1"/>
    <col min="523" max="523" width="23.44140625" style="222" customWidth="1"/>
    <col min="524" max="524" width="23.44140625" style="222" hidden="1" customWidth="1"/>
    <col min="525" max="525" width="23.44140625" style="222" customWidth="1"/>
    <col min="526" max="526" width="23.44140625" style="222" hidden="1" customWidth="1"/>
    <col min="527" max="531" width="23.44140625" style="222" customWidth="1"/>
    <col min="532" max="532" width="23.44140625" style="222" hidden="1" customWidth="1"/>
    <col min="533" max="533" width="23.44140625" style="222" customWidth="1"/>
    <col min="534" max="534" width="23.44140625" style="222" hidden="1" customWidth="1"/>
    <col min="535" max="535" width="23.44140625" style="222" customWidth="1"/>
    <col min="536" max="536" width="23.44140625" style="222" hidden="1" customWidth="1"/>
    <col min="537" max="537" width="23.44140625" style="222" customWidth="1"/>
    <col min="538" max="538" width="23.44140625" style="222" hidden="1" customWidth="1"/>
    <col min="539" max="543" width="23.44140625" style="222" customWidth="1"/>
    <col min="544" max="545" width="23.44140625" style="222" hidden="1" customWidth="1"/>
    <col min="546" max="546" width="23.44140625" style="222" customWidth="1"/>
    <col min="547" max="548" width="23.44140625" style="222" hidden="1" customWidth="1"/>
    <col min="549" max="552" width="23.44140625" style="222" customWidth="1"/>
    <col min="553" max="553" width="24.44140625" style="222" customWidth="1"/>
    <col min="554" max="555" width="27.21875" style="222" hidden="1" customWidth="1"/>
    <col min="556" max="556" width="24.77734375" style="222" customWidth="1"/>
    <col min="557" max="558" width="27.21875" style="222" hidden="1" customWidth="1"/>
    <col min="559" max="559" width="25.21875" style="222" customWidth="1"/>
    <col min="560" max="561" width="27.21875" style="222" hidden="1" customWidth="1"/>
    <col min="562" max="562" width="24" style="222" customWidth="1"/>
    <col min="563" max="564" width="27.21875" style="222" hidden="1" customWidth="1"/>
    <col min="565" max="565" width="22.5546875" style="222" customWidth="1"/>
    <col min="566" max="566" width="22.21875" style="222" hidden="1" customWidth="1"/>
    <col min="567" max="567" width="22" style="222" customWidth="1"/>
    <col min="568" max="568" width="23.77734375" style="222" hidden="1" customWidth="1"/>
    <col min="569" max="569" width="20.5546875" style="222" customWidth="1"/>
    <col min="570" max="570" width="20.5546875" style="222" hidden="1" customWidth="1"/>
    <col min="571" max="571" width="20.5546875" style="222" customWidth="1"/>
    <col min="572" max="572" width="20.5546875" style="222" hidden="1" customWidth="1"/>
    <col min="573" max="573" width="20.5546875" style="222" customWidth="1"/>
    <col min="574" max="574" width="20.5546875" style="222" hidden="1" customWidth="1"/>
    <col min="575" max="575" width="20.5546875" style="222" customWidth="1"/>
    <col min="576" max="576" width="20.5546875" style="222" hidden="1" customWidth="1"/>
    <col min="577" max="577" width="20.5546875" style="222" customWidth="1"/>
    <col min="578" max="578" width="20.5546875" style="222" hidden="1" customWidth="1"/>
    <col min="579" max="579" width="20.5546875" style="222" customWidth="1"/>
    <col min="580" max="580" width="20.5546875" style="222" hidden="1" customWidth="1"/>
    <col min="581" max="581" width="25.44140625" style="222" customWidth="1"/>
    <col min="582" max="582" width="24.5546875" style="222" customWidth="1"/>
    <col min="583" max="583" width="25" style="222" customWidth="1"/>
    <col min="584" max="584" width="26.44140625" style="222" customWidth="1"/>
    <col min="585" max="586" width="22.5546875" style="222" customWidth="1"/>
    <col min="587" max="587" width="23.77734375" style="222" customWidth="1"/>
    <col min="588" max="588" width="22.21875" style="222" customWidth="1"/>
    <col min="589" max="590" width="22.5546875" style="222" customWidth="1"/>
    <col min="591" max="591" width="24.21875" style="222" customWidth="1"/>
    <col min="592" max="592" width="24.44140625" style="222" customWidth="1"/>
    <col min="593" max="593" width="23.44140625" style="222" customWidth="1"/>
    <col min="594" max="594" width="23.5546875" style="222" customWidth="1"/>
    <col min="595" max="595" width="23.21875" style="222" customWidth="1"/>
    <col min="596" max="596" width="23.77734375" style="222" customWidth="1"/>
    <col min="597" max="598" width="23.44140625" style="222" customWidth="1"/>
    <col min="599" max="599" width="28.21875" style="222" customWidth="1"/>
    <col min="600" max="600" width="28.5546875" style="222" customWidth="1"/>
  </cols>
  <sheetData>
    <row r="2" spans="1:601" x14ac:dyDescent="0.25">
      <c r="F2" s="1494" t="s">
        <v>466</v>
      </c>
      <c r="G2" s="1494"/>
      <c r="H2" s="1494"/>
      <c r="I2" s="1494"/>
      <c r="ML2" s="222"/>
      <c r="MM2" s="222"/>
    </row>
    <row r="3" spans="1:601" x14ac:dyDescent="0.25">
      <c r="F3" s="1493" t="str">
        <f>'[1]Факт  средств  из  ОБ_год '!$D$4</f>
        <v>ПО  СОСТОЯНИЮ  НА  1  АПРЕЛЯ  2020  ГОДА</v>
      </c>
      <c r="G3" s="1493"/>
      <c r="H3" s="1493"/>
      <c r="I3" s="1493"/>
      <c r="SY3" s="228"/>
      <c r="SZ3" s="228"/>
      <c r="VL3" s="228"/>
    </row>
    <row r="4" spans="1:601" x14ac:dyDescent="0.25">
      <c r="IS4" s="72"/>
      <c r="IT4" s="72"/>
      <c r="IU4" s="72"/>
      <c r="IV4" s="72"/>
      <c r="IW4" s="72"/>
      <c r="IX4" s="72"/>
      <c r="IY4" s="72"/>
      <c r="IZ4" s="72"/>
      <c r="JA4" s="72"/>
      <c r="JB4" s="72"/>
      <c r="JC4" s="72"/>
      <c r="JD4" s="72"/>
      <c r="JE4" s="72"/>
      <c r="JF4" s="72"/>
      <c r="JG4" s="72"/>
      <c r="JH4" s="72"/>
      <c r="JI4" s="72"/>
      <c r="JJ4" s="72"/>
    </row>
    <row r="5" spans="1:601" ht="17.399999999999999" thickBot="1" x14ac:dyDescent="0.3">
      <c r="O5" s="222" t="s">
        <v>20</v>
      </c>
      <c r="IS5" s="72"/>
      <c r="IT5" s="72"/>
      <c r="IU5" s="72"/>
      <c r="IW5" s="72"/>
      <c r="IX5" s="72"/>
      <c r="IY5" s="72"/>
      <c r="IZ5" s="72"/>
      <c r="JA5" s="72"/>
      <c r="JB5" s="72"/>
      <c r="JC5" s="72"/>
      <c r="JD5" s="72"/>
      <c r="JE5" s="72"/>
      <c r="JF5" s="72"/>
      <c r="JG5" s="72"/>
      <c r="JH5" s="72"/>
      <c r="JI5" s="72"/>
      <c r="JJ5" s="72"/>
      <c r="LK5" s="72"/>
      <c r="ME5" s="222"/>
    </row>
    <row r="6" spans="1:601" ht="22.8" customHeight="1" thickBot="1" x14ac:dyDescent="0.35">
      <c r="A6" s="1475" t="s">
        <v>12</v>
      </c>
      <c r="B6" s="1459" t="s">
        <v>153</v>
      </c>
      <c r="C6" s="1460"/>
      <c r="D6" s="942"/>
      <c r="E6" s="941"/>
      <c r="F6" s="967" t="s">
        <v>38</v>
      </c>
      <c r="G6" s="941"/>
      <c r="H6" s="941"/>
      <c r="I6" s="941"/>
      <c r="J6" s="941"/>
      <c r="K6" s="941"/>
      <c r="L6" s="941"/>
      <c r="M6" s="941"/>
      <c r="N6" s="941"/>
      <c r="O6" s="941"/>
      <c r="P6" s="941"/>
      <c r="Q6" s="941"/>
      <c r="R6" s="941"/>
      <c r="S6" s="941"/>
      <c r="T6" s="941"/>
      <c r="U6" s="941"/>
      <c r="V6" s="941"/>
      <c r="W6" s="941"/>
      <c r="X6" s="941"/>
      <c r="Y6" s="941"/>
      <c r="Z6" s="941"/>
      <c r="AA6" s="941"/>
      <c r="AB6" s="941"/>
      <c r="AC6" s="941"/>
      <c r="AD6" s="941"/>
      <c r="AE6" s="941"/>
      <c r="AF6" s="941"/>
      <c r="AG6" s="941"/>
      <c r="AH6" s="941"/>
      <c r="AI6" s="941"/>
      <c r="AJ6" s="941"/>
      <c r="AK6" s="957"/>
      <c r="AL6" s="957"/>
      <c r="AM6" s="957"/>
      <c r="AN6" s="957"/>
      <c r="AO6" s="957"/>
      <c r="AP6" s="957"/>
      <c r="AQ6" s="957"/>
      <c r="AR6" s="957"/>
      <c r="AS6" s="957"/>
      <c r="AT6" s="957"/>
      <c r="AU6" s="957"/>
      <c r="AV6" s="957"/>
      <c r="AW6" s="957"/>
      <c r="AX6" s="957"/>
      <c r="AY6" s="957"/>
      <c r="AZ6" s="957"/>
      <c r="BA6" s="957"/>
      <c r="BB6" s="957"/>
      <c r="BC6" s="957"/>
      <c r="BD6" s="957"/>
      <c r="BE6" s="957"/>
      <c r="BF6" s="957"/>
      <c r="BG6" s="957"/>
      <c r="BH6" s="957"/>
      <c r="BI6" s="957"/>
      <c r="BJ6" s="957"/>
      <c r="BK6" s="957"/>
      <c r="BL6" s="957"/>
      <c r="BM6" s="957"/>
      <c r="BN6" s="957"/>
      <c r="BO6" s="957"/>
      <c r="BP6" s="957"/>
      <c r="BQ6" s="957"/>
      <c r="BR6" s="957"/>
      <c r="BS6" s="941"/>
      <c r="BT6" s="941"/>
      <c r="BU6" s="941"/>
      <c r="BV6" s="941"/>
      <c r="BW6" s="941"/>
      <c r="BX6" s="941"/>
      <c r="BY6" s="941"/>
      <c r="BZ6" s="941"/>
      <c r="CA6" s="941"/>
      <c r="CB6" s="941"/>
      <c r="CC6" s="941"/>
      <c r="CD6" s="941"/>
      <c r="CE6" s="941"/>
      <c r="CF6" s="941"/>
      <c r="CG6" s="941"/>
      <c r="CH6" s="941"/>
      <c r="CI6" s="941"/>
      <c r="CJ6" s="941"/>
      <c r="CK6" s="941"/>
      <c r="CL6" s="941"/>
      <c r="CM6" s="1153"/>
      <c r="CN6" s="1153"/>
      <c r="CO6" s="1153"/>
      <c r="CP6" s="1153"/>
      <c r="CQ6" s="941"/>
      <c r="CR6" s="941"/>
      <c r="CS6" s="941"/>
      <c r="CT6" s="941"/>
      <c r="CU6" s="941"/>
      <c r="CV6" s="941"/>
      <c r="CW6" s="941"/>
      <c r="CX6" s="941"/>
      <c r="CY6" s="941"/>
      <c r="CZ6" s="941"/>
      <c r="DA6" s="941"/>
      <c r="DB6" s="941"/>
      <c r="DC6" s="941"/>
      <c r="DD6" s="941"/>
      <c r="DE6" s="941"/>
      <c r="DF6" s="941"/>
      <c r="DG6" s="996"/>
      <c r="DH6" s="996"/>
      <c r="DI6" s="996"/>
      <c r="DJ6" s="996"/>
      <c r="DK6" s="996"/>
      <c r="DL6" s="996"/>
      <c r="DM6" s="941"/>
      <c r="DN6" s="941"/>
      <c r="DO6" s="941"/>
      <c r="DP6" s="941"/>
      <c r="DQ6" s="941"/>
      <c r="DR6" s="941"/>
      <c r="DS6" s="941"/>
      <c r="DT6" s="941"/>
      <c r="DU6" s="941"/>
      <c r="DV6" s="941"/>
      <c r="DW6" s="941"/>
      <c r="DX6" s="941"/>
      <c r="DY6" s="941"/>
      <c r="DZ6" s="941"/>
      <c r="EA6" s="941"/>
      <c r="EB6" s="941"/>
      <c r="EC6" s="941"/>
      <c r="ED6" s="941"/>
      <c r="EE6" s="941"/>
      <c r="EF6" s="941"/>
      <c r="EG6" s="941"/>
      <c r="EH6" s="941"/>
      <c r="EI6" s="941"/>
      <c r="EJ6" s="941"/>
      <c r="EK6" s="941"/>
      <c r="EL6" s="941"/>
      <c r="EM6" s="941"/>
      <c r="EN6" s="941"/>
      <c r="EO6" s="941"/>
      <c r="EP6" s="941"/>
      <c r="EQ6" s="941"/>
      <c r="ER6" s="941"/>
      <c r="ES6" s="941"/>
      <c r="ET6" s="941"/>
      <c r="EU6" s="941"/>
      <c r="EV6" s="941"/>
      <c r="EW6" s="941"/>
      <c r="EX6" s="941"/>
      <c r="EY6" s="941"/>
      <c r="EZ6" s="941"/>
      <c r="FA6" s="941"/>
      <c r="FB6" s="941"/>
      <c r="FC6" s="941"/>
      <c r="FD6" s="941"/>
      <c r="FE6" s="941"/>
      <c r="FF6" s="941"/>
      <c r="FG6" s="941"/>
      <c r="FH6" s="941"/>
      <c r="FI6" s="941"/>
      <c r="FJ6" s="941"/>
      <c r="FK6" s="941"/>
      <c r="FL6" s="941"/>
      <c r="FM6" s="941"/>
      <c r="FN6" s="941"/>
      <c r="FO6" s="941"/>
      <c r="FP6" s="941"/>
      <c r="FQ6" s="1018"/>
      <c r="FR6" s="1018"/>
      <c r="FS6" s="1018"/>
      <c r="FT6" s="1018"/>
      <c r="FU6" s="1018"/>
      <c r="FV6" s="1018"/>
      <c r="FW6" s="1018"/>
      <c r="FX6" s="1018"/>
      <c r="FY6" s="1018"/>
      <c r="FZ6" s="1018"/>
      <c r="GA6" s="1085"/>
      <c r="GB6" s="1085"/>
      <c r="GC6" s="1085"/>
      <c r="GD6" s="1085"/>
      <c r="GE6" s="1085"/>
      <c r="GF6" s="1085"/>
      <c r="GG6" s="986"/>
      <c r="GH6" s="1065"/>
      <c r="GI6" s="1065"/>
      <c r="GJ6" s="986"/>
      <c r="GK6" s="986"/>
      <c r="GL6" s="986"/>
      <c r="GM6" s="1065"/>
      <c r="GN6" s="1065"/>
      <c r="GO6" s="986"/>
      <c r="GP6" s="986"/>
      <c r="GQ6" s="986"/>
      <c r="GR6" s="1065"/>
      <c r="GS6" s="1065"/>
      <c r="GT6" s="986"/>
      <c r="GU6" s="986"/>
      <c r="GV6" s="986"/>
      <c r="GW6" s="1065"/>
      <c r="GX6" s="1065"/>
      <c r="GY6" s="986"/>
      <c r="GZ6" s="986"/>
      <c r="HA6" s="986"/>
      <c r="HB6" s="1065"/>
      <c r="HC6" s="1065"/>
      <c r="HD6" s="986"/>
      <c r="HE6" s="986"/>
      <c r="HF6" s="986"/>
      <c r="HG6" s="1065"/>
      <c r="HH6" s="1065"/>
      <c r="HI6" s="986"/>
      <c r="HJ6" s="986"/>
      <c r="HK6" s="986"/>
      <c r="HL6" s="1065"/>
      <c r="HM6" s="1065"/>
      <c r="HN6" s="986"/>
      <c r="HO6" s="986"/>
      <c r="HP6" s="986"/>
      <c r="HQ6" s="1065"/>
      <c r="HR6" s="1065"/>
      <c r="HS6" s="986"/>
      <c r="HT6" s="986"/>
      <c r="HU6" s="1171"/>
      <c r="HV6" s="1171"/>
      <c r="HW6" s="1171"/>
      <c r="HX6" s="1171"/>
      <c r="HY6" s="1171"/>
      <c r="HZ6" s="1171"/>
      <c r="IA6" s="941"/>
      <c r="IB6" s="941"/>
      <c r="IC6" s="941"/>
      <c r="ID6" s="941"/>
      <c r="IE6" s="941"/>
      <c r="IF6" s="941"/>
      <c r="IG6" s="941"/>
      <c r="IH6" s="941"/>
      <c r="II6" s="941"/>
      <c r="IJ6" s="941"/>
      <c r="IK6" s="941"/>
      <c r="IL6" s="941"/>
      <c r="IM6" s="941"/>
      <c r="IN6" s="941"/>
      <c r="IO6" s="941"/>
      <c r="IP6" s="941"/>
      <c r="IQ6" s="941"/>
      <c r="IR6" s="941"/>
      <c r="IS6" s="941"/>
      <c r="IT6" s="941"/>
      <c r="IU6" s="941"/>
      <c r="IV6" s="941"/>
      <c r="IW6" s="941"/>
      <c r="IX6" s="941"/>
      <c r="IY6" s="941"/>
      <c r="IZ6" s="941"/>
      <c r="JA6" s="941"/>
      <c r="JB6" s="941"/>
      <c r="JC6" s="941"/>
      <c r="JD6" s="941"/>
      <c r="JE6" s="967"/>
      <c r="JF6" s="967"/>
      <c r="JG6" s="967"/>
      <c r="JH6" s="967"/>
      <c r="JI6" s="967"/>
      <c r="JJ6" s="967"/>
      <c r="JK6" s="941"/>
      <c r="JL6" s="941"/>
      <c r="JM6" s="941"/>
      <c r="JN6" s="941"/>
      <c r="JO6" s="941"/>
      <c r="JP6" s="941"/>
      <c r="JQ6" s="941"/>
      <c r="JR6" s="941"/>
      <c r="JS6" s="941"/>
      <c r="JT6" s="941"/>
      <c r="JU6" s="941"/>
      <c r="JV6" s="941"/>
      <c r="JW6" s="941"/>
      <c r="JX6" s="941"/>
      <c r="JY6" s="941"/>
      <c r="JZ6" s="941"/>
      <c r="KA6" s="941"/>
      <c r="KB6" s="941"/>
      <c r="KC6" s="941"/>
      <c r="KD6" s="941"/>
      <c r="KE6" s="941"/>
      <c r="KF6" s="941"/>
      <c r="KG6" s="941"/>
      <c r="KH6" s="941"/>
      <c r="KI6" s="941"/>
      <c r="KJ6" s="941"/>
      <c r="KK6" s="941"/>
      <c r="KL6" s="941"/>
      <c r="KM6" s="941"/>
      <c r="KN6" s="941"/>
      <c r="KO6" s="941"/>
      <c r="KP6" s="941"/>
      <c r="KQ6" s="941"/>
      <c r="KR6" s="941"/>
      <c r="KS6" s="941"/>
      <c r="KT6" s="941"/>
      <c r="KU6" s="941"/>
      <c r="KV6" s="941"/>
      <c r="KW6" s="941"/>
      <c r="KX6" s="941"/>
      <c r="KY6" s="941"/>
      <c r="KZ6" s="941"/>
      <c r="LA6" s="941"/>
      <c r="LB6" s="1028"/>
      <c r="LC6" s="1028"/>
      <c r="LD6" s="967"/>
      <c r="LE6" s="941"/>
      <c r="LF6" s="941"/>
      <c r="LG6" s="941"/>
      <c r="LH6" s="1028"/>
      <c r="LI6" s="1028"/>
      <c r="LJ6" s="967"/>
      <c r="LK6" s="941"/>
      <c r="LL6" s="972"/>
      <c r="LM6" s="969"/>
      <c r="LN6" s="941"/>
      <c r="LO6" s="941"/>
      <c r="LP6" s="941"/>
      <c r="LQ6" s="972"/>
      <c r="LR6" s="969"/>
      <c r="LS6" s="941"/>
      <c r="LT6" s="941"/>
      <c r="LU6" s="941"/>
      <c r="LV6" s="941"/>
      <c r="LW6" s="941"/>
      <c r="LX6" s="941"/>
      <c r="LY6" s="941"/>
      <c r="LZ6" s="941"/>
      <c r="MA6" s="941"/>
      <c r="MB6" s="941"/>
      <c r="MC6" s="941"/>
      <c r="MD6" s="941"/>
      <c r="ME6" s="941"/>
      <c r="MF6" s="941"/>
      <c r="MG6" s="941"/>
      <c r="MH6" s="941"/>
      <c r="MI6" s="941"/>
      <c r="MJ6" s="974"/>
      <c r="MK6" s="941"/>
      <c r="ML6" s="941"/>
      <c r="MM6" s="941"/>
      <c r="MN6" s="974"/>
      <c r="MO6" s="941"/>
      <c r="MP6" s="941"/>
      <c r="MQ6" s="941"/>
      <c r="MR6" s="974"/>
      <c r="MS6" s="941"/>
      <c r="MT6" s="941"/>
      <c r="MU6" s="941"/>
      <c r="MV6" s="974"/>
      <c r="MW6" s="941"/>
      <c r="MX6" s="941"/>
      <c r="MY6" s="941"/>
      <c r="MZ6" s="974"/>
      <c r="NA6" s="941"/>
      <c r="NB6" s="941"/>
      <c r="NC6" s="941"/>
      <c r="ND6" s="974"/>
      <c r="NE6" s="941"/>
      <c r="NF6" s="941"/>
      <c r="NG6" s="941"/>
      <c r="NH6" s="974"/>
      <c r="NI6" s="941"/>
      <c r="NJ6" s="941"/>
      <c r="NK6" s="941"/>
      <c r="NL6" s="974"/>
      <c r="NM6" s="1005"/>
      <c r="NN6" s="1005"/>
      <c r="NO6" s="1005"/>
      <c r="NP6" s="1005"/>
      <c r="NQ6" s="1005"/>
      <c r="NR6" s="1005"/>
      <c r="NS6" s="1005"/>
      <c r="NT6" s="1005"/>
      <c r="NU6" s="1005"/>
      <c r="NV6" s="1005"/>
      <c r="NW6" s="1005"/>
      <c r="NX6" s="1005"/>
      <c r="NY6" s="1005"/>
      <c r="NZ6" s="1005"/>
      <c r="OA6" s="1005"/>
      <c r="OB6" s="1005"/>
      <c r="OC6" s="1005"/>
      <c r="OD6" s="1005"/>
      <c r="OE6" s="941"/>
      <c r="OF6" s="941"/>
      <c r="OG6" s="941"/>
      <c r="OH6" s="941"/>
      <c r="OI6" s="941"/>
      <c r="OJ6" s="941"/>
      <c r="OK6" s="1016"/>
      <c r="OL6" s="1016"/>
      <c r="OM6" s="1016"/>
      <c r="ON6" s="1068"/>
      <c r="OO6" s="1068"/>
      <c r="OP6" s="1016"/>
      <c r="OQ6" s="1016"/>
      <c r="OR6" s="1016"/>
      <c r="OS6" s="1068"/>
      <c r="OT6" s="1068"/>
      <c r="OU6" s="1005"/>
      <c r="OV6" s="1005"/>
      <c r="OW6" s="1005"/>
      <c r="OX6" s="1016"/>
      <c r="OY6" s="1016"/>
      <c r="OZ6" s="1005"/>
      <c r="PA6" s="1005"/>
      <c r="PB6" s="1005"/>
      <c r="PC6" s="1005"/>
      <c r="PD6" s="1005"/>
      <c r="PE6" s="1016"/>
      <c r="PF6" s="1016"/>
      <c r="PG6" s="1005"/>
      <c r="PH6" s="1005"/>
      <c r="PI6" s="1005"/>
      <c r="PJ6" s="1005"/>
      <c r="PK6" s="1005"/>
      <c r="PL6" s="1016"/>
      <c r="PM6" s="1016"/>
      <c r="PN6" s="1005"/>
      <c r="PO6" s="1005"/>
      <c r="PP6" s="1005"/>
      <c r="PQ6" s="1005"/>
      <c r="PR6" s="1005"/>
      <c r="PS6" s="1016"/>
      <c r="PT6" s="1016"/>
      <c r="PU6" s="1005"/>
      <c r="PV6" s="1005"/>
      <c r="PW6" s="1005"/>
      <c r="PX6" s="1005"/>
      <c r="PY6" s="1005"/>
      <c r="PZ6" s="1016"/>
      <c r="QA6" s="1016"/>
      <c r="QB6" s="1005"/>
      <c r="QC6" s="1005"/>
      <c r="QD6" s="1005"/>
      <c r="QE6" s="1005"/>
      <c r="QF6" s="1005"/>
      <c r="QG6" s="1016"/>
      <c r="QH6" s="1016"/>
      <c r="QI6" s="1005"/>
      <c r="QJ6" s="1005"/>
      <c r="QK6" s="941"/>
      <c r="QL6" s="941"/>
      <c r="QM6" s="941"/>
      <c r="QN6" s="941"/>
      <c r="QO6" s="941"/>
      <c r="QP6" s="941"/>
      <c r="QQ6" s="941"/>
      <c r="QR6" s="941"/>
      <c r="QS6" s="941"/>
      <c r="QT6" s="941"/>
      <c r="QU6" s="941"/>
      <c r="QV6" s="941"/>
      <c r="QW6" s="941"/>
      <c r="QX6" s="941"/>
      <c r="QY6" s="941"/>
      <c r="QZ6" s="941"/>
      <c r="RA6" s="941"/>
      <c r="RB6" s="941"/>
      <c r="RC6" s="941"/>
      <c r="RD6" s="941"/>
      <c r="RE6" s="941"/>
      <c r="RF6" s="941"/>
      <c r="RG6" s="941"/>
      <c r="RH6" s="941"/>
      <c r="RI6" s="941"/>
      <c r="RJ6" s="941"/>
      <c r="RK6" s="941"/>
      <c r="RL6" s="941"/>
      <c r="RM6" s="941"/>
      <c r="RN6" s="941"/>
      <c r="RO6" s="974"/>
      <c r="RP6" s="974"/>
      <c r="RQ6" s="941"/>
      <c r="RR6" s="941"/>
      <c r="RS6" s="941"/>
      <c r="RT6" s="941"/>
      <c r="RU6" s="941"/>
      <c r="RV6" s="941"/>
      <c r="RW6" s="941"/>
      <c r="RX6" s="941"/>
      <c r="RY6" s="941"/>
      <c r="RZ6" s="941"/>
      <c r="SA6" s="941"/>
      <c r="SB6" s="941"/>
      <c r="SC6" s="941"/>
      <c r="SD6" s="941"/>
      <c r="SE6" s="941"/>
      <c r="SF6" s="941"/>
      <c r="SG6" s="1171"/>
      <c r="SH6" s="1171"/>
      <c r="SI6" s="1171"/>
      <c r="SJ6" s="1171"/>
      <c r="SK6" s="1171"/>
      <c r="SL6" s="1171"/>
      <c r="SM6" s="1028"/>
      <c r="SN6" s="1028"/>
      <c r="SO6" s="1028"/>
      <c r="SP6" s="1028"/>
      <c r="SQ6" s="1028"/>
      <c r="SR6" s="1028"/>
      <c r="SS6" s="1028"/>
      <c r="ST6" s="1028"/>
      <c r="SU6" s="1028"/>
      <c r="SV6" s="1028"/>
      <c r="SW6" s="1028"/>
      <c r="SX6" s="1028"/>
      <c r="SY6" s="941"/>
      <c r="SZ6" s="941"/>
      <c r="TA6" s="941"/>
      <c r="TB6" s="941"/>
      <c r="TC6" s="941"/>
      <c r="TD6" s="941"/>
      <c r="TE6" s="941"/>
      <c r="TF6" s="941"/>
      <c r="TG6" s="941"/>
      <c r="TH6" s="941"/>
      <c r="TI6" s="941"/>
      <c r="TJ6" s="941"/>
      <c r="TK6" s="1030"/>
      <c r="TL6" s="1030"/>
      <c r="TM6" s="1030"/>
      <c r="TN6" s="1030"/>
      <c r="TO6" s="1030"/>
      <c r="TP6" s="1030"/>
      <c r="TQ6" s="1030"/>
      <c r="TR6" s="1030"/>
      <c r="TS6" s="1030"/>
      <c r="TT6" s="1030"/>
      <c r="TU6" s="1030"/>
      <c r="TV6" s="1030"/>
      <c r="TW6" s="1163"/>
      <c r="TX6" s="1163"/>
      <c r="TY6" s="1163"/>
      <c r="TZ6" s="1163"/>
      <c r="UA6" s="1163"/>
      <c r="UB6" s="1163"/>
      <c r="UC6" s="1163"/>
      <c r="UD6" s="1163"/>
      <c r="UE6" s="1163"/>
      <c r="UF6" s="1163"/>
      <c r="UG6" s="997"/>
      <c r="UH6" s="997"/>
      <c r="UI6" s="997"/>
      <c r="UJ6" s="997"/>
      <c r="UK6" s="997"/>
      <c r="UL6" s="997"/>
      <c r="UM6" s="997"/>
      <c r="UN6" s="997"/>
      <c r="UO6" s="997"/>
      <c r="UP6" s="997"/>
      <c r="UQ6" s="997"/>
      <c r="UR6" s="997"/>
      <c r="US6" s="941"/>
      <c r="UT6" s="941"/>
      <c r="UU6" s="941"/>
      <c r="UV6" s="941"/>
      <c r="UW6" s="941"/>
      <c r="UX6" s="941"/>
      <c r="UY6" s="941"/>
      <c r="UZ6" s="941"/>
      <c r="VA6" s="941"/>
      <c r="VB6" s="941"/>
      <c r="VC6" s="941"/>
      <c r="VD6" s="941"/>
      <c r="VE6" s="941"/>
      <c r="VF6" s="941"/>
      <c r="VG6" s="941"/>
      <c r="VH6" s="940"/>
      <c r="VI6" s="910"/>
      <c r="VJ6" s="910"/>
      <c r="VK6" s="910"/>
      <c r="VL6" s="910"/>
      <c r="VM6" s="910"/>
      <c r="VN6" s="910"/>
      <c r="VO6" s="910"/>
      <c r="VP6" s="910"/>
      <c r="VQ6" s="910"/>
      <c r="VR6" s="910"/>
      <c r="VS6" s="910"/>
      <c r="VT6" s="910"/>
      <c r="VU6" s="910"/>
      <c r="VV6" s="910"/>
      <c r="VW6" s="910"/>
      <c r="VX6" s="910"/>
      <c r="VY6" s="910"/>
      <c r="VZ6" s="911"/>
      <c r="WC6" s="72"/>
    </row>
    <row r="7" spans="1:601" ht="28.8" customHeight="1" thickBot="1" x14ac:dyDescent="0.3">
      <c r="A7" s="1476"/>
      <c r="B7" s="1524"/>
      <c r="C7" s="1525"/>
      <c r="D7" s="1478" t="s">
        <v>712</v>
      </c>
      <c r="E7" s="1479"/>
      <c r="F7" s="1479"/>
      <c r="G7" s="1479"/>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49" t="s">
        <v>705</v>
      </c>
      <c r="AJ7" s="1450"/>
      <c r="AK7" s="1450"/>
      <c r="AL7" s="1450"/>
      <c r="AM7" s="1450"/>
      <c r="AN7" s="1450"/>
      <c r="AO7" s="1450"/>
      <c r="AP7" s="1450"/>
      <c r="AQ7" s="1450"/>
      <c r="AR7" s="1450"/>
      <c r="AS7" s="1450"/>
      <c r="AT7" s="1450"/>
      <c r="AU7" s="1450"/>
      <c r="AV7" s="1450"/>
      <c r="AW7" s="1450"/>
      <c r="AX7" s="1450"/>
      <c r="AY7" s="1450"/>
      <c r="AZ7" s="1450"/>
      <c r="BA7" s="1450"/>
      <c r="BB7" s="1450"/>
      <c r="BC7" s="1450"/>
      <c r="BD7" s="1450"/>
      <c r="BE7" s="1450"/>
      <c r="BF7" s="1450"/>
      <c r="BG7" s="1450"/>
      <c r="BH7" s="1450"/>
      <c r="BI7" s="1450"/>
      <c r="BJ7" s="1450"/>
      <c r="BK7" s="1450"/>
      <c r="BL7" s="1450"/>
      <c r="BM7" s="1450"/>
      <c r="BN7" s="1450"/>
      <c r="BO7" s="1450"/>
      <c r="BP7" s="1450"/>
      <c r="BQ7" s="1450"/>
      <c r="BR7" s="1450"/>
      <c r="BS7" s="1450"/>
      <c r="BT7" s="1450"/>
      <c r="BU7" s="1450"/>
      <c r="BV7" s="1450"/>
      <c r="BW7" s="1450"/>
      <c r="BX7" s="1450"/>
      <c r="BY7" s="1450"/>
      <c r="BZ7" s="1450"/>
      <c r="CA7" s="1450"/>
      <c r="CB7" s="1450"/>
      <c r="CC7" s="1450"/>
      <c r="CD7" s="1450"/>
      <c r="CE7" s="1450"/>
      <c r="CF7" s="1450"/>
      <c r="CG7" s="1450"/>
      <c r="CH7" s="1450"/>
      <c r="CI7" s="1450"/>
      <c r="CJ7" s="1450"/>
      <c r="CK7" s="1450"/>
      <c r="CL7" s="1450"/>
      <c r="CM7" s="1450"/>
      <c r="CN7" s="1450"/>
      <c r="CO7" s="1450"/>
      <c r="CP7" s="1450"/>
      <c r="CQ7" s="1450"/>
      <c r="CR7" s="1450"/>
      <c r="CS7" s="1450"/>
      <c r="CT7" s="1450"/>
      <c r="CU7" s="1450"/>
      <c r="CV7" s="1450"/>
      <c r="CW7" s="1450"/>
      <c r="CX7" s="1450"/>
      <c r="CY7" s="1450"/>
      <c r="CZ7" s="1450"/>
      <c r="DA7" s="1450"/>
      <c r="DB7" s="1450"/>
      <c r="DC7" s="1450"/>
      <c r="DD7" s="1450"/>
      <c r="DE7" s="1450"/>
      <c r="DF7" s="1450"/>
      <c r="DG7" s="1450"/>
      <c r="DH7" s="1450"/>
      <c r="DI7" s="1450"/>
      <c r="DJ7" s="1450"/>
      <c r="DK7" s="1450"/>
      <c r="DL7" s="1450"/>
      <c r="DM7" s="1450"/>
      <c r="DN7" s="1450"/>
      <c r="DO7" s="1450"/>
      <c r="DP7" s="1450"/>
      <c r="DQ7" s="1450"/>
      <c r="DR7" s="1450"/>
      <c r="DS7" s="1450"/>
      <c r="DT7" s="1450"/>
      <c r="DU7" s="1450"/>
      <c r="DV7" s="1450"/>
      <c r="DW7" s="1450"/>
      <c r="DX7" s="1450"/>
      <c r="DY7" s="1450"/>
      <c r="DZ7" s="1450"/>
      <c r="EA7" s="1450"/>
      <c r="EB7" s="1450"/>
      <c r="EC7" s="1450"/>
      <c r="ED7" s="1450"/>
      <c r="EE7" s="1450"/>
      <c r="EF7" s="1450"/>
      <c r="EG7" s="1450"/>
      <c r="EH7" s="1450"/>
      <c r="EI7" s="1450"/>
      <c r="EJ7" s="1450"/>
      <c r="EK7" s="1450"/>
      <c r="EL7" s="1450"/>
      <c r="EM7" s="1450"/>
      <c r="EN7" s="1450"/>
      <c r="EO7" s="1450"/>
      <c r="EP7" s="1450"/>
      <c r="EQ7" s="1450"/>
      <c r="ER7" s="1450"/>
      <c r="ES7" s="1450"/>
      <c r="ET7" s="1450"/>
      <c r="EU7" s="1450"/>
      <c r="EV7" s="1450"/>
      <c r="EW7" s="1450"/>
      <c r="EX7" s="1450"/>
      <c r="EY7" s="1450"/>
      <c r="EZ7" s="1450"/>
      <c r="FA7" s="1450"/>
      <c r="FB7" s="1450"/>
      <c r="FC7" s="1450"/>
      <c r="FD7" s="1450"/>
      <c r="FE7" s="1450"/>
      <c r="FF7" s="1450"/>
      <c r="FG7" s="1450"/>
      <c r="FH7" s="1450"/>
      <c r="FI7" s="1450"/>
      <c r="FJ7" s="1450"/>
      <c r="FK7" s="1450"/>
      <c r="FL7" s="1450"/>
      <c r="FM7" s="1450"/>
      <c r="FN7" s="1450"/>
      <c r="FO7" s="1450"/>
      <c r="FP7" s="1450"/>
      <c r="FQ7" s="1450"/>
      <c r="FR7" s="1450"/>
      <c r="FS7" s="1450"/>
      <c r="FT7" s="1450"/>
      <c r="FU7" s="1450"/>
      <c r="FV7" s="1450"/>
      <c r="FW7" s="1450"/>
      <c r="FX7" s="1450"/>
      <c r="FY7" s="1450"/>
      <c r="FZ7" s="1450"/>
      <c r="GA7" s="1450"/>
      <c r="GB7" s="1450"/>
      <c r="GC7" s="1450"/>
      <c r="GD7" s="1450"/>
      <c r="GE7" s="1450"/>
      <c r="GF7" s="1450"/>
      <c r="GG7" s="1450"/>
      <c r="GH7" s="1450"/>
      <c r="GI7" s="1450"/>
      <c r="GJ7" s="1450"/>
      <c r="GK7" s="1450"/>
      <c r="GL7" s="1450"/>
      <c r="GM7" s="1450"/>
      <c r="GN7" s="1450"/>
      <c r="GO7" s="1450"/>
      <c r="GP7" s="1450"/>
      <c r="GQ7" s="1450"/>
      <c r="GR7" s="1450"/>
      <c r="GS7" s="1450"/>
      <c r="GT7" s="1450"/>
      <c r="GU7" s="1450"/>
      <c r="GV7" s="1450"/>
      <c r="GW7" s="1450"/>
      <c r="GX7" s="1450"/>
      <c r="GY7" s="1450"/>
      <c r="GZ7" s="1450"/>
      <c r="HA7" s="1450"/>
      <c r="HB7" s="1450"/>
      <c r="HC7" s="1450"/>
      <c r="HD7" s="1450"/>
      <c r="HE7" s="1450"/>
      <c r="HF7" s="1450"/>
      <c r="HG7" s="1450"/>
      <c r="HH7" s="1450"/>
      <c r="HI7" s="1450"/>
      <c r="HJ7" s="1450"/>
      <c r="HK7" s="1450"/>
      <c r="HL7" s="1450"/>
      <c r="HM7" s="1450"/>
      <c r="HN7" s="1450"/>
      <c r="HO7" s="1450"/>
      <c r="HP7" s="1450"/>
      <c r="HQ7" s="1450"/>
      <c r="HR7" s="1450"/>
      <c r="HS7" s="1450"/>
      <c r="HT7" s="1450"/>
      <c r="HU7" s="1450"/>
      <c r="HV7" s="1450"/>
      <c r="HW7" s="1450"/>
      <c r="HX7" s="1450"/>
      <c r="HY7" s="1450"/>
      <c r="HZ7" s="1450"/>
      <c r="IA7" s="1450"/>
      <c r="IB7" s="1450"/>
      <c r="IC7" s="1450"/>
      <c r="ID7" s="1450"/>
      <c r="IE7" s="1450"/>
      <c r="IF7" s="1450"/>
      <c r="IG7" s="1450"/>
      <c r="IH7" s="1450"/>
      <c r="II7" s="1450"/>
      <c r="IJ7" s="1450"/>
      <c r="IK7" s="1450"/>
      <c r="IL7" s="1450"/>
      <c r="IM7" s="1450"/>
      <c r="IN7" s="1450"/>
      <c r="IO7" s="1450"/>
      <c r="IP7" s="1450"/>
      <c r="IQ7" s="1450"/>
      <c r="IR7" s="1450"/>
      <c r="IS7" s="1450"/>
      <c r="IT7" s="1450"/>
      <c r="IU7" s="1450"/>
      <c r="IV7" s="1450"/>
      <c r="IW7" s="1450"/>
      <c r="IX7" s="1450"/>
      <c r="IY7" s="1450"/>
      <c r="IZ7" s="1450"/>
      <c r="JA7" s="1450"/>
      <c r="JB7" s="1450"/>
      <c r="JC7" s="1450"/>
      <c r="JD7" s="1450"/>
      <c r="JE7" s="1450"/>
      <c r="JF7" s="1450"/>
      <c r="JG7" s="1450"/>
      <c r="JH7" s="1450"/>
      <c r="JI7" s="1450"/>
      <c r="JJ7" s="1450"/>
      <c r="JK7" s="1450"/>
      <c r="JL7" s="1450"/>
      <c r="JM7" s="1450"/>
      <c r="JN7" s="1450"/>
      <c r="JO7" s="1450"/>
      <c r="JP7" s="1450"/>
      <c r="JQ7" s="1450"/>
      <c r="JR7" s="1450"/>
      <c r="JS7" s="1450"/>
      <c r="JT7" s="1450"/>
      <c r="JU7" s="1450"/>
      <c r="JV7" s="1450"/>
      <c r="JW7" s="1450"/>
      <c r="JX7" s="1450"/>
      <c r="JY7" s="1450"/>
      <c r="JZ7" s="1450"/>
      <c r="KA7" s="1450"/>
      <c r="KB7" s="1450"/>
      <c r="KC7" s="1450"/>
      <c r="KD7" s="1450"/>
      <c r="KE7" s="1450"/>
      <c r="KF7" s="1450"/>
      <c r="KG7" s="1450"/>
      <c r="KH7" s="1450"/>
      <c r="KI7" s="1450"/>
      <c r="KJ7" s="1450"/>
      <c r="KK7" s="1450"/>
      <c r="KL7" s="1450"/>
      <c r="KM7" s="1450"/>
      <c r="KN7" s="1450"/>
      <c r="KO7" s="1450"/>
      <c r="KP7" s="1450"/>
      <c r="KQ7" s="1450"/>
      <c r="KR7" s="1450"/>
      <c r="KS7" s="1450"/>
      <c r="KT7" s="1450"/>
      <c r="KU7" s="1450"/>
      <c r="KV7" s="1450"/>
      <c r="KW7" s="1450"/>
      <c r="KX7" s="1450"/>
      <c r="KY7" s="1450"/>
      <c r="KZ7" s="1450"/>
      <c r="LA7" s="1450"/>
      <c r="LB7" s="1450"/>
      <c r="LC7" s="1450"/>
      <c r="LD7" s="1450"/>
      <c r="LE7" s="1450"/>
      <c r="LF7" s="1450"/>
      <c r="LG7" s="1450"/>
      <c r="LH7" s="1450"/>
      <c r="LI7" s="1450"/>
      <c r="LJ7" s="1450"/>
      <c r="LK7" s="1450"/>
      <c r="LL7" s="1450"/>
      <c r="LM7" s="1450"/>
      <c r="LN7" s="1450"/>
      <c r="LO7" s="1450"/>
      <c r="LP7" s="1450"/>
      <c r="LQ7" s="1450"/>
      <c r="LR7" s="1450"/>
      <c r="LS7" s="1450"/>
      <c r="LT7" s="1450"/>
      <c r="LU7" s="1450"/>
      <c r="LV7" s="1450"/>
      <c r="LW7" s="1450"/>
      <c r="LX7" s="1450"/>
      <c r="LY7" s="1450"/>
      <c r="LZ7" s="1450"/>
      <c r="MA7" s="1450"/>
      <c r="MB7" s="1450"/>
      <c r="MC7" s="1450"/>
      <c r="MD7" s="1450"/>
      <c r="ME7" s="1450"/>
      <c r="MF7" s="1450"/>
      <c r="MG7" s="1450"/>
      <c r="MH7" s="1450"/>
      <c r="MI7" s="1450"/>
      <c r="MJ7" s="1450"/>
      <c r="MK7" s="1450"/>
      <c r="ML7" s="1450"/>
      <c r="MM7" s="1450"/>
      <c r="MN7" s="1450"/>
      <c r="MO7" s="1450"/>
      <c r="MP7" s="1450"/>
      <c r="MQ7" s="1450"/>
      <c r="MR7" s="1450"/>
      <c r="MS7" s="1450"/>
      <c r="MT7" s="1450"/>
      <c r="MU7" s="1450"/>
      <c r="MV7" s="1450"/>
      <c r="MW7" s="1450"/>
      <c r="MX7" s="1450"/>
      <c r="MY7" s="1450"/>
      <c r="MZ7" s="1450"/>
      <c r="NA7" s="1450"/>
      <c r="NB7" s="1450"/>
      <c r="NC7" s="1450"/>
      <c r="ND7" s="1450"/>
      <c r="NE7" s="1450"/>
      <c r="NF7" s="1450"/>
      <c r="NG7" s="1450"/>
      <c r="NH7" s="1450"/>
      <c r="NI7" s="1450"/>
      <c r="NJ7" s="1450"/>
      <c r="NK7" s="1450"/>
      <c r="NL7" s="1450"/>
      <c r="NM7" s="1450"/>
      <c r="NN7" s="1450"/>
      <c r="NO7" s="1450"/>
      <c r="NP7" s="1450"/>
      <c r="NQ7" s="1450"/>
      <c r="NR7" s="1450"/>
      <c r="NS7" s="1450"/>
      <c r="NT7" s="1450"/>
      <c r="NU7" s="1450"/>
      <c r="NV7" s="1450"/>
      <c r="NW7" s="1450"/>
      <c r="NX7" s="1450"/>
      <c r="NY7" s="1450"/>
      <c r="NZ7" s="1450"/>
      <c r="OA7" s="1450"/>
      <c r="OB7" s="1450"/>
      <c r="OC7" s="1450"/>
      <c r="OD7" s="1450"/>
      <c r="OE7" s="1450"/>
      <c r="OF7" s="1450"/>
      <c r="OG7" s="1450"/>
      <c r="OH7" s="1450"/>
      <c r="OI7" s="1450"/>
      <c r="OJ7" s="1450"/>
      <c r="OK7" s="1450"/>
      <c r="OL7" s="1450"/>
      <c r="OM7" s="1450"/>
      <c r="ON7" s="1450"/>
      <c r="OO7" s="1450"/>
      <c r="OP7" s="1450"/>
      <c r="OQ7" s="1450"/>
      <c r="OR7" s="1450"/>
      <c r="OS7" s="1450"/>
      <c r="OT7" s="1450"/>
      <c r="OU7" s="1450"/>
      <c r="OV7" s="1450"/>
      <c r="OW7" s="1450"/>
      <c r="OX7" s="1450"/>
      <c r="OY7" s="1450"/>
      <c r="OZ7" s="1450"/>
      <c r="PA7" s="1450"/>
      <c r="PB7" s="1450"/>
      <c r="PC7" s="1450"/>
      <c r="PD7" s="1450"/>
      <c r="PE7" s="1450"/>
      <c r="PF7" s="1450"/>
      <c r="PG7" s="1450"/>
      <c r="PH7" s="1450"/>
      <c r="PI7" s="1450"/>
      <c r="PJ7" s="1450"/>
      <c r="PK7" s="1450"/>
      <c r="PL7" s="1450"/>
      <c r="PM7" s="1450"/>
      <c r="PN7" s="1450"/>
      <c r="PO7" s="1450"/>
      <c r="PP7" s="1450"/>
      <c r="PQ7" s="1450"/>
      <c r="PR7" s="1450"/>
      <c r="PS7" s="1450"/>
      <c r="PT7" s="1450"/>
      <c r="PU7" s="1450"/>
      <c r="PV7" s="1450"/>
      <c r="PW7" s="1450"/>
      <c r="PX7" s="1450"/>
      <c r="PY7" s="1450"/>
      <c r="PZ7" s="1450"/>
      <c r="QA7" s="1450"/>
      <c r="QB7" s="1450"/>
      <c r="QC7" s="1450"/>
      <c r="QD7" s="1450"/>
      <c r="QE7" s="1450"/>
      <c r="QF7" s="1450"/>
      <c r="QG7" s="1450"/>
      <c r="QH7" s="1450"/>
      <c r="QI7" s="1450"/>
      <c r="QJ7" s="1450"/>
      <c r="QK7" s="1450"/>
      <c r="QL7" s="1450"/>
      <c r="QM7" s="1450"/>
      <c r="QN7" s="1450"/>
      <c r="QO7" s="1450"/>
      <c r="QP7" s="1450"/>
      <c r="QQ7" s="1450"/>
      <c r="QR7" s="1451"/>
      <c r="QS7" s="1478" t="s">
        <v>388</v>
      </c>
      <c r="QT7" s="1479"/>
      <c r="QU7" s="1479"/>
      <c r="QV7" s="1479"/>
      <c r="QW7" s="1479"/>
      <c r="QX7" s="1479"/>
      <c r="QY7" s="1479"/>
      <c r="QZ7" s="1479"/>
      <c r="RA7" s="1479"/>
      <c r="RB7" s="1479"/>
      <c r="RC7" s="1479"/>
      <c r="RD7" s="1479"/>
      <c r="RE7" s="1479"/>
      <c r="RF7" s="1479"/>
      <c r="RG7" s="1479"/>
      <c r="RH7" s="1479"/>
      <c r="RI7" s="1479"/>
      <c r="RJ7" s="1479"/>
      <c r="RK7" s="1479"/>
      <c r="RL7" s="1479"/>
      <c r="RM7" s="1479"/>
      <c r="RN7" s="1479"/>
      <c r="RO7" s="1479"/>
      <c r="RP7" s="1479"/>
      <c r="RQ7" s="1479"/>
      <c r="RR7" s="1479"/>
      <c r="RS7" s="1479"/>
      <c r="RT7" s="1479"/>
      <c r="RU7" s="1479"/>
      <c r="RV7" s="1479"/>
      <c r="RW7" s="1455" t="s">
        <v>389</v>
      </c>
      <c r="RX7" s="1456"/>
      <c r="RY7" s="1456"/>
      <c r="RZ7" s="1456"/>
      <c r="SA7" s="1456"/>
      <c r="SB7" s="1456"/>
      <c r="SC7" s="1456"/>
      <c r="SD7" s="1456"/>
      <c r="SE7" s="1456"/>
      <c r="SF7" s="1456"/>
      <c r="SG7" s="1456"/>
      <c r="SH7" s="1456"/>
      <c r="SI7" s="1456"/>
      <c r="SJ7" s="1456"/>
      <c r="SK7" s="1456"/>
      <c r="SL7" s="1456"/>
      <c r="SM7" s="1456"/>
      <c r="SN7" s="1456"/>
      <c r="SO7" s="1456"/>
      <c r="SP7" s="1456"/>
      <c r="SQ7" s="1456"/>
      <c r="SR7" s="1456"/>
      <c r="SS7" s="1456"/>
      <c r="ST7" s="1456"/>
      <c r="SU7" s="1456"/>
      <c r="SV7" s="1456"/>
      <c r="SW7" s="1456"/>
      <c r="SX7" s="1456"/>
      <c r="SY7" s="1456"/>
      <c r="SZ7" s="1456"/>
      <c r="TA7" s="1456"/>
      <c r="TB7" s="1456"/>
      <c r="TC7" s="1456"/>
      <c r="TD7" s="1456"/>
      <c r="TE7" s="1456"/>
      <c r="TF7" s="1456"/>
      <c r="TG7" s="1456"/>
      <c r="TH7" s="1456"/>
      <c r="TI7" s="1456"/>
      <c r="TJ7" s="1456"/>
      <c r="TK7" s="1456"/>
      <c r="TL7" s="1456"/>
      <c r="TM7" s="1456"/>
      <c r="TN7" s="1456"/>
      <c r="TO7" s="1456"/>
      <c r="TP7" s="1456"/>
      <c r="TQ7" s="1456"/>
      <c r="TR7" s="1456"/>
      <c r="TS7" s="1456"/>
      <c r="TT7" s="1456"/>
      <c r="TU7" s="1456"/>
      <c r="TV7" s="1456"/>
      <c r="TW7" s="1456"/>
      <c r="TX7" s="1456"/>
      <c r="TY7" s="1456"/>
      <c r="TZ7" s="1456"/>
      <c r="UA7" s="1456"/>
      <c r="UB7" s="1456"/>
      <c r="UC7" s="1456"/>
      <c r="UD7" s="1456"/>
      <c r="UE7" s="1456"/>
      <c r="UF7" s="1456"/>
      <c r="UG7" s="1456"/>
      <c r="UH7" s="1456"/>
      <c r="UI7" s="1456"/>
      <c r="UJ7" s="1456"/>
      <c r="UK7" s="1456"/>
      <c r="UL7" s="1456"/>
      <c r="UM7" s="1456"/>
      <c r="UN7" s="1456"/>
      <c r="UO7" s="1456"/>
      <c r="UP7" s="1456"/>
      <c r="UQ7" s="1456"/>
      <c r="UR7" s="1456"/>
      <c r="US7" s="1456"/>
      <c r="UT7" s="1456"/>
      <c r="UU7" s="1456"/>
      <c r="UV7" s="1456"/>
      <c r="UW7" s="1456"/>
      <c r="UX7" s="1456"/>
      <c r="UY7" s="1456"/>
      <c r="UZ7" s="1456"/>
      <c r="VA7" s="1456"/>
      <c r="VB7" s="1456"/>
      <c r="VC7" s="1456"/>
      <c r="VD7" s="1456"/>
      <c r="VE7" s="1456"/>
      <c r="VF7" s="1456"/>
      <c r="VG7" s="1456"/>
      <c r="VH7" s="1027"/>
      <c r="VI7" s="1475" t="s">
        <v>16</v>
      </c>
      <c r="VJ7" s="1475" t="s">
        <v>17</v>
      </c>
      <c r="VK7" s="1517" t="s">
        <v>155</v>
      </c>
      <c r="VL7" s="1518"/>
      <c r="VM7" s="1518"/>
      <c r="VN7" s="1518"/>
      <c r="VO7" s="1518"/>
      <c r="VP7" s="1518"/>
      <c r="VQ7" s="1518"/>
      <c r="VR7" s="1519"/>
      <c r="VS7" s="1469" t="s">
        <v>156</v>
      </c>
      <c r="VT7" s="1470"/>
      <c r="VU7" s="1470"/>
      <c r="VV7" s="1470"/>
      <c r="VW7" s="1470"/>
      <c r="VX7" s="1470"/>
      <c r="VY7" s="1470"/>
      <c r="VZ7" s="1471"/>
      <c r="WC7" s="72"/>
    </row>
    <row r="8" spans="1:601" ht="25.8" customHeight="1" thickBot="1" x14ac:dyDescent="0.3">
      <c r="A8" s="1476"/>
      <c r="B8" s="1478"/>
      <c r="C8" s="1480"/>
      <c r="D8" s="1475" t="s">
        <v>16</v>
      </c>
      <c r="E8" s="1475" t="s">
        <v>17</v>
      </c>
      <c r="F8" s="1530" t="s">
        <v>411</v>
      </c>
      <c r="G8" s="1531"/>
      <c r="H8" s="1531"/>
      <c r="I8" s="1531"/>
      <c r="J8" s="1531"/>
      <c r="K8" s="1531"/>
      <c r="L8" s="1531"/>
      <c r="M8" s="1532"/>
      <c r="N8" s="1504" t="s">
        <v>242</v>
      </c>
      <c r="O8" s="1505"/>
      <c r="P8" s="1505"/>
      <c r="Q8" s="1505"/>
      <c r="R8" s="1505"/>
      <c r="S8" s="1505"/>
      <c r="T8" s="1505"/>
      <c r="U8" s="1505"/>
      <c r="V8" s="1504" t="s">
        <v>653</v>
      </c>
      <c r="W8" s="1505"/>
      <c r="X8" s="1505"/>
      <c r="Y8" s="1505"/>
      <c r="Z8" s="1505"/>
      <c r="AA8" s="1505"/>
      <c r="AB8" s="1505"/>
      <c r="AC8" s="1505"/>
      <c r="AD8" s="1505"/>
      <c r="AE8" s="1505"/>
      <c r="AF8" s="1505"/>
      <c r="AG8" s="1505"/>
      <c r="AH8" s="1526"/>
      <c r="AI8" s="1476" t="s">
        <v>16</v>
      </c>
      <c r="AJ8" s="1476" t="s">
        <v>17</v>
      </c>
      <c r="AK8" s="1449" t="s">
        <v>541</v>
      </c>
      <c r="AL8" s="1450"/>
      <c r="AM8" s="1450"/>
      <c r="AN8" s="1450"/>
      <c r="AO8" s="1450"/>
      <c r="AP8" s="1450"/>
      <c r="AQ8" s="1450"/>
      <c r="AR8" s="1450"/>
      <c r="AS8" s="1450"/>
      <c r="AT8" s="1450"/>
      <c r="AU8" s="1450"/>
      <c r="AV8" s="1450"/>
      <c r="AW8" s="1450"/>
      <c r="AX8" s="1450"/>
      <c r="AY8" s="1450"/>
      <c r="AZ8" s="1450"/>
      <c r="BA8" s="1450"/>
      <c r="BB8" s="1450"/>
      <c r="BC8" s="1450"/>
      <c r="BD8" s="1450"/>
      <c r="BE8" s="1450"/>
      <c r="BF8" s="1450"/>
      <c r="BG8" s="1450"/>
      <c r="BH8" s="1450"/>
      <c r="BI8" s="1450"/>
      <c r="BJ8" s="1450"/>
      <c r="BK8" s="1450"/>
      <c r="BL8" s="1450"/>
      <c r="BM8" s="1450"/>
      <c r="BN8" s="1450"/>
      <c r="BO8" s="1450"/>
      <c r="BP8" s="1450"/>
      <c r="BQ8" s="1450"/>
      <c r="BR8" s="1450"/>
      <c r="BS8" s="1449" t="s">
        <v>406</v>
      </c>
      <c r="BT8" s="1450"/>
      <c r="BU8" s="1450"/>
      <c r="BV8" s="1450"/>
      <c r="BW8" s="1450"/>
      <c r="BX8" s="1450"/>
      <c r="BY8" s="1450"/>
      <c r="BZ8" s="1450"/>
      <c r="CA8" s="1450"/>
      <c r="CB8" s="1450"/>
      <c r="CC8" s="1450"/>
      <c r="CD8" s="1450"/>
      <c r="CE8" s="1450"/>
      <c r="CF8" s="1450"/>
      <c r="CG8" s="1450"/>
      <c r="CH8" s="1450"/>
      <c r="CI8" s="1450"/>
      <c r="CJ8" s="1450"/>
      <c r="CK8" s="1450"/>
      <c r="CL8" s="1451"/>
      <c r="CM8" s="1449" t="s">
        <v>845</v>
      </c>
      <c r="CN8" s="1450"/>
      <c r="CO8" s="1450"/>
      <c r="CP8" s="1451"/>
      <c r="CQ8" s="1478" t="s">
        <v>275</v>
      </c>
      <c r="CR8" s="1479"/>
      <c r="CS8" s="1479"/>
      <c r="CT8" s="1479"/>
      <c r="CU8" s="1479"/>
      <c r="CV8" s="1479"/>
      <c r="CW8" s="1479"/>
      <c r="CX8" s="1479"/>
      <c r="CY8" s="1449" t="s">
        <v>401</v>
      </c>
      <c r="CZ8" s="1450"/>
      <c r="DA8" s="1450"/>
      <c r="DB8" s="1450"/>
      <c r="DC8" s="1450"/>
      <c r="DD8" s="1450"/>
      <c r="DE8" s="1450"/>
      <c r="DF8" s="1451"/>
      <c r="DG8" s="1449" t="s">
        <v>591</v>
      </c>
      <c r="DH8" s="1450"/>
      <c r="DI8" s="1450"/>
      <c r="DJ8" s="1450"/>
      <c r="DK8" s="1450"/>
      <c r="DL8" s="1451"/>
      <c r="DM8" s="1449" t="s">
        <v>702</v>
      </c>
      <c r="DN8" s="1450"/>
      <c r="DO8" s="1450"/>
      <c r="DP8" s="1450"/>
      <c r="DQ8" s="1450"/>
      <c r="DR8" s="1450"/>
      <c r="DS8" s="1450"/>
      <c r="DT8" s="1450"/>
      <c r="DU8" s="1450"/>
      <c r="DV8" s="1450"/>
      <c r="DW8" s="1450"/>
      <c r="DX8" s="1450"/>
      <c r="DY8" s="1450"/>
      <c r="DZ8" s="1450"/>
      <c r="EA8" s="1450"/>
      <c r="EB8" s="1451"/>
      <c r="EC8" s="1449" t="s">
        <v>618</v>
      </c>
      <c r="ED8" s="1450"/>
      <c r="EE8" s="1450"/>
      <c r="EF8" s="1450"/>
      <c r="EG8" s="1450"/>
      <c r="EH8" s="1451"/>
      <c r="EI8" s="1543" t="s">
        <v>458</v>
      </c>
      <c r="EJ8" s="1544"/>
      <c r="EK8" s="1544"/>
      <c r="EL8" s="1544"/>
      <c r="EM8" s="1544"/>
      <c r="EN8" s="1544"/>
      <c r="EO8" s="1544"/>
      <c r="EP8" s="1544"/>
      <c r="EQ8" s="1544"/>
      <c r="ER8" s="1545"/>
      <c r="ES8" s="1449" t="s">
        <v>491</v>
      </c>
      <c r="ET8" s="1450"/>
      <c r="EU8" s="1450"/>
      <c r="EV8" s="1450"/>
      <c r="EW8" s="1450"/>
      <c r="EX8" s="1451"/>
      <c r="EY8" s="1449" t="s">
        <v>619</v>
      </c>
      <c r="EZ8" s="1450"/>
      <c r="FA8" s="1450"/>
      <c r="FB8" s="1450"/>
      <c r="FC8" s="1450"/>
      <c r="FD8" s="1451"/>
      <c r="FE8" s="1449" t="s">
        <v>620</v>
      </c>
      <c r="FF8" s="1450"/>
      <c r="FG8" s="1450"/>
      <c r="FH8" s="1450"/>
      <c r="FI8" s="1450"/>
      <c r="FJ8" s="1451"/>
      <c r="FK8" s="1449" t="s">
        <v>801</v>
      </c>
      <c r="FL8" s="1450"/>
      <c r="FM8" s="1450"/>
      <c r="FN8" s="1450"/>
      <c r="FO8" s="1450"/>
      <c r="FP8" s="1450"/>
      <c r="FQ8" s="1450"/>
      <c r="FR8" s="1450"/>
      <c r="FS8" s="1450"/>
      <c r="FT8" s="1450"/>
      <c r="FU8" s="1450"/>
      <c r="FV8" s="1450"/>
      <c r="FW8" s="1450"/>
      <c r="FX8" s="1450"/>
      <c r="FY8" s="1450"/>
      <c r="FZ8" s="1451"/>
      <c r="GA8" s="1449" t="s">
        <v>807</v>
      </c>
      <c r="GB8" s="1450"/>
      <c r="GC8" s="1450"/>
      <c r="GD8" s="1450"/>
      <c r="GE8" s="1450"/>
      <c r="GF8" s="1451"/>
      <c r="GG8" s="1449" t="s">
        <v>743</v>
      </c>
      <c r="GH8" s="1450"/>
      <c r="GI8" s="1450"/>
      <c r="GJ8" s="1450"/>
      <c r="GK8" s="1450"/>
      <c r="GL8" s="1450"/>
      <c r="GM8" s="1450"/>
      <c r="GN8" s="1450"/>
      <c r="GO8" s="1450"/>
      <c r="GP8" s="1450"/>
      <c r="GQ8" s="1450"/>
      <c r="GR8" s="1450"/>
      <c r="GS8" s="1450"/>
      <c r="GT8" s="1450"/>
      <c r="GU8" s="1450"/>
      <c r="GV8" s="1450"/>
      <c r="GW8" s="1450"/>
      <c r="GX8" s="1450"/>
      <c r="GY8" s="1450"/>
      <c r="GZ8" s="1450"/>
      <c r="HA8" s="1450"/>
      <c r="HB8" s="1450"/>
      <c r="HC8" s="1450"/>
      <c r="HD8" s="1450"/>
      <c r="HE8" s="1450"/>
      <c r="HF8" s="1450"/>
      <c r="HG8" s="1450"/>
      <c r="HH8" s="1450"/>
      <c r="HI8" s="1450"/>
      <c r="HJ8" s="1450"/>
      <c r="HK8" s="1450"/>
      <c r="HL8" s="1450"/>
      <c r="HM8" s="1450"/>
      <c r="HN8" s="1450"/>
      <c r="HO8" s="1450"/>
      <c r="HP8" s="1450"/>
      <c r="HQ8" s="1450"/>
      <c r="HR8" s="1450"/>
      <c r="HS8" s="1450"/>
      <c r="HT8" s="1451"/>
      <c r="HU8" s="1449" t="s">
        <v>891</v>
      </c>
      <c r="HV8" s="1450"/>
      <c r="HW8" s="1450"/>
      <c r="HX8" s="1450"/>
      <c r="HY8" s="1450"/>
      <c r="HZ8" s="1451"/>
      <c r="IA8" s="1449" t="s">
        <v>398</v>
      </c>
      <c r="IB8" s="1450"/>
      <c r="IC8" s="1450"/>
      <c r="ID8" s="1450"/>
      <c r="IE8" s="1450"/>
      <c r="IF8" s="1450"/>
      <c r="IG8" s="1449" t="s">
        <v>694</v>
      </c>
      <c r="IH8" s="1450"/>
      <c r="II8" s="1450"/>
      <c r="IJ8" s="1450"/>
      <c r="IK8" s="1450"/>
      <c r="IL8" s="1450"/>
      <c r="IM8" s="1450"/>
      <c r="IN8" s="1450"/>
      <c r="IO8" s="1450"/>
      <c r="IP8" s="1450"/>
      <c r="IQ8" s="1450"/>
      <c r="IR8" s="1450"/>
      <c r="IS8" s="1450"/>
      <c r="IT8" s="1450"/>
      <c r="IU8" s="1450"/>
      <c r="IV8" s="1450"/>
      <c r="IW8" s="1450"/>
      <c r="IX8" s="1450"/>
      <c r="IY8" s="1450"/>
      <c r="IZ8" s="1450"/>
      <c r="JA8" s="1450"/>
      <c r="JB8" s="1450"/>
      <c r="JC8" s="1450"/>
      <c r="JD8" s="1451"/>
      <c r="JE8" s="1449" t="s">
        <v>564</v>
      </c>
      <c r="JF8" s="1450"/>
      <c r="JG8" s="1450"/>
      <c r="JH8" s="1450"/>
      <c r="JI8" s="1450"/>
      <c r="JJ8" s="1450"/>
      <c r="JK8" s="1449" t="s">
        <v>393</v>
      </c>
      <c r="JL8" s="1450"/>
      <c r="JM8" s="1450"/>
      <c r="JN8" s="1450"/>
      <c r="JO8" s="1450"/>
      <c r="JP8" s="1450"/>
      <c r="JQ8" s="1450"/>
      <c r="JR8" s="1450"/>
      <c r="JS8" s="1450"/>
      <c r="JT8" s="1450"/>
      <c r="JU8" s="1450"/>
      <c r="JV8" s="1450"/>
      <c r="JW8" s="1450"/>
      <c r="JX8" s="1450"/>
      <c r="JY8" s="1450"/>
      <c r="JZ8" s="1450"/>
      <c r="KA8" s="1450"/>
      <c r="KB8" s="1450"/>
      <c r="KC8" s="1450"/>
      <c r="KD8" s="1450"/>
      <c r="KE8" s="1450"/>
      <c r="KF8" s="1450"/>
      <c r="KG8" s="1450"/>
      <c r="KH8" s="1450"/>
      <c r="KI8" s="1450"/>
      <c r="KJ8" s="1450"/>
      <c r="KK8" s="1450"/>
      <c r="KL8" s="1450"/>
      <c r="KM8" s="1450"/>
      <c r="KN8" s="1450"/>
      <c r="KO8" s="1450"/>
      <c r="KP8" s="1450"/>
      <c r="KQ8" s="1450"/>
      <c r="KR8" s="1450"/>
      <c r="KS8" s="1450"/>
      <c r="KT8" s="1450"/>
      <c r="KU8" s="1450"/>
      <c r="KV8" s="1450"/>
      <c r="KW8" s="1450"/>
      <c r="KX8" s="1450"/>
      <c r="KY8" s="1449" t="s">
        <v>390</v>
      </c>
      <c r="KZ8" s="1450"/>
      <c r="LA8" s="1450"/>
      <c r="LB8" s="1450"/>
      <c r="LC8" s="1450"/>
      <c r="LD8" s="1450"/>
      <c r="LE8" s="1450"/>
      <c r="LF8" s="1450"/>
      <c r="LG8" s="1450"/>
      <c r="LH8" s="1450"/>
      <c r="LI8" s="1450"/>
      <c r="LJ8" s="1451"/>
      <c r="LK8" s="1449" t="s">
        <v>681</v>
      </c>
      <c r="LL8" s="1450"/>
      <c r="LM8" s="1450"/>
      <c r="LN8" s="1450"/>
      <c r="LO8" s="1450"/>
      <c r="LP8" s="1450"/>
      <c r="LQ8" s="1450"/>
      <c r="LR8" s="1450"/>
      <c r="LS8" s="1450"/>
      <c r="LT8" s="1450"/>
      <c r="LU8" s="1450"/>
      <c r="LV8" s="1450"/>
      <c r="LW8" s="1450"/>
      <c r="LX8" s="1450"/>
      <c r="LY8" s="1450"/>
      <c r="LZ8" s="1450"/>
      <c r="MA8" s="1450"/>
      <c r="MB8" s="1450"/>
      <c r="MC8" s="1450"/>
      <c r="MD8" s="1450"/>
      <c r="ME8" s="1450"/>
      <c r="MF8" s="1451"/>
      <c r="MG8" s="1449" t="s">
        <v>675</v>
      </c>
      <c r="MH8" s="1450"/>
      <c r="MI8" s="1450"/>
      <c r="MJ8" s="1450"/>
      <c r="MK8" s="1450"/>
      <c r="ML8" s="1450"/>
      <c r="MM8" s="1450"/>
      <c r="MN8" s="1450"/>
      <c r="MO8" s="1450"/>
      <c r="MP8" s="1450"/>
      <c r="MQ8" s="1450"/>
      <c r="MR8" s="1450"/>
      <c r="MS8" s="1450"/>
      <c r="MT8" s="1450"/>
      <c r="MU8" s="1450"/>
      <c r="MV8" s="1450"/>
      <c r="MW8" s="1450"/>
      <c r="MX8" s="1450"/>
      <c r="MY8" s="1450"/>
      <c r="MZ8" s="1450"/>
      <c r="NA8" s="1450"/>
      <c r="NB8" s="1450"/>
      <c r="NC8" s="1450"/>
      <c r="ND8" s="1450"/>
      <c r="NE8" s="1450"/>
      <c r="NF8" s="1450"/>
      <c r="NG8" s="1450"/>
      <c r="NH8" s="1450"/>
      <c r="NI8" s="1450"/>
      <c r="NJ8" s="1450"/>
      <c r="NK8" s="1450"/>
      <c r="NL8" s="1451"/>
      <c r="NM8" s="1450" t="s">
        <v>646</v>
      </c>
      <c r="NN8" s="1450"/>
      <c r="NO8" s="1450"/>
      <c r="NP8" s="1450"/>
      <c r="NQ8" s="1450"/>
      <c r="NR8" s="1450"/>
      <c r="NS8" s="1450"/>
      <c r="NT8" s="1450"/>
      <c r="NU8" s="1450"/>
      <c r="NV8" s="1450"/>
      <c r="NW8" s="1450"/>
      <c r="NX8" s="1450"/>
      <c r="NY8" s="1450"/>
      <c r="NZ8" s="1450"/>
      <c r="OA8" s="1450"/>
      <c r="OB8" s="1450"/>
      <c r="OC8" s="1450"/>
      <c r="OD8" s="1451"/>
      <c r="OE8" s="1449" t="s">
        <v>617</v>
      </c>
      <c r="OF8" s="1450"/>
      <c r="OG8" s="1450"/>
      <c r="OH8" s="1450"/>
      <c r="OI8" s="1450"/>
      <c r="OJ8" s="1451"/>
      <c r="OK8" s="1449" t="s">
        <v>643</v>
      </c>
      <c r="OL8" s="1450"/>
      <c r="OM8" s="1450"/>
      <c r="ON8" s="1450"/>
      <c r="OO8" s="1450"/>
      <c r="OP8" s="1450"/>
      <c r="OQ8" s="1450"/>
      <c r="OR8" s="1450"/>
      <c r="OS8" s="1450"/>
      <c r="OT8" s="1450"/>
      <c r="OU8" s="1450"/>
      <c r="OV8" s="1450"/>
      <c r="OW8" s="1450"/>
      <c r="OX8" s="1450"/>
      <c r="OY8" s="1450"/>
      <c r="OZ8" s="1450"/>
      <c r="PA8" s="1450"/>
      <c r="PB8" s="1450"/>
      <c r="PC8" s="1450"/>
      <c r="PD8" s="1450"/>
      <c r="PE8" s="1450"/>
      <c r="PF8" s="1450"/>
      <c r="PG8" s="1450"/>
      <c r="PH8" s="1450"/>
      <c r="PI8" s="1450"/>
      <c r="PJ8" s="1450"/>
      <c r="PK8" s="1450"/>
      <c r="PL8" s="1450"/>
      <c r="PM8" s="1450"/>
      <c r="PN8" s="1450"/>
      <c r="PO8" s="1450"/>
      <c r="PP8" s="1450"/>
      <c r="PQ8" s="1450"/>
      <c r="PR8" s="1450"/>
      <c r="PS8" s="1450"/>
      <c r="PT8" s="1450"/>
      <c r="PU8" s="1450"/>
      <c r="PV8" s="1450"/>
      <c r="PW8" s="1450"/>
      <c r="PX8" s="1450"/>
      <c r="PY8" s="1450"/>
      <c r="PZ8" s="1450"/>
      <c r="QA8" s="1450"/>
      <c r="QB8" s="1450"/>
      <c r="QC8" s="1450"/>
      <c r="QD8" s="1450"/>
      <c r="QE8" s="1450"/>
      <c r="QF8" s="1450"/>
      <c r="QG8" s="1450"/>
      <c r="QH8" s="1450"/>
      <c r="QI8" s="1450"/>
      <c r="QJ8" s="1451"/>
      <c r="QK8" s="1449" t="s">
        <v>383</v>
      </c>
      <c r="QL8" s="1450"/>
      <c r="QM8" s="1450"/>
      <c r="QN8" s="1450"/>
      <c r="QO8" s="1450"/>
      <c r="QP8" s="1450"/>
      <c r="QQ8" s="1450"/>
      <c r="QR8" s="1451"/>
      <c r="QS8" s="1476" t="s">
        <v>16</v>
      </c>
      <c r="QT8" s="1489" t="s">
        <v>56</v>
      </c>
      <c r="QU8" s="1489" t="s">
        <v>57</v>
      </c>
      <c r="QV8" s="1475" t="s">
        <v>17</v>
      </c>
      <c r="QW8" s="1489" t="s">
        <v>56</v>
      </c>
      <c r="QX8" s="1489" t="s">
        <v>57</v>
      </c>
      <c r="QY8" s="1478" t="s">
        <v>380</v>
      </c>
      <c r="QZ8" s="1502"/>
      <c r="RA8" s="1478" t="s">
        <v>377</v>
      </c>
      <c r="RB8" s="1502"/>
      <c r="RC8" s="1450" t="s">
        <v>374</v>
      </c>
      <c r="RD8" s="1451"/>
      <c r="RE8" s="1478" t="s">
        <v>372</v>
      </c>
      <c r="RF8" s="1558"/>
      <c r="RG8" s="1478" t="s">
        <v>369</v>
      </c>
      <c r="RH8" s="1480"/>
      <c r="RI8" s="1478" t="s">
        <v>366</v>
      </c>
      <c r="RJ8" s="1479"/>
      <c r="RK8" s="1449" t="s">
        <v>363</v>
      </c>
      <c r="RL8" s="1451"/>
      <c r="RM8" s="1449" t="s">
        <v>360</v>
      </c>
      <c r="RN8" s="1451"/>
      <c r="RO8" s="1449" t="s">
        <v>579</v>
      </c>
      <c r="RP8" s="1451"/>
      <c r="RQ8" s="1530" t="s">
        <v>357</v>
      </c>
      <c r="RR8" s="1531"/>
      <c r="RS8" s="1531"/>
      <c r="RT8" s="1531"/>
      <c r="RU8" s="1531"/>
      <c r="RV8" s="1531"/>
      <c r="RW8" s="1459" t="s">
        <v>16</v>
      </c>
      <c r="RX8" s="1475" t="s">
        <v>17</v>
      </c>
      <c r="RY8" s="1449" t="s">
        <v>354</v>
      </c>
      <c r="RZ8" s="1450"/>
      <c r="SA8" s="1450"/>
      <c r="SB8" s="1450"/>
      <c r="SC8" s="1450"/>
      <c r="SD8" s="1450"/>
      <c r="SE8" s="1450"/>
      <c r="SF8" s="1451"/>
      <c r="SG8" s="1449" t="s">
        <v>899</v>
      </c>
      <c r="SH8" s="1450"/>
      <c r="SI8" s="1450"/>
      <c r="SJ8" s="1450"/>
      <c r="SK8" s="1450"/>
      <c r="SL8" s="1451"/>
      <c r="SM8" s="1449" t="s">
        <v>761</v>
      </c>
      <c r="SN8" s="1450"/>
      <c r="SO8" s="1450"/>
      <c r="SP8" s="1450"/>
      <c r="SQ8" s="1450"/>
      <c r="SR8" s="1450"/>
      <c r="SS8" s="1450"/>
      <c r="ST8" s="1450"/>
      <c r="SU8" s="1450"/>
      <c r="SV8" s="1450"/>
      <c r="SW8" s="1450"/>
      <c r="SX8" s="1451"/>
      <c r="SY8" s="1449" t="s">
        <v>553</v>
      </c>
      <c r="SZ8" s="1450"/>
      <c r="TA8" s="1450"/>
      <c r="TB8" s="1450"/>
      <c r="TC8" s="1450"/>
      <c r="TD8" s="1450"/>
      <c r="TE8" s="1450"/>
      <c r="TF8" s="1450"/>
      <c r="TG8" s="1450"/>
      <c r="TH8" s="1450"/>
      <c r="TI8" s="1450"/>
      <c r="TJ8" s="1451"/>
      <c r="TK8" s="1449" t="s">
        <v>772</v>
      </c>
      <c r="TL8" s="1450"/>
      <c r="TM8" s="1450"/>
      <c r="TN8" s="1450"/>
      <c r="TO8" s="1450"/>
      <c r="TP8" s="1450"/>
      <c r="TQ8" s="1450"/>
      <c r="TR8" s="1450"/>
      <c r="TS8" s="1450"/>
      <c r="TT8" s="1450"/>
      <c r="TU8" s="1450"/>
      <c r="TV8" s="1451"/>
      <c r="TW8" s="1449" t="s">
        <v>853</v>
      </c>
      <c r="TX8" s="1450"/>
      <c r="TY8" s="1450"/>
      <c r="TZ8" s="1450"/>
      <c r="UA8" s="1450"/>
      <c r="UB8" s="1450"/>
      <c r="UC8" s="1450"/>
      <c r="UD8" s="1450"/>
      <c r="UE8" s="1450"/>
      <c r="UF8" s="1451"/>
      <c r="UG8" s="1449" t="s">
        <v>598</v>
      </c>
      <c r="UH8" s="1450"/>
      <c r="UI8" s="1450"/>
      <c r="UJ8" s="1450"/>
      <c r="UK8" s="1450"/>
      <c r="UL8" s="1451"/>
      <c r="UM8" s="1449" t="s">
        <v>604</v>
      </c>
      <c r="UN8" s="1450"/>
      <c r="UO8" s="1450"/>
      <c r="UP8" s="1450"/>
      <c r="UQ8" s="1450"/>
      <c r="UR8" s="1451"/>
      <c r="US8" s="1459" t="s">
        <v>669</v>
      </c>
      <c r="UT8" s="1460"/>
      <c r="UU8" s="1460"/>
      <c r="UV8" s="1460"/>
      <c r="UW8" s="1460"/>
      <c r="UX8" s="1460"/>
      <c r="UY8" s="1460"/>
      <c r="UZ8" s="1460"/>
      <c r="VA8" s="1460"/>
      <c r="VB8" s="1460"/>
      <c r="VC8" s="1460"/>
      <c r="VD8" s="1460"/>
      <c r="VE8" s="1460"/>
      <c r="VF8" s="1460"/>
      <c r="VG8" s="1460"/>
      <c r="VH8" s="1460"/>
      <c r="VI8" s="1476"/>
      <c r="VJ8" s="1476"/>
      <c r="VK8" s="1472"/>
      <c r="VL8" s="1473"/>
      <c r="VM8" s="1473"/>
      <c r="VN8" s="1473"/>
      <c r="VO8" s="1473"/>
      <c r="VP8" s="1473"/>
      <c r="VQ8" s="1473"/>
      <c r="VR8" s="1474"/>
      <c r="VS8" s="1472"/>
      <c r="VT8" s="1473"/>
      <c r="VU8" s="1473"/>
      <c r="VV8" s="1473"/>
      <c r="VW8" s="1473"/>
      <c r="VX8" s="1473"/>
      <c r="VY8" s="1473"/>
      <c r="VZ8" s="1474"/>
      <c r="WC8" s="72"/>
    </row>
    <row r="9" spans="1:601" ht="99" customHeight="1" thickBot="1" x14ac:dyDescent="0.3">
      <c r="A9" s="1476"/>
      <c r="B9" s="1459" t="s">
        <v>62</v>
      </c>
      <c r="C9" s="1461"/>
      <c r="D9" s="1476"/>
      <c r="E9" s="1476"/>
      <c r="F9" s="1533" t="s">
        <v>649</v>
      </c>
      <c r="G9" s="1546"/>
      <c r="H9" s="1533" t="s">
        <v>9</v>
      </c>
      <c r="I9" s="1534"/>
      <c r="J9" s="1550" t="s">
        <v>121</v>
      </c>
      <c r="K9" s="1551"/>
      <c r="L9" s="1551"/>
      <c r="M9" s="1552"/>
      <c r="N9" s="1504" t="s">
        <v>243</v>
      </c>
      <c r="O9" s="1503"/>
      <c r="P9" s="1553" t="s">
        <v>123</v>
      </c>
      <c r="Q9" s="1554"/>
      <c r="R9" s="1490" t="s">
        <v>121</v>
      </c>
      <c r="S9" s="1491"/>
      <c r="T9" s="1491"/>
      <c r="U9" s="1492"/>
      <c r="V9" s="1527" t="s">
        <v>654</v>
      </c>
      <c r="W9" s="1528"/>
      <c r="X9" s="1528"/>
      <c r="Y9" s="1528"/>
      <c r="Z9" s="1529"/>
      <c r="AA9" s="1527" t="s">
        <v>656</v>
      </c>
      <c r="AB9" s="1528"/>
      <c r="AC9" s="1528"/>
      <c r="AD9" s="1529"/>
      <c r="AE9" s="1490" t="s">
        <v>121</v>
      </c>
      <c r="AF9" s="1491"/>
      <c r="AG9" s="1491"/>
      <c r="AH9" s="1492"/>
      <c r="AI9" s="1476"/>
      <c r="AJ9" s="1476"/>
      <c r="AK9" s="1449" t="s">
        <v>542</v>
      </c>
      <c r="AL9" s="1450"/>
      <c r="AM9" s="1450"/>
      <c r="AN9" s="1450"/>
      <c r="AO9" s="1450"/>
      <c r="AP9" s="1450"/>
      <c r="AQ9" s="1450"/>
      <c r="AR9" s="1450"/>
      <c r="AS9" s="1450"/>
      <c r="AT9" s="1450"/>
      <c r="AU9" s="1459" t="s">
        <v>289</v>
      </c>
      <c r="AV9" s="1460"/>
      <c r="AW9" s="1460"/>
      <c r="AX9" s="1460"/>
      <c r="AY9" s="1460"/>
      <c r="AZ9" s="1460"/>
      <c r="BA9" s="1460"/>
      <c r="BB9" s="1460"/>
      <c r="BC9" s="1457" t="s">
        <v>121</v>
      </c>
      <c r="BD9" s="1477"/>
      <c r="BE9" s="1477"/>
      <c r="BF9" s="1477"/>
      <c r="BG9" s="1477"/>
      <c r="BH9" s="1477"/>
      <c r="BI9" s="1477"/>
      <c r="BJ9" s="1477"/>
      <c r="BK9" s="1477"/>
      <c r="BL9" s="1477"/>
      <c r="BM9" s="1477"/>
      <c r="BN9" s="1477"/>
      <c r="BO9" s="1477"/>
      <c r="BP9" s="1477"/>
      <c r="BQ9" s="1477"/>
      <c r="BR9" s="1477"/>
      <c r="BS9" s="1449" t="s">
        <v>407</v>
      </c>
      <c r="BT9" s="1450"/>
      <c r="BU9" s="1450"/>
      <c r="BV9" s="1450"/>
      <c r="BW9" s="1450"/>
      <c r="BX9" s="581"/>
      <c r="BY9" s="581"/>
      <c r="BZ9" s="582"/>
      <c r="CA9" s="1459" t="s">
        <v>154</v>
      </c>
      <c r="CB9" s="1460"/>
      <c r="CC9" s="1460"/>
      <c r="CD9" s="1460"/>
      <c r="CE9" s="1460"/>
      <c r="CF9" s="853"/>
      <c r="CG9" s="853"/>
      <c r="CH9" s="854"/>
      <c r="CI9" s="1487" t="s">
        <v>121</v>
      </c>
      <c r="CJ9" s="1495"/>
      <c r="CK9" s="1495"/>
      <c r="CL9" s="1488"/>
      <c r="CM9" s="1449" t="s">
        <v>846</v>
      </c>
      <c r="CN9" s="1450"/>
      <c r="CO9" s="1450"/>
      <c r="CP9" s="1451"/>
      <c r="CQ9" s="1459" t="s">
        <v>279</v>
      </c>
      <c r="CR9" s="1461"/>
      <c r="CS9" s="1459" t="s">
        <v>276</v>
      </c>
      <c r="CT9" s="1461"/>
      <c r="CU9" s="1487" t="s">
        <v>121</v>
      </c>
      <c r="CV9" s="1495"/>
      <c r="CW9" s="1495"/>
      <c r="CX9" s="1495"/>
      <c r="CY9" s="1449" t="s">
        <v>402</v>
      </c>
      <c r="CZ9" s="1450"/>
      <c r="DA9" s="1459" t="s">
        <v>280</v>
      </c>
      <c r="DB9" s="1461"/>
      <c r="DC9" s="1487" t="s">
        <v>121</v>
      </c>
      <c r="DD9" s="1495"/>
      <c r="DE9" s="1495"/>
      <c r="DF9" s="1488"/>
      <c r="DG9" s="1449" t="s">
        <v>594</v>
      </c>
      <c r="DH9" s="1450"/>
      <c r="DI9" s="1450"/>
      <c r="DJ9" s="1450"/>
      <c r="DK9" s="1450"/>
      <c r="DL9" s="1451"/>
      <c r="DM9" s="1449" t="s">
        <v>703</v>
      </c>
      <c r="DN9" s="1450"/>
      <c r="DO9" s="1450"/>
      <c r="DP9" s="1450"/>
      <c r="DQ9" s="1450"/>
      <c r="DR9" s="1450"/>
      <c r="DS9" s="1450"/>
      <c r="DT9" s="1450"/>
      <c r="DU9" s="1450"/>
      <c r="DV9" s="1450"/>
      <c r="DW9" s="1450"/>
      <c r="DX9" s="1450"/>
      <c r="DY9" s="1450"/>
      <c r="DZ9" s="1450"/>
      <c r="EA9" s="1450"/>
      <c r="EB9" s="1451"/>
      <c r="EC9" s="1449" t="s">
        <v>699</v>
      </c>
      <c r="ED9" s="1450"/>
      <c r="EE9" s="1450"/>
      <c r="EF9" s="1450"/>
      <c r="EG9" s="1450"/>
      <c r="EH9" s="1451"/>
      <c r="EI9" s="1543" t="s">
        <v>459</v>
      </c>
      <c r="EJ9" s="1544"/>
      <c r="EK9" s="1544"/>
      <c r="EL9" s="1544"/>
      <c r="EM9" s="1544"/>
      <c r="EN9" s="1544"/>
      <c r="EO9" s="1544"/>
      <c r="EP9" s="1544"/>
      <c r="EQ9" s="1544"/>
      <c r="ER9" s="1545"/>
      <c r="ES9" s="1449" t="s">
        <v>492</v>
      </c>
      <c r="ET9" s="1450"/>
      <c r="EU9" s="1450"/>
      <c r="EV9" s="1450"/>
      <c r="EW9" s="1450"/>
      <c r="EX9" s="1451"/>
      <c r="EY9" s="1449" t="s">
        <v>697</v>
      </c>
      <c r="EZ9" s="1450"/>
      <c r="FA9" s="1450"/>
      <c r="FB9" s="1450"/>
      <c r="FC9" s="1450"/>
      <c r="FD9" s="1451"/>
      <c r="FE9" s="1449" t="s">
        <v>695</v>
      </c>
      <c r="FF9" s="1450"/>
      <c r="FG9" s="1450"/>
      <c r="FH9" s="1450"/>
      <c r="FI9" s="1450"/>
      <c r="FJ9" s="1451"/>
      <c r="FK9" s="1449" t="s">
        <v>804</v>
      </c>
      <c r="FL9" s="1450"/>
      <c r="FM9" s="1450"/>
      <c r="FN9" s="1450"/>
      <c r="FO9" s="1450"/>
      <c r="FP9" s="1451"/>
      <c r="FQ9" s="1459" t="s">
        <v>802</v>
      </c>
      <c r="FR9" s="1460"/>
      <c r="FS9" s="1460"/>
      <c r="FT9" s="1460"/>
      <c r="FU9" s="1460"/>
      <c r="FV9" s="1461"/>
      <c r="FW9" s="1457" t="s">
        <v>121</v>
      </c>
      <c r="FX9" s="1477"/>
      <c r="FY9" s="1477"/>
      <c r="FZ9" s="1458"/>
      <c r="GA9" s="1449" t="s">
        <v>808</v>
      </c>
      <c r="GB9" s="1450"/>
      <c r="GC9" s="1450"/>
      <c r="GD9" s="1450"/>
      <c r="GE9" s="1450"/>
      <c r="GF9" s="1451"/>
      <c r="GG9" s="1449" t="s">
        <v>739</v>
      </c>
      <c r="GH9" s="1450"/>
      <c r="GI9" s="1450"/>
      <c r="GJ9" s="1450"/>
      <c r="GK9" s="1450"/>
      <c r="GL9" s="1450"/>
      <c r="GM9" s="1450"/>
      <c r="GN9" s="1450"/>
      <c r="GO9" s="1450"/>
      <c r="GP9" s="1451"/>
      <c r="GQ9" s="1459" t="s">
        <v>738</v>
      </c>
      <c r="GR9" s="1460"/>
      <c r="GS9" s="1460"/>
      <c r="GT9" s="1460"/>
      <c r="GU9" s="1460"/>
      <c r="GV9" s="1460"/>
      <c r="GW9" s="1460"/>
      <c r="GX9" s="1460"/>
      <c r="GY9" s="1460"/>
      <c r="GZ9" s="1461"/>
      <c r="HA9" s="1457" t="s">
        <v>121</v>
      </c>
      <c r="HB9" s="1477"/>
      <c r="HC9" s="1477"/>
      <c r="HD9" s="1477"/>
      <c r="HE9" s="1477"/>
      <c r="HF9" s="1477"/>
      <c r="HG9" s="1477"/>
      <c r="HH9" s="1477"/>
      <c r="HI9" s="1477"/>
      <c r="HJ9" s="1477"/>
      <c r="HK9" s="1477"/>
      <c r="HL9" s="1477"/>
      <c r="HM9" s="1477"/>
      <c r="HN9" s="1477"/>
      <c r="HO9" s="1477"/>
      <c r="HP9" s="1477"/>
      <c r="HQ9" s="1477"/>
      <c r="HR9" s="1477"/>
      <c r="HS9" s="1477"/>
      <c r="HT9" s="1458"/>
      <c r="HU9" s="1449" t="s">
        <v>892</v>
      </c>
      <c r="HV9" s="1450"/>
      <c r="HW9" s="1450"/>
      <c r="HX9" s="1450"/>
      <c r="HY9" s="1450"/>
      <c r="HZ9" s="1451"/>
      <c r="IA9" s="1449" t="s">
        <v>399</v>
      </c>
      <c r="IB9" s="1450"/>
      <c r="IC9" s="1450"/>
      <c r="ID9" s="1450"/>
      <c r="IE9" s="1450"/>
      <c r="IF9" s="1451"/>
      <c r="IG9" s="1459" t="s">
        <v>692</v>
      </c>
      <c r="IH9" s="1460"/>
      <c r="II9" s="1460"/>
      <c r="IJ9" s="1460"/>
      <c r="IK9" s="1460"/>
      <c r="IL9" s="1461"/>
      <c r="IM9" s="1459" t="s">
        <v>689</v>
      </c>
      <c r="IN9" s="1460"/>
      <c r="IO9" s="1460"/>
      <c r="IP9" s="1460"/>
      <c r="IQ9" s="1460"/>
      <c r="IR9" s="1461"/>
      <c r="IS9" s="1490" t="s">
        <v>121</v>
      </c>
      <c r="IT9" s="1491"/>
      <c r="IU9" s="1491"/>
      <c r="IV9" s="1491"/>
      <c r="IW9" s="1491"/>
      <c r="IX9" s="1491"/>
      <c r="IY9" s="1491"/>
      <c r="IZ9" s="1491"/>
      <c r="JA9" s="1491"/>
      <c r="JB9" s="1491"/>
      <c r="JC9" s="1491"/>
      <c r="JD9" s="1492"/>
      <c r="JE9" s="1547" t="s">
        <v>565</v>
      </c>
      <c r="JF9" s="1548"/>
      <c r="JG9" s="1548"/>
      <c r="JH9" s="1548"/>
      <c r="JI9" s="1548"/>
      <c r="JJ9" s="1549"/>
      <c r="JK9" s="1524" t="s">
        <v>394</v>
      </c>
      <c r="JL9" s="1542"/>
      <c r="JM9" s="1542"/>
      <c r="JN9" s="1542"/>
      <c r="JO9" s="1542"/>
      <c r="JP9" s="1542"/>
      <c r="JQ9" s="1542"/>
      <c r="JR9" s="1542"/>
      <c r="JS9" s="1542"/>
      <c r="JT9" s="1542"/>
      <c r="JU9" s="1524" t="s">
        <v>251</v>
      </c>
      <c r="JV9" s="1542"/>
      <c r="JW9" s="1542"/>
      <c r="JX9" s="1542"/>
      <c r="JY9" s="1542"/>
      <c r="JZ9" s="1542"/>
      <c r="KA9" s="1542"/>
      <c r="KB9" s="1542"/>
      <c r="KC9" s="1542"/>
      <c r="KD9" s="1542"/>
      <c r="KE9" s="1490" t="s">
        <v>121</v>
      </c>
      <c r="KF9" s="1491"/>
      <c r="KG9" s="1491"/>
      <c r="KH9" s="1491"/>
      <c r="KI9" s="1491"/>
      <c r="KJ9" s="1491"/>
      <c r="KK9" s="1491"/>
      <c r="KL9" s="1491"/>
      <c r="KM9" s="1491"/>
      <c r="KN9" s="1491"/>
      <c r="KO9" s="1491"/>
      <c r="KP9" s="1491"/>
      <c r="KQ9" s="1491"/>
      <c r="KR9" s="1491"/>
      <c r="KS9" s="1491"/>
      <c r="KT9" s="1491"/>
      <c r="KU9" s="1491"/>
      <c r="KV9" s="1491"/>
      <c r="KW9" s="1491"/>
      <c r="KX9" s="1491"/>
      <c r="KY9" s="1449" t="s">
        <v>391</v>
      </c>
      <c r="KZ9" s="1450"/>
      <c r="LA9" s="1450"/>
      <c r="LB9" s="1450"/>
      <c r="LC9" s="1450"/>
      <c r="LD9" s="1450"/>
      <c r="LE9" s="1450"/>
      <c r="LF9" s="1450"/>
      <c r="LG9" s="1450"/>
      <c r="LH9" s="1450"/>
      <c r="LI9" s="1450"/>
      <c r="LJ9" s="1451"/>
      <c r="LK9" s="1449" t="s">
        <v>686</v>
      </c>
      <c r="LL9" s="1450"/>
      <c r="LM9" s="1450"/>
      <c r="LN9" s="1450"/>
      <c r="LO9" s="1450"/>
      <c r="LP9" s="1450"/>
      <c r="LQ9" s="1450"/>
      <c r="LR9" s="1450"/>
      <c r="LS9" s="1450"/>
      <c r="LT9" s="1450"/>
      <c r="LU9" s="1459" t="s">
        <v>683</v>
      </c>
      <c r="LV9" s="1460"/>
      <c r="LW9" s="1460"/>
      <c r="LX9" s="1460"/>
      <c r="LY9" s="1460"/>
      <c r="LZ9" s="1460"/>
      <c r="MA9" s="1460"/>
      <c r="MB9" s="1461"/>
      <c r="MC9" s="1457" t="s">
        <v>121</v>
      </c>
      <c r="MD9" s="1477"/>
      <c r="ME9" s="1477"/>
      <c r="MF9" s="1458"/>
      <c r="MG9" s="1459" t="s">
        <v>679</v>
      </c>
      <c r="MH9" s="1460"/>
      <c r="MI9" s="1460"/>
      <c r="MJ9" s="1460"/>
      <c r="MK9" s="1460"/>
      <c r="ML9" s="1460"/>
      <c r="MM9" s="1460"/>
      <c r="MN9" s="1461"/>
      <c r="MO9" s="1459" t="s">
        <v>676</v>
      </c>
      <c r="MP9" s="1460"/>
      <c r="MQ9" s="1460"/>
      <c r="MR9" s="1460"/>
      <c r="MS9" s="1460"/>
      <c r="MT9" s="1460"/>
      <c r="MU9" s="1460"/>
      <c r="MV9" s="1461"/>
      <c r="MW9" s="1490" t="s">
        <v>121</v>
      </c>
      <c r="MX9" s="1491"/>
      <c r="MY9" s="1491"/>
      <c r="MZ9" s="1491"/>
      <c r="NA9" s="1491"/>
      <c r="NB9" s="1491"/>
      <c r="NC9" s="1491"/>
      <c r="ND9" s="1491"/>
      <c r="NE9" s="1491"/>
      <c r="NF9" s="1491"/>
      <c r="NG9" s="1491"/>
      <c r="NH9" s="1491"/>
      <c r="NI9" s="1491"/>
      <c r="NJ9" s="1491"/>
      <c r="NK9" s="1491"/>
      <c r="NL9" s="1492"/>
      <c r="NM9" s="1459" t="s">
        <v>662</v>
      </c>
      <c r="NN9" s="1460"/>
      <c r="NO9" s="1460"/>
      <c r="NP9" s="1460"/>
      <c r="NQ9" s="1460"/>
      <c r="NR9" s="1461"/>
      <c r="NS9" s="1487" t="s">
        <v>121</v>
      </c>
      <c r="NT9" s="1495"/>
      <c r="NU9" s="1495"/>
      <c r="NV9" s="1495"/>
      <c r="NW9" s="1495"/>
      <c r="NX9" s="1495"/>
      <c r="NY9" s="1495"/>
      <c r="NZ9" s="1495"/>
      <c r="OA9" s="1495"/>
      <c r="OB9" s="1495"/>
      <c r="OC9" s="1495"/>
      <c r="OD9" s="1488"/>
      <c r="OE9" s="1449" t="s">
        <v>622</v>
      </c>
      <c r="OF9" s="1450"/>
      <c r="OG9" s="1450"/>
      <c r="OH9" s="1450"/>
      <c r="OI9" s="1450"/>
      <c r="OJ9" s="1451"/>
      <c r="OK9" s="1459" t="s">
        <v>719</v>
      </c>
      <c r="OL9" s="1460"/>
      <c r="OM9" s="1460"/>
      <c r="ON9" s="1460"/>
      <c r="OO9" s="1460"/>
      <c r="OP9" s="1460"/>
      <c r="OQ9" s="1460"/>
      <c r="OR9" s="1460"/>
      <c r="OS9" s="1460"/>
      <c r="OT9" s="1461"/>
      <c r="OU9" s="1459" t="s">
        <v>667</v>
      </c>
      <c r="OV9" s="1460"/>
      <c r="OW9" s="1460"/>
      <c r="OX9" s="1460"/>
      <c r="OY9" s="1460"/>
      <c r="OZ9" s="1460"/>
      <c r="PA9" s="1460"/>
      <c r="PB9" s="1460"/>
      <c r="PC9" s="1460"/>
      <c r="PD9" s="1460"/>
      <c r="PE9" s="1460"/>
      <c r="PF9" s="1460"/>
      <c r="PG9" s="1460"/>
      <c r="PH9" s="1461"/>
      <c r="PI9" s="1483" t="s">
        <v>121</v>
      </c>
      <c r="PJ9" s="1484"/>
      <c r="PK9" s="1484"/>
      <c r="PL9" s="1484"/>
      <c r="PM9" s="1484"/>
      <c r="PN9" s="1484"/>
      <c r="PO9" s="1484"/>
      <c r="PP9" s="1484"/>
      <c r="PQ9" s="1484"/>
      <c r="PR9" s="1484"/>
      <c r="PS9" s="1484"/>
      <c r="PT9" s="1484"/>
      <c r="PU9" s="1484"/>
      <c r="PV9" s="1484"/>
      <c r="PW9" s="1484"/>
      <c r="PX9" s="1484"/>
      <c r="PY9" s="1484"/>
      <c r="PZ9" s="1484"/>
      <c r="QA9" s="1484"/>
      <c r="QB9" s="1484"/>
      <c r="QC9" s="1484"/>
      <c r="QD9" s="1484"/>
      <c r="QE9" s="1484"/>
      <c r="QF9" s="1484"/>
      <c r="QG9" s="1484"/>
      <c r="QH9" s="1484"/>
      <c r="QI9" s="1484"/>
      <c r="QJ9" s="1485"/>
      <c r="QK9" s="1449" t="s">
        <v>386</v>
      </c>
      <c r="QL9" s="1451"/>
      <c r="QM9" s="1459" t="s">
        <v>23</v>
      </c>
      <c r="QN9" s="1461"/>
      <c r="QO9" s="1490" t="s">
        <v>121</v>
      </c>
      <c r="QP9" s="1491"/>
      <c r="QQ9" s="1491"/>
      <c r="QR9" s="1492"/>
      <c r="QS9" s="1476"/>
      <c r="QT9" s="1489"/>
      <c r="QU9" s="1489"/>
      <c r="QV9" s="1476"/>
      <c r="QW9" s="1489"/>
      <c r="QX9" s="1489"/>
      <c r="QY9" s="1449" t="s">
        <v>381</v>
      </c>
      <c r="QZ9" s="1486"/>
      <c r="RA9" s="1449" t="s">
        <v>378</v>
      </c>
      <c r="RB9" s="1486"/>
      <c r="RC9" s="1449" t="s">
        <v>375</v>
      </c>
      <c r="RD9" s="1451"/>
      <c r="RE9" s="1459" t="s">
        <v>373</v>
      </c>
      <c r="RF9" s="1461"/>
      <c r="RG9" s="1449" t="s">
        <v>370</v>
      </c>
      <c r="RH9" s="1451"/>
      <c r="RI9" s="1481" t="s">
        <v>367</v>
      </c>
      <c r="RJ9" s="1482"/>
      <c r="RK9" s="1449" t="s">
        <v>364</v>
      </c>
      <c r="RL9" s="1451"/>
      <c r="RM9" s="1449" t="s">
        <v>361</v>
      </c>
      <c r="RN9" s="1451"/>
      <c r="RO9" s="1449" t="s">
        <v>580</v>
      </c>
      <c r="RP9" s="1451"/>
      <c r="RQ9" s="1530" t="s">
        <v>358</v>
      </c>
      <c r="RR9" s="1531"/>
      <c r="RS9" s="1531"/>
      <c r="RT9" s="1531"/>
      <c r="RU9" s="1531"/>
      <c r="RV9" s="1531"/>
      <c r="RW9" s="1524"/>
      <c r="RX9" s="1476"/>
      <c r="RY9" s="1449" t="s">
        <v>355</v>
      </c>
      <c r="RZ9" s="1450"/>
      <c r="SA9" s="1450"/>
      <c r="SB9" s="1450"/>
      <c r="SC9" s="1450"/>
      <c r="SD9" s="1450"/>
      <c r="SE9" s="1450"/>
      <c r="SF9" s="1451"/>
      <c r="SG9" s="1449" t="s">
        <v>900</v>
      </c>
      <c r="SH9" s="1450"/>
      <c r="SI9" s="1450"/>
      <c r="SJ9" s="1450"/>
      <c r="SK9" s="1450"/>
      <c r="SL9" s="1451"/>
      <c r="SM9" s="1459" t="s">
        <v>762</v>
      </c>
      <c r="SN9" s="1460"/>
      <c r="SO9" s="1460"/>
      <c r="SP9" s="1461"/>
      <c r="SQ9" s="1462" t="s">
        <v>763</v>
      </c>
      <c r="SR9" s="1463"/>
      <c r="SS9" s="1463"/>
      <c r="ST9" s="1464"/>
      <c r="SU9" s="1457" t="s">
        <v>121</v>
      </c>
      <c r="SV9" s="1477"/>
      <c r="SW9" s="1477"/>
      <c r="SX9" s="1458"/>
      <c r="SY9" s="1459" t="s">
        <v>554</v>
      </c>
      <c r="SZ9" s="1460"/>
      <c r="TA9" s="1460"/>
      <c r="TB9" s="1461"/>
      <c r="TC9" s="1469" t="s">
        <v>555</v>
      </c>
      <c r="TD9" s="1470"/>
      <c r="TE9" s="1470"/>
      <c r="TF9" s="1471"/>
      <c r="TG9" s="1496" t="s">
        <v>121</v>
      </c>
      <c r="TH9" s="1497"/>
      <c r="TI9" s="1497"/>
      <c r="TJ9" s="1498"/>
      <c r="TK9" s="1459" t="s">
        <v>777</v>
      </c>
      <c r="TL9" s="1460"/>
      <c r="TM9" s="1460"/>
      <c r="TN9" s="1461"/>
      <c r="TO9" s="1469" t="s">
        <v>774</v>
      </c>
      <c r="TP9" s="1470"/>
      <c r="TQ9" s="1470"/>
      <c r="TR9" s="1471"/>
      <c r="TS9" s="1496" t="s">
        <v>121</v>
      </c>
      <c r="TT9" s="1497"/>
      <c r="TU9" s="1497"/>
      <c r="TV9" s="1498"/>
      <c r="TW9" s="1459" t="s">
        <v>854</v>
      </c>
      <c r="TX9" s="1460"/>
      <c r="TY9" s="1460"/>
      <c r="TZ9" s="1460"/>
      <c r="UA9" s="1460"/>
      <c r="UB9" s="1461"/>
      <c r="UC9" s="1457" t="s">
        <v>121</v>
      </c>
      <c r="UD9" s="1477"/>
      <c r="UE9" s="1477"/>
      <c r="UF9" s="1458"/>
      <c r="UG9" s="1449" t="s">
        <v>599</v>
      </c>
      <c r="UH9" s="1450"/>
      <c r="UI9" s="1450"/>
      <c r="UJ9" s="1450"/>
      <c r="UK9" s="1450"/>
      <c r="UL9" s="1451"/>
      <c r="UM9" s="1449" t="s">
        <v>605</v>
      </c>
      <c r="UN9" s="1450"/>
      <c r="UO9" s="1450"/>
      <c r="UP9" s="1450"/>
      <c r="UQ9" s="1450"/>
      <c r="UR9" s="1451"/>
      <c r="US9" s="1459" t="s">
        <v>352</v>
      </c>
      <c r="UT9" s="1460"/>
      <c r="UU9" s="1460"/>
      <c r="UV9" s="1461"/>
      <c r="UW9" s="1459" t="s">
        <v>74</v>
      </c>
      <c r="UX9" s="1460"/>
      <c r="UY9" s="1460"/>
      <c r="UZ9" s="1460"/>
      <c r="VA9" s="1487" t="s">
        <v>121</v>
      </c>
      <c r="VB9" s="1495"/>
      <c r="VC9" s="1495"/>
      <c r="VD9" s="1495"/>
      <c r="VE9" s="1495"/>
      <c r="VF9" s="1495"/>
      <c r="VG9" s="1495"/>
      <c r="VH9" s="1495"/>
      <c r="VI9" s="1476"/>
      <c r="VJ9" s="1476"/>
      <c r="VK9" s="1520" t="s">
        <v>63</v>
      </c>
      <c r="VL9" s="1521"/>
      <c r="VM9" s="1469" t="s">
        <v>120</v>
      </c>
      <c r="VN9" s="1471"/>
      <c r="VO9" s="1496" t="s">
        <v>121</v>
      </c>
      <c r="VP9" s="1497"/>
      <c r="VQ9" s="1497"/>
      <c r="VR9" s="1498"/>
      <c r="VS9" s="1512" t="s">
        <v>70</v>
      </c>
      <c r="VT9" s="1513"/>
      <c r="VU9" s="1469" t="s">
        <v>122</v>
      </c>
      <c r="VV9" s="1471"/>
      <c r="VW9" s="1496" t="s">
        <v>121</v>
      </c>
      <c r="VX9" s="1497"/>
      <c r="VY9" s="1497"/>
      <c r="VZ9" s="1498"/>
      <c r="WC9" s="72"/>
    </row>
    <row r="10" spans="1:601" ht="103.8" customHeight="1" thickBot="1" x14ac:dyDescent="0.3">
      <c r="A10" s="1476"/>
      <c r="B10" s="1478"/>
      <c r="C10" s="1480"/>
      <c r="D10" s="1476"/>
      <c r="E10" s="1476"/>
      <c r="F10" s="1530" t="s">
        <v>650</v>
      </c>
      <c r="G10" s="1531"/>
      <c r="H10" s="1535"/>
      <c r="I10" s="1536"/>
      <c r="J10" s="1537" t="s">
        <v>651</v>
      </c>
      <c r="K10" s="1538"/>
      <c r="L10" s="1537" t="s">
        <v>652</v>
      </c>
      <c r="M10" s="1538"/>
      <c r="N10" s="1504" t="s">
        <v>244</v>
      </c>
      <c r="O10" s="1503"/>
      <c r="P10" s="1555"/>
      <c r="Q10" s="1556"/>
      <c r="R10" s="1506" t="s">
        <v>245</v>
      </c>
      <c r="S10" s="1507"/>
      <c r="T10" s="1506" t="s">
        <v>246</v>
      </c>
      <c r="U10" s="1507"/>
      <c r="V10" s="1547" t="s">
        <v>655</v>
      </c>
      <c r="W10" s="1548"/>
      <c r="X10" s="1548"/>
      <c r="Y10" s="1548"/>
      <c r="Z10" s="1549"/>
      <c r="AA10" s="1539"/>
      <c r="AB10" s="1540"/>
      <c r="AC10" s="1540"/>
      <c r="AD10" s="1541"/>
      <c r="AE10" s="1506" t="s">
        <v>658</v>
      </c>
      <c r="AF10" s="1507"/>
      <c r="AG10" s="1506" t="s">
        <v>657</v>
      </c>
      <c r="AH10" s="1507"/>
      <c r="AI10" s="1476"/>
      <c r="AJ10" s="1524"/>
      <c r="AK10" s="1449" t="s">
        <v>543</v>
      </c>
      <c r="AL10" s="1450"/>
      <c r="AM10" s="1450"/>
      <c r="AN10" s="1450"/>
      <c r="AO10" s="1450"/>
      <c r="AP10" s="1450"/>
      <c r="AQ10" s="1450"/>
      <c r="AR10" s="1450"/>
      <c r="AS10" s="1450"/>
      <c r="AT10" s="1450"/>
      <c r="AU10" s="1478"/>
      <c r="AV10" s="1479"/>
      <c r="AW10" s="1479"/>
      <c r="AX10" s="1479"/>
      <c r="AY10" s="1479"/>
      <c r="AZ10" s="1479"/>
      <c r="BA10" s="1479"/>
      <c r="BB10" s="1479"/>
      <c r="BC10" s="1457" t="s">
        <v>544</v>
      </c>
      <c r="BD10" s="1477"/>
      <c r="BE10" s="1477"/>
      <c r="BF10" s="1477"/>
      <c r="BG10" s="1477"/>
      <c r="BH10" s="1477"/>
      <c r="BI10" s="1477"/>
      <c r="BJ10" s="1477"/>
      <c r="BK10" s="1457" t="s">
        <v>545</v>
      </c>
      <c r="BL10" s="1477"/>
      <c r="BM10" s="1477"/>
      <c r="BN10" s="1477"/>
      <c r="BO10" s="1477"/>
      <c r="BP10" s="1477"/>
      <c r="BQ10" s="1477"/>
      <c r="BR10" s="1477"/>
      <c r="BS10" s="1449" t="s">
        <v>408</v>
      </c>
      <c r="BT10" s="1450"/>
      <c r="BU10" s="1450"/>
      <c r="BV10" s="1450"/>
      <c r="BW10" s="1450"/>
      <c r="BX10" s="581"/>
      <c r="BY10" s="581"/>
      <c r="BZ10" s="582"/>
      <c r="CA10" s="1478"/>
      <c r="CB10" s="1479"/>
      <c r="CC10" s="1479"/>
      <c r="CD10" s="1479"/>
      <c r="CE10" s="1479"/>
      <c r="CF10" s="855"/>
      <c r="CG10" s="855"/>
      <c r="CH10" s="856"/>
      <c r="CI10" s="1487" t="s">
        <v>409</v>
      </c>
      <c r="CJ10" s="1488"/>
      <c r="CK10" s="1487" t="s">
        <v>410</v>
      </c>
      <c r="CL10" s="1488"/>
      <c r="CM10" s="1449" t="s">
        <v>847</v>
      </c>
      <c r="CN10" s="1450"/>
      <c r="CO10" s="1450"/>
      <c r="CP10" s="1451"/>
      <c r="CQ10" s="1459" t="s">
        <v>915</v>
      </c>
      <c r="CR10" s="1461"/>
      <c r="CS10" s="1478"/>
      <c r="CT10" s="1480"/>
      <c r="CU10" s="1487" t="s">
        <v>277</v>
      </c>
      <c r="CV10" s="1557"/>
      <c r="CW10" s="1487" t="s">
        <v>278</v>
      </c>
      <c r="CX10" s="1557"/>
      <c r="CY10" s="1449" t="s">
        <v>403</v>
      </c>
      <c r="CZ10" s="1451"/>
      <c r="DA10" s="1478"/>
      <c r="DB10" s="1480"/>
      <c r="DC10" s="1487" t="s">
        <v>404</v>
      </c>
      <c r="DD10" s="1495"/>
      <c r="DE10" s="1487" t="s">
        <v>405</v>
      </c>
      <c r="DF10" s="1488"/>
      <c r="DG10" s="1449" t="s">
        <v>595</v>
      </c>
      <c r="DH10" s="1450"/>
      <c r="DI10" s="1450"/>
      <c r="DJ10" s="1450"/>
      <c r="DK10" s="1450"/>
      <c r="DL10" s="1451"/>
      <c r="DM10" s="1449" t="s">
        <v>704</v>
      </c>
      <c r="DN10" s="1450"/>
      <c r="DO10" s="1450"/>
      <c r="DP10" s="1450"/>
      <c r="DQ10" s="1450"/>
      <c r="DR10" s="1450"/>
      <c r="DS10" s="1450"/>
      <c r="DT10" s="1450"/>
      <c r="DU10" s="1450"/>
      <c r="DV10" s="1450"/>
      <c r="DW10" s="1450"/>
      <c r="DX10" s="1450"/>
      <c r="DY10" s="1450"/>
      <c r="DZ10" s="1450"/>
      <c r="EA10" s="1450"/>
      <c r="EB10" s="1451"/>
      <c r="EC10" s="1449" t="s">
        <v>700</v>
      </c>
      <c r="ED10" s="1450"/>
      <c r="EE10" s="1450"/>
      <c r="EF10" s="1450"/>
      <c r="EG10" s="1450"/>
      <c r="EH10" s="1451"/>
      <c r="EI10" s="1543" t="s">
        <v>460</v>
      </c>
      <c r="EJ10" s="1544"/>
      <c r="EK10" s="1544"/>
      <c r="EL10" s="1544"/>
      <c r="EM10" s="1544"/>
      <c r="EN10" s="1544"/>
      <c r="EO10" s="1544"/>
      <c r="EP10" s="1544"/>
      <c r="EQ10" s="1544"/>
      <c r="ER10" s="1545"/>
      <c r="ES10" s="1449" t="s">
        <v>493</v>
      </c>
      <c r="ET10" s="1450"/>
      <c r="EU10" s="1450"/>
      <c r="EV10" s="1450"/>
      <c r="EW10" s="1450"/>
      <c r="EX10" s="1451"/>
      <c r="EY10" s="1449" t="s">
        <v>698</v>
      </c>
      <c r="EZ10" s="1450"/>
      <c r="FA10" s="1450"/>
      <c r="FB10" s="1450"/>
      <c r="FC10" s="1450"/>
      <c r="FD10" s="1451"/>
      <c r="FE10" s="1449" t="s">
        <v>696</v>
      </c>
      <c r="FF10" s="1450"/>
      <c r="FG10" s="1450"/>
      <c r="FH10" s="1450"/>
      <c r="FI10" s="1450"/>
      <c r="FJ10" s="1451"/>
      <c r="FK10" s="1449" t="s">
        <v>805</v>
      </c>
      <c r="FL10" s="1450"/>
      <c r="FM10" s="1450"/>
      <c r="FN10" s="1450"/>
      <c r="FO10" s="1450"/>
      <c r="FP10" s="1451"/>
      <c r="FQ10" s="1478"/>
      <c r="FR10" s="1479"/>
      <c r="FS10" s="1479"/>
      <c r="FT10" s="1479"/>
      <c r="FU10" s="1479"/>
      <c r="FV10" s="1480"/>
      <c r="FW10" s="1457" t="s">
        <v>803</v>
      </c>
      <c r="FX10" s="1458"/>
      <c r="FY10" s="1477" t="s">
        <v>806</v>
      </c>
      <c r="FZ10" s="1458"/>
      <c r="GA10" s="1449" t="s">
        <v>809</v>
      </c>
      <c r="GB10" s="1450"/>
      <c r="GC10" s="1450"/>
      <c r="GD10" s="1450"/>
      <c r="GE10" s="1450"/>
      <c r="GF10" s="1451"/>
      <c r="GG10" s="1449" t="s">
        <v>740</v>
      </c>
      <c r="GH10" s="1450"/>
      <c r="GI10" s="1450"/>
      <c r="GJ10" s="1450"/>
      <c r="GK10" s="1450"/>
      <c r="GL10" s="1450"/>
      <c r="GM10" s="1450"/>
      <c r="GN10" s="1450"/>
      <c r="GO10" s="1450"/>
      <c r="GP10" s="1451"/>
      <c r="GQ10" s="1478"/>
      <c r="GR10" s="1479"/>
      <c r="GS10" s="1479"/>
      <c r="GT10" s="1479"/>
      <c r="GU10" s="1479"/>
      <c r="GV10" s="1479"/>
      <c r="GW10" s="1479"/>
      <c r="GX10" s="1479"/>
      <c r="GY10" s="1479"/>
      <c r="GZ10" s="1480"/>
      <c r="HA10" s="1457" t="s">
        <v>741</v>
      </c>
      <c r="HB10" s="1477"/>
      <c r="HC10" s="1477"/>
      <c r="HD10" s="1477"/>
      <c r="HE10" s="1477"/>
      <c r="HF10" s="1477"/>
      <c r="HG10" s="1477"/>
      <c r="HH10" s="1477"/>
      <c r="HI10" s="1477"/>
      <c r="HJ10" s="1458"/>
      <c r="HK10" s="1457" t="s">
        <v>742</v>
      </c>
      <c r="HL10" s="1477"/>
      <c r="HM10" s="1477"/>
      <c r="HN10" s="1477"/>
      <c r="HO10" s="1477"/>
      <c r="HP10" s="1477"/>
      <c r="HQ10" s="1477"/>
      <c r="HR10" s="1477"/>
      <c r="HS10" s="1477"/>
      <c r="HT10" s="1458"/>
      <c r="HU10" s="1449" t="s">
        <v>893</v>
      </c>
      <c r="HV10" s="1450"/>
      <c r="HW10" s="1450"/>
      <c r="HX10" s="1450"/>
      <c r="HY10" s="1450"/>
      <c r="HZ10" s="1451"/>
      <c r="IA10" s="1449" t="s">
        <v>400</v>
      </c>
      <c r="IB10" s="1450"/>
      <c r="IC10" s="1450"/>
      <c r="ID10" s="1450"/>
      <c r="IE10" s="1450"/>
      <c r="IF10" s="1451"/>
      <c r="IG10" s="1449" t="s">
        <v>693</v>
      </c>
      <c r="IH10" s="1450"/>
      <c r="II10" s="1450"/>
      <c r="IJ10" s="1450"/>
      <c r="IK10" s="1450"/>
      <c r="IL10" s="1451"/>
      <c r="IM10" s="1478"/>
      <c r="IN10" s="1479"/>
      <c r="IO10" s="1479"/>
      <c r="IP10" s="1479"/>
      <c r="IQ10" s="1479"/>
      <c r="IR10" s="1480"/>
      <c r="IS10" s="1487" t="s">
        <v>690</v>
      </c>
      <c r="IT10" s="1495"/>
      <c r="IU10" s="1495"/>
      <c r="IV10" s="1495"/>
      <c r="IW10" s="1495"/>
      <c r="IX10" s="1488"/>
      <c r="IY10" s="1487" t="s">
        <v>691</v>
      </c>
      <c r="IZ10" s="1495"/>
      <c r="JA10" s="1495"/>
      <c r="JB10" s="1495"/>
      <c r="JC10" s="1495"/>
      <c r="JD10" s="1488"/>
      <c r="JE10" s="1449" t="s">
        <v>566</v>
      </c>
      <c r="JF10" s="1450"/>
      <c r="JG10" s="1450"/>
      <c r="JH10" s="1450"/>
      <c r="JI10" s="1450"/>
      <c r="JJ10" s="1451"/>
      <c r="JK10" s="1449" t="s">
        <v>395</v>
      </c>
      <c r="JL10" s="1450"/>
      <c r="JM10" s="1450"/>
      <c r="JN10" s="1450"/>
      <c r="JO10" s="1450"/>
      <c r="JP10" s="1450"/>
      <c r="JQ10" s="1450"/>
      <c r="JR10" s="1450"/>
      <c r="JS10" s="1450"/>
      <c r="JT10" s="1450"/>
      <c r="JU10" s="1478"/>
      <c r="JV10" s="1479"/>
      <c r="JW10" s="1479"/>
      <c r="JX10" s="1479"/>
      <c r="JY10" s="1479"/>
      <c r="JZ10" s="1479"/>
      <c r="KA10" s="1479"/>
      <c r="KB10" s="1479"/>
      <c r="KC10" s="1479"/>
      <c r="KD10" s="1479"/>
      <c r="KE10" s="1465" t="s">
        <v>396</v>
      </c>
      <c r="KF10" s="1466"/>
      <c r="KG10" s="1466"/>
      <c r="KH10" s="1466"/>
      <c r="KI10" s="1466"/>
      <c r="KJ10" s="1466"/>
      <c r="KK10" s="1466"/>
      <c r="KL10" s="1466"/>
      <c r="KM10" s="1466"/>
      <c r="KN10" s="1466"/>
      <c r="KO10" s="1487" t="s">
        <v>397</v>
      </c>
      <c r="KP10" s="1495"/>
      <c r="KQ10" s="1495"/>
      <c r="KR10" s="1495"/>
      <c r="KS10" s="1495"/>
      <c r="KT10" s="1495"/>
      <c r="KU10" s="1495"/>
      <c r="KV10" s="1495"/>
      <c r="KW10" s="1495"/>
      <c r="KX10" s="1495"/>
      <c r="KY10" s="1449" t="s">
        <v>392</v>
      </c>
      <c r="KZ10" s="1450"/>
      <c r="LA10" s="1450"/>
      <c r="LB10" s="1450"/>
      <c r="LC10" s="1450"/>
      <c r="LD10" s="1450"/>
      <c r="LE10" s="1450"/>
      <c r="LF10" s="1450"/>
      <c r="LG10" s="1450"/>
      <c r="LH10" s="1450"/>
      <c r="LI10" s="1450"/>
      <c r="LJ10" s="1451"/>
      <c r="LK10" s="1449" t="s">
        <v>687</v>
      </c>
      <c r="LL10" s="1450"/>
      <c r="LM10" s="1450"/>
      <c r="LN10" s="1450"/>
      <c r="LO10" s="1450"/>
      <c r="LP10" s="1450"/>
      <c r="LQ10" s="1450"/>
      <c r="LR10" s="1450"/>
      <c r="LS10" s="1450"/>
      <c r="LT10" s="1450"/>
      <c r="LU10" s="1478"/>
      <c r="LV10" s="1479"/>
      <c r="LW10" s="1479"/>
      <c r="LX10" s="1479"/>
      <c r="LY10" s="1479"/>
      <c r="LZ10" s="1479"/>
      <c r="MA10" s="1479"/>
      <c r="MB10" s="1480"/>
      <c r="MC10" s="1457" t="s">
        <v>684</v>
      </c>
      <c r="MD10" s="1458"/>
      <c r="ME10" s="1457" t="s">
        <v>685</v>
      </c>
      <c r="MF10" s="1458"/>
      <c r="MG10" s="1449" t="s">
        <v>680</v>
      </c>
      <c r="MH10" s="1450"/>
      <c r="MI10" s="1450"/>
      <c r="MJ10" s="1450"/>
      <c r="MK10" s="1450"/>
      <c r="ML10" s="1450"/>
      <c r="MM10" s="1450"/>
      <c r="MN10" s="1451"/>
      <c r="MO10" s="1478"/>
      <c r="MP10" s="1479"/>
      <c r="MQ10" s="1479"/>
      <c r="MR10" s="1479"/>
      <c r="MS10" s="1479"/>
      <c r="MT10" s="1479"/>
      <c r="MU10" s="1479"/>
      <c r="MV10" s="1480"/>
      <c r="MW10" s="1487" t="s">
        <v>677</v>
      </c>
      <c r="MX10" s="1495"/>
      <c r="MY10" s="1495"/>
      <c r="MZ10" s="1495"/>
      <c r="NA10" s="1495"/>
      <c r="NB10" s="1495"/>
      <c r="NC10" s="1495"/>
      <c r="ND10" s="1495"/>
      <c r="NE10" s="1487" t="s">
        <v>678</v>
      </c>
      <c r="NF10" s="1495"/>
      <c r="NG10" s="1495"/>
      <c r="NH10" s="1495"/>
      <c r="NI10" s="1495"/>
      <c r="NJ10" s="1495"/>
      <c r="NK10" s="1495"/>
      <c r="NL10" s="1488"/>
      <c r="NM10" s="1478"/>
      <c r="NN10" s="1479"/>
      <c r="NO10" s="1479"/>
      <c r="NP10" s="1479"/>
      <c r="NQ10" s="1479"/>
      <c r="NR10" s="1480"/>
      <c r="NS10" s="1487" t="s">
        <v>661</v>
      </c>
      <c r="NT10" s="1495"/>
      <c r="NU10" s="1495"/>
      <c r="NV10" s="1495"/>
      <c r="NW10" s="1495"/>
      <c r="NX10" s="1488"/>
      <c r="NY10" s="1487" t="s">
        <v>660</v>
      </c>
      <c r="NZ10" s="1495"/>
      <c r="OA10" s="1495"/>
      <c r="OB10" s="1495"/>
      <c r="OC10" s="1495"/>
      <c r="OD10" s="1488"/>
      <c r="OE10" s="1449" t="s">
        <v>623</v>
      </c>
      <c r="OF10" s="1450"/>
      <c r="OG10" s="1450"/>
      <c r="OH10" s="1450"/>
      <c r="OI10" s="1450"/>
      <c r="OJ10" s="1451"/>
      <c r="OK10" s="1449" t="s">
        <v>718</v>
      </c>
      <c r="OL10" s="1450"/>
      <c r="OM10" s="1450"/>
      <c r="ON10" s="1450"/>
      <c r="OO10" s="1450"/>
      <c r="OP10" s="1450"/>
      <c r="OQ10" s="1450"/>
      <c r="OR10" s="1450"/>
      <c r="OS10" s="1450"/>
      <c r="OT10" s="1451"/>
      <c r="OU10" s="1478"/>
      <c r="OV10" s="1479"/>
      <c r="OW10" s="1479"/>
      <c r="OX10" s="1479"/>
      <c r="OY10" s="1479"/>
      <c r="OZ10" s="1479"/>
      <c r="PA10" s="1479"/>
      <c r="PB10" s="1479"/>
      <c r="PC10" s="1479"/>
      <c r="PD10" s="1479"/>
      <c r="PE10" s="1479"/>
      <c r="PF10" s="1479"/>
      <c r="PG10" s="1479"/>
      <c r="PH10" s="1480"/>
      <c r="PI10" s="1457" t="s">
        <v>666</v>
      </c>
      <c r="PJ10" s="1477"/>
      <c r="PK10" s="1477"/>
      <c r="PL10" s="1477"/>
      <c r="PM10" s="1477"/>
      <c r="PN10" s="1477"/>
      <c r="PO10" s="1477"/>
      <c r="PP10" s="1477"/>
      <c r="PQ10" s="1477"/>
      <c r="PR10" s="1477"/>
      <c r="PS10" s="1477"/>
      <c r="PT10" s="1477"/>
      <c r="PU10" s="1477"/>
      <c r="PV10" s="1458"/>
      <c r="PW10" s="1457" t="s">
        <v>665</v>
      </c>
      <c r="PX10" s="1477"/>
      <c r="PY10" s="1477"/>
      <c r="PZ10" s="1477"/>
      <c r="QA10" s="1477"/>
      <c r="QB10" s="1477"/>
      <c r="QC10" s="1477"/>
      <c r="QD10" s="1477"/>
      <c r="QE10" s="1477"/>
      <c r="QF10" s="1477"/>
      <c r="QG10" s="1477"/>
      <c r="QH10" s="1477"/>
      <c r="QI10" s="1477"/>
      <c r="QJ10" s="1458"/>
      <c r="QK10" s="1449" t="s">
        <v>387</v>
      </c>
      <c r="QL10" s="1451"/>
      <c r="QM10" s="1478"/>
      <c r="QN10" s="1480"/>
      <c r="QO10" s="1487" t="s">
        <v>384</v>
      </c>
      <c r="QP10" s="1488"/>
      <c r="QQ10" s="1487" t="s">
        <v>385</v>
      </c>
      <c r="QR10" s="1488"/>
      <c r="QS10" s="1476"/>
      <c r="QT10" s="1489"/>
      <c r="QU10" s="1489"/>
      <c r="QV10" s="1476"/>
      <c r="QW10" s="1489"/>
      <c r="QX10" s="1489"/>
      <c r="QY10" s="1449" t="s">
        <v>382</v>
      </c>
      <c r="QZ10" s="1503"/>
      <c r="RA10" s="1449" t="s">
        <v>379</v>
      </c>
      <c r="RB10" s="1486"/>
      <c r="RC10" s="1478" t="s">
        <v>376</v>
      </c>
      <c r="RD10" s="1480"/>
      <c r="RE10" s="1478"/>
      <c r="RF10" s="1480"/>
      <c r="RG10" s="1449" t="s">
        <v>371</v>
      </c>
      <c r="RH10" s="1451"/>
      <c r="RI10" s="1481" t="s">
        <v>368</v>
      </c>
      <c r="RJ10" s="1482"/>
      <c r="RK10" s="1449" t="s">
        <v>365</v>
      </c>
      <c r="RL10" s="1451"/>
      <c r="RM10" s="1449" t="s">
        <v>362</v>
      </c>
      <c r="RN10" s="1451"/>
      <c r="RO10" s="1449" t="s">
        <v>581</v>
      </c>
      <c r="RP10" s="1451"/>
      <c r="RQ10" s="1530" t="s">
        <v>359</v>
      </c>
      <c r="RR10" s="1531"/>
      <c r="RS10" s="1531"/>
      <c r="RT10" s="1531"/>
      <c r="RU10" s="1531"/>
      <c r="RV10" s="1531"/>
      <c r="RW10" s="1524"/>
      <c r="RX10" s="1476"/>
      <c r="RY10" s="1449" t="s">
        <v>356</v>
      </c>
      <c r="RZ10" s="1450"/>
      <c r="SA10" s="1450"/>
      <c r="SB10" s="1450"/>
      <c r="SC10" s="1450"/>
      <c r="SD10" s="1450"/>
      <c r="SE10" s="1450"/>
      <c r="SF10" s="1451"/>
      <c r="SG10" s="1449" t="s">
        <v>901</v>
      </c>
      <c r="SH10" s="1450"/>
      <c r="SI10" s="1450"/>
      <c r="SJ10" s="1450"/>
      <c r="SK10" s="1450"/>
      <c r="SL10" s="1451"/>
      <c r="SM10" s="1449" t="s">
        <v>764</v>
      </c>
      <c r="SN10" s="1450"/>
      <c r="SO10" s="1450"/>
      <c r="SP10" s="1451"/>
      <c r="SQ10" s="1465"/>
      <c r="SR10" s="1466"/>
      <c r="SS10" s="1466"/>
      <c r="ST10" s="1467"/>
      <c r="SU10" s="1457" t="s">
        <v>765</v>
      </c>
      <c r="SV10" s="1458"/>
      <c r="SW10" s="1457" t="s">
        <v>766</v>
      </c>
      <c r="SX10" s="1458"/>
      <c r="SY10" s="1449" t="s">
        <v>556</v>
      </c>
      <c r="SZ10" s="1450"/>
      <c r="TA10" s="1450"/>
      <c r="TB10" s="1451"/>
      <c r="TC10" s="1472"/>
      <c r="TD10" s="1473"/>
      <c r="TE10" s="1473"/>
      <c r="TF10" s="1474"/>
      <c r="TG10" s="1499" t="s">
        <v>557</v>
      </c>
      <c r="TH10" s="1500"/>
      <c r="TI10" s="1499" t="s">
        <v>558</v>
      </c>
      <c r="TJ10" s="1501"/>
      <c r="TK10" s="1459" t="s">
        <v>778</v>
      </c>
      <c r="TL10" s="1460"/>
      <c r="TM10" s="1460"/>
      <c r="TN10" s="1461"/>
      <c r="TO10" s="1472"/>
      <c r="TP10" s="1473"/>
      <c r="TQ10" s="1473"/>
      <c r="TR10" s="1474"/>
      <c r="TS10" s="1499" t="s">
        <v>775</v>
      </c>
      <c r="TT10" s="1500"/>
      <c r="TU10" s="1499" t="s">
        <v>776</v>
      </c>
      <c r="TV10" s="1501"/>
      <c r="TW10" s="1478"/>
      <c r="TX10" s="1479"/>
      <c r="TY10" s="1479"/>
      <c r="TZ10" s="1479"/>
      <c r="UA10" s="1479"/>
      <c r="UB10" s="1480"/>
      <c r="UC10" s="1457" t="s">
        <v>855</v>
      </c>
      <c r="UD10" s="1458"/>
      <c r="UE10" s="1457" t="s">
        <v>856</v>
      </c>
      <c r="UF10" s="1458"/>
      <c r="UG10" s="1449" t="s">
        <v>600</v>
      </c>
      <c r="UH10" s="1450"/>
      <c r="UI10" s="1450"/>
      <c r="UJ10" s="1450"/>
      <c r="UK10" s="1450"/>
      <c r="UL10" s="1451"/>
      <c r="UM10" s="1449" t="s">
        <v>606</v>
      </c>
      <c r="UN10" s="1450"/>
      <c r="UO10" s="1450"/>
      <c r="UP10" s="1450"/>
      <c r="UQ10" s="1450"/>
      <c r="UR10" s="1451"/>
      <c r="US10" s="1449" t="s">
        <v>353</v>
      </c>
      <c r="UT10" s="1450"/>
      <c r="UU10" s="1450"/>
      <c r="UV10" s="1451"/>
      <c r="UW10" s="1478"/>
      <c r="UX10" s="1479"/>
      <c r="UY10" s="1479"/>
      <c r="UZ10" s="1479"/>
      <c r="VA10" s="1487" t="s">
        <v>350</v>
      </c>
      <c r="VB10" s="1495"/>
      <c r="VC10" s="1495"/>
      <c r="VD10" s="1495"/>
      <c r="VE10" s="1487" t="s">
        <v>351</v>
      </c>
      <c r="VF10" s="1495"/>
      <c r="VG10" s="1495"/>
      <c r="VH10" s="1495"/>
      <c r="VI10" s="1476"/>
      <c r="VJ10" s="1476"/>
      <c r="VK10" s="1520" t="s">
        <v>69</v>
      </c>
      <c r="VL10" s="1521"/>
      <c r="VM10" s="1472"/>
      <c r="VN10" s="1474"/>
      <c r="VO10" s="1499" t="s">
        <v>72</v>
      </c>
      <c r="VP10" s="1501"/>
      <c r="VQ10" s="1499" t="s">
        <v>73</v>
      </c>
      <c r="VR10" s="1501"/>
      <c r="VS10" s="1510" t="s">
        <v>71</v>
      </c>
      <c r="VT10" s="1511"/>
      <c r="VU10" s="1472"/>
      <c r="VV10" s="1474"/>
      <c r="VW10" s="1499" t="s">
        <v>67</v>
      </c>
      <c r="VX10" s="1501"/>
      <c r="VY10" s="1499" t="s">
        <v>68</v>
      </c>
      <c r="VZ10" s="1501"/>
      <c r="WC10" s="72"/>
    </row>
    <row r="11" spans="1:601" s="598" customFormat="1" ht="25.5" customHeight="1" thickBot="1" x14ac:dyDescent="0.3">
      <c r="A11" s="1508"/>
      <c r="B11" s="585" t="s">
        <v>158</v>
      </c>
      <c r="C11" s="909" t="s">
        <v>159</v>
      </c>
      <c r="D11" s="1476"/>
      <c r="E11" s="1476"/>
      <c r="F11" s="587" t="s">
        <v>158</v>
      </c>
      <c r="G11" s="826" t="s">
        <v>159</v>
      </c>
      <c r="H11" s="826" t="s">
        <v>158</v>
      </c>
      <c r="I11" s="825" t="s">
        <v>159</v>
      </c>
      <c r="J11" s="595" t="s">
        <v>158</v>
      </c>
      <c r="K11" s="586" t="s">
        <v>159</v>
      </c>
      <c r="L11" s="595" t="s">
        <v>158</v>
      </c>
      <c r="M11" s="586" t="s">
        <v>159</v>
      </c>
      <c r="N11" s="587" t="s">
        <v>158</v>
      </c>
      <c r="O11" s="826" t="s">
        <v>159</v>
      </c>
      <c r="P11" s="825" t="s">
        <v>158</v>
      </c>
      <c r="Q11" s="826" t="s">
        <v>159</v>
      </c>
      <c r="R11" s="586" t="s">
        <v>158</v>
      </c>
      <c r="S11" s="595" t="s">
        <v>159</v>
      </c>
      <c r="T11" s="586" t="s">
        <v>158</v>
      </c>
      <c r="U11" s="595" t="s">
        <v>159</v>
      </c>
      <c r="V11" s="825" t="s">
        <v>158</v>
      </c>
      <c r="W11" s="826" t="s">
        <v>159</v>
      </c>
      <c r="X11" s="619" t="s">
        <v>196</v>
      </c>
      <c r="Y11" s="590" t="s">
        <v>197</v>
      </c>
      <c r="Z11" s="619" t="s">
        <v>198</v>
      </c>
      <c r="AA11" s="826" t="s">
        <v>158</v>
      </c>
      <c r="AB11" s="584" t="s">
        <v>159</v>
      </c>
      <c r="AC11" s="590" t="s">
        <v>193</v>
      </c>
      <c r="AD11" s="619" t="s">
        <v>194</v>
      </c>
      <c r="AE11" s="595" t="s">
        <v>158</v>
      </c>
      <c r="AF11" s="586" t="s">
        <v>159</v>
      </c>
      <c r="AG11" s="595" t="s">
        <v>158</v>
      </c>
      <c r="AH11" s="686" t="s">
        <v>159</v>
      </c>
      <c r="AI11" s="1508"/>
      <c r="AJ11" s="1478"/>
      <c r="AK11" s="956" t="s">
        <v>158</v>
      </c>
      <c r="AL11" s="603" t="s">
        <v>247</v>
      </c>
      <c r="AM11" s="596" t="s">
        <v>209</v>
      </c>
      <c r="AN11" s="619" t="s">
        <v>326</v>
      </c>
      <c r="AO11" s="671" t="s">
        <v>716</v>
      </c>
      <c r="AP11" s="587" t="s">
        <v>159</v>
      </c>
      <c r="AQ11" s="599" t="s">
        <v>247</v>
      </c>
      <c r="AR11" s="592" t="s">
        <v>209</v>
      </c>
      <c r="AS11" s="869" t="s">
        <v>326</v>
      </c>
      <c r="AT11" s="671" t="s">
        <v>716</v>
      </c>
      <c r="AU11" s="958" t="s">
        <v>158</v>
      </c>
      <c r="AV11" s="852" t="s">
        <v>247</v>
      </c>
      <c r="AW11" s="618" t="s">
        <v>209</v>
      </c>
      <c r="AX11" s="713" t="s">
        <v>716</v>
      </c>
      <c r="AY11" s="958" t="s">
        <v>159</v>
      </c>
      <c r="AZ11" s="603" t="s">
        <v>247</v>
      </c>
      <c r="BA11" s="596" t="s">
        <v>209</v>
      </c>
      <c r="BB11" s="713" t="s">
        <v>716</v>
      </c>
      <c r="BC11" s="591" t="s">
        <v>158</v>
      </c>
      <c r="BD11" s="690" t="s">
        <v>247</v>
      </c>
      <c r="BE11" s="781" t="s">
        <v>209</v>
      </c>
      <c r="BF11" s="671" t="s">
        <v>716</v>
      </c>
      <c r="BG11" s="591" t="s">
        <v>159</v>
      </c>
      <c r="BH11" s="603" t="s">
        <v>247</v>
      </c>
      <c r="BI11" s="783" t="s">
        <v>209</v>
      </c>
      <c r="BJ11" s="671" t="s">
        <v>716</v>
      </c>
      <c r="BK11" s="591" t="s">
        <v>158</v>
      </c>
      <c r="BL11" s="690" t="s">
        <v>247</v>
      </c>
      <c r="BM11" s="618" t="s">
        <v>209</v>
      </c>
      <c r="BN11" s="780" t="s">
        <v>716</v>
      </c>
      <c r="BO11" s="591" t="s">
        <v>159</v>
      </c>
      <c r="BP11" s="690" t="s">
        <v>247</v>
      </c>
      <c r="BQ11" s="596" t="s">
        <v>209</v>
      </c>
      <c r="BR11" s="713" t="s">
        <v>716</v>
      </c>
      <c r="BS11" s="587" t="s">
        <v>158</v>
      </c>
      <c r="BT11" s="857" t="s">
        <v>211</v>
      </c>
      <c r="BU11" s="592" t="s">
        <v>222</v>
      </c>
      <c r="BV11" s="594" t="s">
        <v>721</v>
      </c>
      <c r="BW11" s="939" t="s">
        <v>159</v>
      </c>
      <c r="BX11" s="596" t="s">
        <v>211</v>
      </c>
      <c r="BY11" s="596" t="s">
        <v>222</v>
      </c>
      <c r="BZ11" s="594" t="s">
        <v>721</v>
      </c>
      <c r="CA11" s="939" t="s">
        <v>158</v>
      </c>
      <c r="CB11" s="593" t="s">
        <v>211</v>
      </c>
      <c r="CC11" s="596" t="s">
        <v>222</v>
      </c>
      <c r="CD11" s="594" t="s">
        <v>721</v>
      </c>
      <c r="CE11" s="939" t="s">
        <v>159</v>
      </c>
      <c r="CF11" s="596" t="s">
        <v>211</v>
      </c>
      <c r="CG11" s="597" t="s">
        <v>222</v>
      </c>
      <c r="CH11" s="594" t="s">
        <v>721</v>
      </c>
      <c r="CI11" s="889" t="s">
        <v>158</v>
      </c>
      <c r="CJ11" s="595" t="s">
        <v>159</v>
      </c>
      <c r="CK11" s="586" t="s">
        <v>158</v>
      </c>
      <c r="CL11" s="595" t="s">
        <v>159</v>
      </c>
      <c r="CM11" s="587" t="s">
        <v>158</v>
      </c>
      <c r="CN11" s="631" t="s">
        <v>848</v>
      </c>
      <c r="CO11" s="1152" t="s">
        <v>159</v>
      </c>
      <c r="CP11" s="631" t="s">
        <v>848</v>
      </c>
      <c r="CQ11" s="1151" t="s">
        <v>158</v>
      </c>
      <c r="CR11" s="758" t="s">
        <v>159</v>
      </c>
      <c r="CS11" s="584" t="s">
        <v>158</v>
      </c>
      <c r="CT11" s="846" t="s">
        <v>159</v>
      </c>
      <c r="CU11" s="595" t="s">
        <v>158</v>
      </c>
      <c r="CV11" s="586" t="s">
        <v>159</v>
      </c>
      <c r="CW11" s="588" t="s">
        <v>158</v>
      </c>
      <c r="CX11" s="586" t="s">
        <v>159</v>
      </c>
      <c r="CY11" s="934" t="s">
        <v>158</v>
      </c>
      <c r="CZ11" s="936" t="s">
        <v>159</v>
      </c>
      <c r="DA11" s="935" t="s">
        <v>158</v>
      </c>
      <c r="DB11" s="845" t="s">
        <v>159</v>
      </c>
      <c r="DC11" s="881" t="s">
        <v>158</v>
      </c>
      <c r="DD11" s="588" t="s">
        <v>159</v>
      </c>
      <c r="DE11" s="882" t="s">
        <v>158</v>
      </c>
      <c r="DF11" s="588" t="s">
        <v>159</v>
      </c>
      <c r="DG11" s="995" t="s">
        <v>158</v>
      </c>
      <c r="DH11" s="871" t="s">
        <v>592</v>
      </c>
      <c r="DI11" s="872" t="s">
        <v>593</v>
      </c>
      <c r="DJ11" s="587" t="s">
        <v>159</v>
      </c>
      <c r="DK11" s="871" t="s">
        <v>592</v>
      </c>
      <c r="DL11" s="872" t="s">
        <v>593</v>
      </c>
      <c r="DM11" s="849" t="s">
        <v>158</v>
      </c>
      <c r="DN11" s="780" t="s">
        <v>316</v>
      </c>
      <c r="DO11" s="780" t="s">
        <v>337</v>
      </c>
      <c r="DP11" s="725" t="s">
        <v>338</v>
      </c>
      <c r="DQ11" s="671" t="s">
        <v>260</v>
      </c>
      <c r="DR11" s="726" t="s">
        <v>261</v>
      </c>
      <c r="DS11" s="671" t="s">
        <v>292</v>
      </c>
      <c r="DT11" s="782" t="s">
        <v>304</v>
      </c>
      <c r="DU11" s="936" t="s">
        <v>159</v>
      </c>
      <c r="DV11" s="713" t="s">
        <v>316</v>
      </c>
      <c r="DW11" s="671" t="s">
        <v>337</v>
      </c>
      <c r="DX11" s="725" t="s">
        <v>338</v>
      </c>
      <c r="DY11" s="671" t="s">
        <v>260</v>
      </c>
      <c r="DZ11" s="725" t="s">
        <v>261</v>
      </c>
      <c r="EA11" s="713" t="s">
        <v>292</v>
      </c>
      <c r="EB11" s="780" t="s">
        <v>304</v>
      </c>
      <c r="EC11" s="867" t="s">
        <v>158</v>
      </c>
      <c r="ED11" s="871" t="s">
        <v>436</v>
      </c>
      <c r="EE11" s="872" t="s">
        <v>437</v>
      </c>
      <c r="EF11" s="587" t="s">
        <v>159</v>
      </c>
      <c r="EG11" s="871" t="s">
        <v>436</v>
      </c>
      <c r="EH11" s="904" t="s">
        <v>437</v>
      </c>
      <c r="EI11" s="903" t="s">
        <v>158</v>
      </c>
      <c r="EJ11" s="622" t="s">
        <v>454</v>
      </c>
      <c r="EK11" s="631" t="s">
        <v>457</v>
      </c>
      <c r="EL11" s="619" t="s">
        <v>455</v>
      </c>
      <c r="EM11" s="631" t="s">
        <v>461</v>
      </c>
      <c r="EN11" s="587" t="s">
        <v>159</v>
      </c>
      <c r="EO11" s="622" t="s">
        <v>454</v>
      </c>
      <c r="EP11" s="631" t="s">
        <v>457</v>
      </c>
      <c r="EQ11" s="590" t="s">
        <v>455</v>
      </c>
      <c r="ER11" s="631" t="s">
        <v>461</v>
      </c>
      <c r="ES11" s="926" t="s">
        <v>158</v>
      </c>
      <c r="ET11" s="871" t="s">
        <v>495</v>
      </c>
      <c r="EU11" s="872" t="s">
        <v>496</v>
      </c>
      <c r="EV11" s="587" t="s">
        <v>159</v>
      </c>
      <c r="EW11" s="871" t="s">
        <v>495</v>
      </c>
      <c r="EX11" s="872" t="s">
        <v>496</v>
      </c>
      <c r="EY11" s="926" t="s">
        <v>158</v>
      </c>
      <c r="EZ11" s="871" t="s">
        <v>483</v>
      </c>
      <c r="FA11" s="872" t="s">
        <v>484</v>
      </c>
      <c r="FB11" s="587" t="s">
        <v>159</v>
      </c>
      <c r="FC11" s="871" t="s">
        <v>483</v>
      </c>
      <c r="FD11" s="872" t="s">
        <v>484</v>
      </c>
      <c r="FE11" s="900" t="s">
        <v>158</v>
      </c>
      <c r="FF11" s="871" t="s">
        <v>445</v>
      </c>
      <c r="FG11" s="872" t="s">
        <v>446</v>
      </c>
      <c r="FH11" s="587" t="s">
        <v>159</v>
      </c>
      <c r="FI11" s="871" t="s">
        <v>445</v>
      </c>
      <c r="FJ11" s="904" t="s">
        <v>446</v>
      </c>
      <c r="FK11" s="1083" t="s">
        <v>158</v>
      </c>
      <c r="FL11" s="871" t="s">
        <v>479</v>
      </c>
      <c r="FM11" s="872" t="s">
        <v>480</v>
      </c>
      <c r="FN11" s="587" t="s">
        <v>159</v>
      </c>
      <c r="FO11" s="871" t="s">
        <v>479</v>
      </c>
      <c r="FP11" s="904" t="s">
        <v>480</v>
      </c>
      <c r="FQ11" s="1083" t="s">
        <v>158</v>
      </c>
      <c r="FR11" s="871" t="s">
        <v>479</v>
      </c>
      <c r="FS11" s="872" t="s">
        <v>480</v>
      </c>
      <c r="FT11" s="587" t="s">
        <v>159</v>
      </c>
      <c r="FU11" s="871" t="s">
        <v>479</v>
      </c>
      <c r="FV11" s="904" t="s">
        <v>480</v>
      </c>
      <c r="FW11" s="1084" t="s">
        <v>158</v>
      </c>
      <c r="FX11" s="591" t="s">
        <v>159</v>
      </c>
      <c r="FY11" s="1084" t="s">
        <v>158</v>
      </c>
      <c r="FZ11" s="591" t="s">
        <v>159</v>
      </c>
      <c r="GA11" s="1083" t="s">
        <v>158</v>
      </c>
      <c r="GB11" s="871" t="s">
        <v>811</v>
      </c>
      <c r="GC11" s="994" t="s">
        <v>812</v>
      </c>
      <c r="GD11" s="587" t="s">
        <v>159</v>
      </c>
      <c r="GE11" s="871" t="s">
        <v>811</v>
      </c>
      <c r="GF11" s="994" t="s">
        <v>812</v>
      </c>
      <c r="GG11" s="985" t="s">
        <v>158</v>
      </c>
      <c r="GH11" s="871" t="s">
        <v>797</v>
      </c>
      <c r="GI11" s="994" t="s">
        <v>798</v>
      </c>
      <c r="GJ11" s="871" t="s">
        <v>586</v>
      </c>
      <c r="GK11" s="872" t="s">
        <v>587</v>
      </c>
      <c r="GL11" s="587" t="s">
        <v>159</v>
      </c>
      <c r="GM11" s="871" t="s">
        <v>797</v>
      </c>
      <c r="GN11" s="994" t="s">
        <v>798</v>
      </c>
      <c r="GO11" s="871" t="s">
        <v>586</v>
      </c>
      <c r="GP11" s="994" t="s">
        <v>587</v>
      </c>
      <c r="GQ11" s="985" t="s">
        <v>158</v>
      </c>
      <c r="GR11" s="871" t="s">
        <v>797</v>
      </c>
      <c r="GS11" s="994" t="s">
        <v>798</v>
      </c>
      <c r="GT11" s="871" t="s">
        <v>586</v>
      </c>
      <c r="GU11" s="872" t="s">
        <v>587</v>
      </c>
      <c r="GV11" s="587" t="s">
        <v>159</v>
      </c>
      <c r="GW11" s="871" t="s">
        <v>797</v>
      </c>
      <c r="GX11" s="994" t="s">
        <v>798</v>
      </c>
      <c r="GY11" s="871" t="s">
        <v>586</v>
      </c>
      <c r="GZ11" s="994" t="s">
        <v>587</v>
      </c>
      <c r="HA11" s="987" t="s">
        <v>158</v>
      </c>
      <c r="HB11" s="871" t="s">
        <v>797</v>
      </c>
      <c r="HC11" s="994" t="s">
        <v>798</v>
      </c>
      <c r="HD11" s="871" t="s">
        <v>586</v>
      </c>
      <c r="HE11" s="872" t="s">
        <v>587</v>
      </c>
      <c r="HF11" s="591" t="s">
        <v>159</v>
      </c>
      <c r="HG11" s="871" t="s">
        <v>797</v>
      </c>
      <c r="HH11" s="994" t="s">
        <v>798</v>
      </c>
      <c r="HI11" s="871" t="s">
        <v>586</v>
      </c>
      <c r="HJ11" s="994" t="s">
        <v>587</v>
      </c>
      <c r="HK11" s="987" t="s">
        <v>158</v>
      </c>
      <c r="HL11" s="871" t="s">
        <v>797</v>
      </c>
      <c r="HM11" s="994" t="s">
        <v>798</v>
      </c>
      <c r="HN11" s="871" t="s">
        <v>586</v>
      </c>
      <c r="HO11" s="872" t="s">
        <v>587</v>
      </c>
      <c r="HP11" s="591" t="s">
        <v>159</v>
      </c>
      <c r="HQ11" s="871" t="s">
        <v>797</v>
      </c>
      <c r="HR11" s="994" t="s">
        <v>798</v>
      </c>
      <c r="HS11" s="871" t="s">
        <v>586</v>
      </c>
      <c r="HT11" s="994" t="s">
        <v>587</v>
      </c>
      <c r="HU11" s="1170" t="s">
        <v>158</v>
      </c>
      <c r="HV11" s="602" t="s">
        <v>894</v>
      </c>
      <c r="HW11" s="717" t="s">
        <v>895</v>
      </c>
      <c r="HX11" s="1172" t="s">
        <v>159</v>
      </c>
      <c r="HY11" s="603" t="s">
        <v>894</v>
      </c>
      <c r="HZ11" s="728" t="s">
        <v>895</v>
      </c>
      <c r="IA11" s="755" t="s">
        <v>158</v>
      </c>
      <c r="IB11" s="602" t="s">
        <v>305</v>
      </c>
      <c r="IC11" s="717" t="s">
        <v>306</v>
      </c>
      <c r="ID11" s="847" t="s">
        <v>159</v>
      </c>
      <c r="IE11" s="603" t="s">
        <v>305</v>
      </c>
      <c r="IF11" s="728" t="s">
        <v>306</v>
      </c>
      <c r="IG11" s="754" t="s">
        <v>158</v>
      </c>
      <c r="IH11" s="602" t="s">
        <v>302</v>
      </c>
      <c r="II11" s="717" t="s">
        <v>303</v>
      </c>
      <c r="IJ11" s="587" t="s">
        <v>159</v>
      </c>
      <c r="IK11" s="602" t="s">
        <v>302</v>
      </c>
      <c r="IL11" s="717" t="s">
        <v>303</v>
      </c>
      <c r="IM11" s="587" t="s">
        <v>158</v>
      </c>
      <c r="IN11" s="602" t="s">
        <v>302</v>
      </c>
      <c r="IO11" s="717" t="s">
        <v>303</v>
      </c>
      <c r="IP11" s="587" t="s">
        <v>159</v>
      </c>
      <c r="IQ11" s="602" t="s">
        <v>302</v>
      </c>
      <c r="IR11" s="717" t="s">
        <v>303</v>
      </c>
      <c r="IS11" s="588" t="s">
        <v>158</v>
      </c>
      <c r="IT11" s="602" t="s">
        <v>302</v>
      </c>
      <c r="IU11" s="717" t="s">
        <v>303</v>
      </c>
      <c r="IV11" s="756" t="s">
        <v>159</v>
      </c>
      <c r="IW11" s="602" t="s">
        <v>302</v>
      </c>
      <c r="IX11" s="717" t="s">
        <v>303</v>
      </c>
      <c r="IY11" s="588" t="s">
        <v>158</v>
      </c>
      <c r="IZ11" s="602" t="s">
        <v>302</v>
      </c>
      <c r="JA11" s="717" t="s">
        <v>303</v>
      </c>
      <c r="JB11" s="757" t="s">
        <v>159</v>
      </c>
      <c r="JC11" s="602" t="s">
        <v>297</v>
      </c>
      <c r="JD11" s="717" t="s">
        <v>298</v>
      </c>
      <c r="JE11" s="587" t="s">
        <v>158</v>
      </c>
      <c r="JF11" s="716" t="s">
        <v>567</v>
      </c>
      <c r="JG11" s="717" t="s">
        <v>568</v>
      </c>
      <c r="JH11" s="587" t="s">
        <v>159</v>
      </c>
      <c r="JI11" s="716" t="s">
        <v>567</v>
      </c>
      <c r="JJ11" s="717" t="s">
        <v>568</v>
      </c>
      <c r="JK11" s="753" t="s">
        <v>158</v>
      </c>
      <c r="JL11" s="716" t="s">
        <v>441</v>
      </c>
      <c r="JM11" s="717" t="s">
        <v>442</v>
      </c>
      <c r="JN11" s="602" t="s">
        <v>262</v>
      </c>
      <c r="JO11" s="718" t="s">
        <v>263</v>
      </c>
      <c r="JP11" s="587" t="s">
        <v>159</v>
      </c>
      <c r="JQ11" s="716" t="s">
        <v>441</v>
      </c>
      <c r="JR11" s="717" t="s">
        <v>442</v>
      </c>
      <c r="JS11" s="602" t="s">
        <v>262</v>
      </c>
      <c r="JT11" s="727" t="s">
        <v>263</v>
      </c>
      <c r="JU11" s="754" t="s">
        <v>158</v>
      </c>
      <c r="JV11" s="716" t="s">
        <v>441</v>
      </c>
      <c r="JW11" s="717" t="s">
        <v>442</v>
      </c>
      <c r="JX11" s="602" t="s">
        <v>262</v>
      </c>
      <c r="JY11" s="718" t="s">
        <v>263</v>
      </c>
      <c r="JZ11" s="587" t="s">
        <v>159</v>
      </c>
      <c r="KA11" s="716" t="s">
        <v>441</v>
      </c>
      <c r="KB11" s="717" t="s">
        <v>442</v>
      </c>
      <c r="KC11" s="768" t="s">
        <v>262</v>
      </c>
      <c r="KD11" s="717" t="s">
        <v>263</v>
      </c>
      <c r="KE11" s="756" t="s">
        <v>158</v>
      </c>
      <c r="KF11" s="716" t="s">
        <v>441</v>
      </c>
      <c r="KG11" s="717" t="s">
        <v>442</v>
      </c>
      <c r="KH11" s="768" t="s">
        <v>262</v>
      </c>
      <c r="KI11" s="717" t="s">
        <v>263</v>
      </c>
      <c r="KJ11" s="756" t="s">
        <v>159</v>
      </c>
      <c r="KK11" s="716" t="s">
        <v>441</v>
      </c>
      <c r="KL11" s="717" t="s">
        <v>442</v>
      </c>
      <c r="KM11" s="602" t="s">
        <v>262</v>
      </c>
      <c r="KN11" s="718" t="s">
        <v>263</v>
      </c>
      <c r="KO11" s="588" t="s">
        <v>158</v>
      </c>
      <c r="KP11" s="716" t="s">
        <v>441</v>
      </c>
      <c r="KQ11" s="717" t="s">
        <v>442</v>
      </c>
      <c r="KR11" s="876" t="s">
        <v>262</v>
      </c>
      <c r="KS11" s="877" t="s">
        <v>263</v>
      </c>
      <c r="KT11" s="588" t="s">
        <v>159</v>
      </c>
      <c r="KU11" s="716" t="s">
        <v>441</v>
      </c>
      <c r="KV11" s="717" t="s">
        <v>442</v>
      </c>
      <c r="KW11" s="876" t="s">
        <v>262</v>
      </c>
      <c r="KX11" s="878" t="s">
        <v>263</v>
      </c>
      <c r="KY11" s="906" t="s">
        <v>158</v>
      </c>
      <c r="KZ11" s="594" t="s">
        <v>431</v>
      </c>
      <c r="LA11" s="714" t="s">
        <v>432</v>
      </c>
      <c r="LB11" s="594" t="s">
        <v>748</v>
      </c>
      <c r="LC11" s="714" t="s">
        <v>752</v>
      </c>
      <c r="LD11" s="594" t="s">
        <v>815</v>
      </c>
      <c r="LE11" s="587" t="s">
        <v>159</v>
      </c>
      <c r="LF11" s="594" t="s">
        <v>431</v>
      </c>
      <c r="LG11" s="714" t="s">
        <v>432</v>
      </c>
      <c r="LH11" s="594" t="s">
        <v>748</v>
      </c>
      <c r="LI11" s="714" t="s">
        <v>752</v>
      </c>
      <c r="LJ11" s="594" t="s">
        <v>815</v>
      </c>
      <c r="LK11" s="753" t="s">
        <v>158</v>
      </c>
      <c r="LL11" s="590" t="s">
        <v>270</v>
      </c>
      <c r="LM11" s="869" t="s">
        <v>902</v>
      </c>
      <c r="LN11" s="590" t="s">
        <v>497</v>
      </c>
      <c r="LO11" s="631" t="s">
        <v>499</v>
      </c>
      <c r="LP11" s="587" t="s">
        <v>159</v>
      </c>
      <c r="LQ11" s="589" t="s">
        <v>270</v>
      </c>
      <c r="LR11" s="869" t="s">
        <v>902</v>
      </c>
      <c r="LS11" s="589" t="s">
        <v>497</v>
      </c>
      <c r="LT11" s="621" t="s">
        <v>499</v>
      </c>
      <c r="LU11" s="587" t="s">
        <v>158</v>
      </c>
      <c r="LV11" s="592" t="s">
        <v>271</v>
      </c>
      <c r="LW11" s="592" t="s">
        <v>255</v>
      </c>
      <c r="LX11" s="769" t="s">
        <v>273</v>
      </c>
      <c r="LY11" s="587" t="s">
        <v>159</v>
      </c>
      <c r="LZ11" s="592" t="s">
        <v>271</v>
      </c>
      <c r="MA11" s="592" t="s">
        <v>255</v>
      </c>
      <c r="MB11" s="769" t="s">
        <v>273</v>
      </c>
      <c r="MC11" s="880" t="s">
        <v>158</v>
      </c>
      <c r="MD11" s="591" t="s">
        <v>159</v>
      </c>
      <c r="ME11" s="880" t="s">
        <v>158</v>
      </c>
      <c r="MF11" s="591" t="s">
        <v>159</v>
      </c>
      <c r="MG11" s="587" t="s">
        <v>158</v>
      </c>
      <c r="MH11" s="768" t="s">
        <v>628</v>
      </c>
      <c r="MI11" s="717" t="s">
        <v>629</v>
      </c>
      <c r="MJ11" s="602" t="s">
        <v>726</v>
      </c>
      <c r="MK11" s="587" t="s">
        <v>159</v>
      </c>
      <c r="ML11" s="768" t="s">
        <v>628</v>
      </c>
      <c r="MM11" s="717" t="s">
        <v>629</v>
      </c>
      <c r="MN11" s="602" t="s">
        <v>726</v>
      </c>
      <c r="MO11" s="587" t="s">
        <v>158</v>
      </c>
      <c r="MP11" s="768" t="s">
        <v>628</v>
      </c>
      <c r="MQ11" s="717" t="s">
        <v>629</v>
      </c>
      <c r="MR11" s="602" t="s">
        <v>726</v>
      </c>
      <c r="MS11" s="754" t="s">
        <v>159</v>
      </c>
      <c r="MT11" s="602" t="s">
        <v>628</v>
      </c>
      <c r="MU11" s="717" t="s">
        <v>629</v>
      </c>
      <c r="MV11" s="602" t="s">
        <v>726</v>
      </c>
      <c r="MW11" s="588" t="s">
        <v>158</v>
      </c>
      <c r="MX11" s="768" t="s">
        <v>628</v>
      </c>
      <c r="MY11" s="717" t="s">
        <v>629</v>
      </c>
      <c r="MZ11" s="602" t="s">
        <v>726</v>
      </c>
      <c r="NA11" s="588" t="s">
        <v>159</v>
      </c>
      <c r="NB11" s="768" t="s">
        <v>628</v>
      </c>
      <c r="NC11" s="717" t="s">
        <v>629</v>
      </c>
      <c r="ND11" s="602" t="s">
        <v>726</v>
      </c>
      <c r="NE11" s="973" t="s">
        <v>158</v>
      </c>
      <c r="NF11" s="602" t="s">
        <v>628</v>
      </c>
      <c r="NG11" s="717" t="s">
        <v>629</v>
      </c>
      <c r="NH11" s="602" t="s">
        <v>726</v>
      </c>
      <c r="NI11" s="588" t="s">
        <v>159</v>
      </c>
      <c r="NJ11" s="768" t="s">
        <v>628</v>
      </c>
      <c r="NK11" s="717" t="s">
        <v>629</v>
      </c>
      <c r="NL11" s="602" t="s">
        <v>726</v>
      </c>
      <c r="NM11" s="1006" t="s">
        <v>519</v>
      </c>
      <c r="NN11" s="590" t="s">
        <v>637</v>
      </c>
      <c r="NO11" s="695" t="s">
        <v>659</v>
      </c>
      <c r="NP11" s="1012" t="s">
        <v>159</v>
      </c>
      <c r="NQ11" s="590" t="s">
        <v>637</v>
      </c>
      <c r="NR11" s="695" t="s">
        <v>659</v>
      </c>
      <c r="NS11" s="751" t="s">
        <v>519</v>
      </c>
      <c r="NT11" s="590" t="s">
        <v>637</v>
      </c>
      <c r="NU11" s="695" t="s">
        <v>659</v>
      </c>
      <c r="NV11" s="751" t="s">
        <v>159</v>
      </c>
      <c r="NW11" s="590" t="s">
        <v>637</v>
      </c>
      <c r="NX11" s="695" t="s">
        <v>659</v>
      </c>
      <c r="NY11" s="751" t="s">
        <v>519</v>
      </c>
      <c r="NZ11" s="622" t="s">
        <v>637</v>
      </c>
      <c r="OA11" s="631" t="s">
        <v>659</v>
      </c>
      <c r="OB11" s="751" t="s">
        <v>159</v>
      </c>
      <c r="OC11" s="590" t="s">
        <v>637</v>
      </c>
      <c r="OD11" s="695" t="s">
        <v>659</v>
      </c>
      <c r="OE11" s="926" t="s">
        <v>158</v>
      </c>
      <c r="OF11" s="871" t="s">
        <v>488</v>
      </c>
      <c r="OG11" s="872" t="s">
        <v>489</v>
      </c>
      <c r="OH11" s="587" t="s">
        <v>159</v>
      </c>
      <c r="OI11" s="871" t="s">
        <v>488</v>
      </c>
      <c r="OJ11" s="872" t="s">
        <v>489</v>
      </c>
      <c r="OK11" s="1014" t="s">
        <v>519</v>
      </c>
      <c r="OL11" s="622" t="s">
        <v>732</v>
      </c>
      <c r="OM11" s="1069" t="s">
        <v>734</v>
      </c>
      <c r="ON11" s="622" t="s">
        <v>639</v>
      </c>
      <c r="OO11" s="631" t="s">
        <v>664</v>
      </c>
      <c r="OP11" s="1015" t="s">
        <v>159</v>
      </c>
      <c r="OQ11" s="622" t="s">
        <v>732</v>
      </c>
      <c r="OR11" s="631" t="s">
        <v>734</v>
      </c>
      <c r="OS11" s="590" t="s">
        <v>639</v>
      </c>
      <c r="OT11" s="695" t="s">
        <v>664</v>
      </c>
      <c r="OU11" s="1007" t="s">
        <v>519</v>
      </c>
      <c r="OV11" s="622" t="s">
        <v>636</v>
      </c>
      <c r="OW11" s="631" t="s">
        <v>663</v>
      </c>
      <c r="OX11" s="622" t="s">
        <v>732</v>
      </c>
      <c r="OY11" s="631" t="s">
        <v>734</v>
      </c>
      <c r="OZ11" s="619" t="s">
        <v>639</v>
      </c>
      <c r="PA11" s="631" t="s">
        <v>664</v>
      </c>
      <c r="PB11" s="1012" t="s">
        <v>159</v>
      </c>
      <c r="PC11" s="590" t="s">
        <v>636</v>
      </c>
      <c r="PD11" s="695" t="s">
        <v>663</v>
      </c>
      <c r="PE11" s="622" t="s">
        <v>732</v>
      </c>
      <c r="PF11" s="631" t="s">
        <v>734</v>
      </c>
      <c r="PG11" s="590" t="s">
        <v>639</v>
      </c>
      <c r="PH11" s="695" t="s">
        <v>664</v>
      </c>
      <c r="PI11" s="751" t="s">
        <v>519</v>
      </c>
      <c r="PJ11" s="622" t="s">
        <v>636</v>
      </c>
      <c r="PK11" s="631" t="s">
        <v>663</v>
      </c>
      <c r="PL11" s="622" t="s">
        <v>732</v>
      </c>
      <c r="PM11" s="631" t="s">
        <v>734</v>
      </c>
      <c r="PN11" s="619" t="s">
        <v>639</v>
      </c>
      <c r="PO11" s="631" t="s">
        <v>664</v>
      </c>
      <c r="PP11" s="751" t="s">
        <v>159</v>
      </c>
      <c r="PQ11" s="590" t="s">
        <v>636</v>
      </c>
      <c r="PR11" s="695" t="s">
        <v>663</v>
      </c>
      <c r="PS11" s="622" t="s">
        <v>732</v>
      </c>
      <c r="PT11" s="631" t="s">
        <v>734</v>
      </c>
      <c r="PU11" s="590" t="s">
        <v>639</v>
      </c>
      <c r="PV11" s="695" t="s">
        <v>664</v>
      </c>
      <c r="PW11" s="751" t="s">
        <v>519</v>
      </c>
      <c r="PX11" s="590" t="s">
        <v>636</v>
      </c>
      <c r="PY11" s="695" t="s">
        <v>663</v>
      </c>
      <c r="PZ11" s="622" t="s">
        <v>732</v>
      </c>
      <c r="QA11" s="631" t="s">
        <v>734</v>
      </c>
      <c r="QB11" s="590" t="s">
        <v>639</v>
      </c>
      <c r="QC11" s="695" t="s">
        <v>664</v>
      </c>
      <c r="QD11" s="751" t="s">
        <v>159</v>
      </c>
      <c r="QE11" s="590" t="s">
        <v>636</v>
      </c>
      <c r="QF11" s="695" t="s">
        <v>663</v>
      </c>
      <c r="QG11" s="622" t="s">
        <v>732</v>
      </c>
      <c r="QH11" s="631" t="s">
        <v>734</v>
      </c>
      <c r="QI11" s="590" t="s">
        <v>639</v>
      </c>
      <c r="QJ11" s="695" t="s">
        <v>664</v>
      </c>
      <c r="QK11" s="587" t="s">
        <v>158</v>
      </c>
      <c r="QL11" s="587" t="s">
        <v>159</v>
      </c>
      <c r="QM11" s="583" t="s">
        <v>158</v>
      </c>
      <c r="QN11" s="587" t="s">
        <v>159</v>
      </c>
      <c r="QO11" s="586" t="s">
        <v>158</v>
      </c>
      <c r="QP11" s="595" t="s">
        <v>159</v>
      </c>
      <c r="QQ11" s="586" t="s">
        <v>158</v>
      </c>
      <c r="QR11" s="595" t="s">
        <v>159</v>
      </c>
      <c r="QS11" s="1476"/>
      <c r="QT11" s="1489"/>
      <c r="QU11" s="1489"/>
      <c r="QV11" s="1476"/>
      <c r="QW11" s="1489"/>
      <c r="QX11" s="1489"/>
      <c r="QY11" s="759" t="s">
        <v>158</v>
      </c>
      <c r="QZ11" s="231" t="s">
        <v>159</v>
      </c>
      <c r="RA11" s="231" t="s">
        <v>158</v>
      </c>
      <c r="RB11" s="231" t="s">
        <v>159</v>
      </c>
      <c r="RC11" s="231" t="s">
        <v>158</v>
      </c>
      <c r="RD11" s="231" t="s">
        <v>159</v>
      </c>
      <c r="RE11" s="760" t="s">
        <v>158</v>
      </c>
      <c r="RF11" s="231" t="s">
        <v>159</v>
      </c>
      <c r="RG11" s="760" t="s">
        <v>158</v>
      </c>
      <c r="RH11" s="231" t="s">
        <v>159</v>
      </c>
      <c r="RI11" s="759" t="s">
        <v>158</v>
      </c>
      <c r="RJ11" s="231" t="s">
        <v>159</v>
      </c>
      <c r="RK11" s="760" t="s">
        <v>158</v>
      </c>
      <c r="RL11" s="231" t="s">
        <v>159</v>
      </c>
      <c r="RM11" s="232" t="s">
        <v>158</v>
      </c>
      <c r="RN11" s="231" t="s">
        <v>159</v>
      </c>
      <c r="RO11" s="232" t="s">
        <v>158</v>
      </c>
      <c r="RP11" s="231" t="s">
        <v>159</v>
      </c>
      <c r="RQ11" s="231" t="s">
        <v>158</v>
      </c>
      <c r="RR11" s="932" t="s">
        <v>191</v>
      </c>
      <c r="RS11" s="933" t="s">
        <v>190</v>
      </c>
      <c r="RT11" s="231" t="s">
        <v>159</v>
      </c>
      <c r="RU11" s="667" t="s">
        <v>191</v>
      </c>
      <c r="RV11" s="801" t="s">
        <v>190</v>
      </c>
      <c r="RW11" s="1524"/>
      <c r="RX11" s="1476"/>
      <c r="RY11" s="230" t="s">
        <v>158</v>
      </c>
      <c r="RZ11" s="765" t="s">
        <v>418</v>
      </c>
      <c r="SA11" s="787" t="s">
        <v>418</v>
      </c>
      <c r="SB11" s="765" t="s">
        <v>416</v>
      </c>
      <c r="SC11" s="229" t="s">
        <v>159</v>
      </c>
      <c r="SD11" s="765" t="s">
        <v>418</v>
      </c>
      <c r="SE11" s="787" t="s">
        <v>418</v>
      </c>
      <c r="SF11" s="764" t="s">
        <v>416</v>
      </c>
      <c r="SG11" s="231" t="s">
        <v>158</v>
      </c>
      <c r="SH11" s="932" t="s">
        <v>897</v>
      </c>
      <c r="SI11" s="1187" t="s">
        <v>897</v>
      </c>
      <c r="SJ11" s="231" t="s">
        <v>159</v>
      </c>
      <c r="SK11" s="932" t="s">
        <v>897</v>
      </c>
      <c r="SL11" s="1187" t="s">
        <v>897</v>
      </c>
      <c r="SM11" s="1041" t="s">
        <v>158</v>
      </c>
      <c r="SN11" s="787" t="s">
        <v>758</v>
      </c>
      <c r="SO11" s="1041" t="s">
        <v>159</v>
      </c>
      <c r="SP11" s="787" t="s">
        <v>758</v>
      </c>
      <c r="SQ11" s="1042" t="s">
        <v>158</v>
      </c>
      <c r="SR11" s="1046" t="s">
        <v>758</v>
      </c>
      <c r="SS11" s="1042" t="s">
        <v>159</v>
      </c>
      <c r="ST11" s="787" t="s">
        <v>758</v>
      </c>
      <c r="SU11" s="1047" t="s">
        <v>158</v>
      </c>
      <c r="SV11" s="1042" t="s">
        <v>159</v>
      </c>
      <c r="SW11" s="1048" t="s">
        <v>158</v>
      </c>
      <c r="SX11" s="1042" t="s">
        <v>159</v>
      </c>
      <c r="SY11" s="229" t="s">
        <v>158</v>
      </c>
      <c r="SZ11" s="898" t="s">
        <v>413</v>
      </c>
      <c r="TA11" s="229" t="s">
        <v>159</v>
      </c>
      <c r="TB11" s="887" t="s">
        <v>413</v>
      </c>
      <c r="TC11" s="232" t="s">
        <v>158</v>
      </c>
      <c r="TD11" s="898" t="s">
        <v>413</v>
      </c>
      <c r="TE11" s="229" t="s">
        <v>159</v>
      </c>
      <c r="TF11" s="887" t="s">
        <v>413</v>
      </c>
      <c r="TG11" s="285" t="s">
        <v>158</v>
      </c>
      <c r="TH11" s="287" t="s">
        <v>159</v>
      </c>
      <c r="TI11" s="965" t="s">
        <v>158</v>
      </c>
      <c r="TJ11" s="287" t="s">
        <v>159</v>
      </c>
      <c r="TK11" s="229" t="s">
        <v>158</v>
      </c>
      <c r="TL11" s="898" t="s">
        <v>768</v>
      </c>
      <c r="TM11" s="229" t="s">
        <v>159</v>
      </c>
      <c r="TN11" s="887" t="s">
        <v>768</v>
      </c>
      <c r="TO11" s="232" t="s">
        <v>158</v>
      </c>
      <c r="TP11" s="898" t="s">
        <v>768</v>
      </c>
      <c r="TQ11" s="229" t="s">
        <v>159</v>
      </c>
      <c r="TR11" s="887" t="s">
        <v>768</v>
      </c>
      <c r="TS11" s="285" t="s">
        <v>158</v>
      </c>
      <c r="TT11" s="287" t="s">
        <v>159</v>
      </c>
      <c r="TU11" s="965" t="s">
        <v>158</v>
      </c>
      <c r="TV11" s="287" t="s">
        <v>159</v>
      </c>
      <c r="TW11" s="229" t="s">
        <v>158</v>
      </c>
      <c r="TX11" s="1183" t="s">
        <v>849</v>
      </c>
      <c r="TY11" s="1178" t="s">
        <v>850</v>
      </c>
      <c r="TZ11" s="229" t="s">
        <v>159</v>
      </c>
      <c r="UA11" s="1176" t="s">
        <v>849</v>
      </c>
      <c r="UB11" s="1178" t="s">
        <v>850</v>
      </c>
      <c r="UC11" s="1184" t="s">
        <v>158</v>
      </c>
      <c r="UD11" s="1181" t="s">
        <v>159</v>
      </c>
      <c r="UE11" s="1184" t="s">
        <v>158</v>
      </c>
      <c r="UF11" s="1181" t="s">
        <v>159</v>
      </c>
      <c r="UG11" s="231" t="s">
        <v>158</v>
      </c>
      <c r="UH11" s="999" t="s">
        <v>601</v>
      </c>
      <c r="UI11" s="887" t="s">
        <v>602</v>
      </c>
      <c r="UJ11" s="231" t="s">
        <v>159</v>
      </c>
      <c r="UK11" s="999" t="s">
        <v>601</v>
      </c>
      <c r="UL11" s="887" t="s">
        <v>602</v>
      </c>
      <c r="UM11" s="231" t="s">
        <v>158</v>
      </c>
      <c r="UN11" s="999" t="s">
        <v>607</v>
      </c>
      <c r="UO11" s="887" t="s">
        <v>608</v>
      </c>
      <c r="UP11" s="231" t="s">
        <v>159</v>
      </c>
      <c r="UQ11" s="999" t="s">
        <v>607</v>
      </c>
      <c r="UR11" s="887" t="s">
        <v>608</v>
      </c>
      <c r="US11" s="231" t="s">
        <v>158</v>
      </c>
      <c r="UT11" s="976" t="s">
        <v>577</v>
      </c>
      <c r="UU11" s="231" t="s">
        <v>159</v>
      </c>
      <c r="UV11" s="977" t="s">
        <v>577</v>
      </c>
      <c r="UW11" s="231" t="s">
        <v>158</v>
      </c>
      <c r="UX11" s="438" t="s">
        <v>577</v>
      </c>
      <c r="UY11" s="231" t="s">
        <v>159</v>
      </c>
      <c r="UZ11" s="438" t="s">
        <v>577</v>
      </c>
      <c r="VA11" s="286" t="s">
        <v>158</v>
      </c>
      <c r="VB11" s="438" t="s">
        <v>577</v>
      </c>
      <c r="VC11" s="286" t="s">
        <v>159</v>
      </c>
      <c r="VD11" s="438" t="s">
        <v>577</v>
      </c>
      <c r="VE11" s="436" t="s">
        <v>158</v>
      </c>
      <c r="VF11" s="438" t="s">
        <v>577</v>
      </c>
      <c r="VG11" s="286" t="s">
        <v>159</v>
      </c>
      <c r="VH11" s="438" t="s">
        <v>577</v>
      </c>
      <c r="VI11" s="1508"/>
      <c r="VJ11" s="1508"/>
      <c r="VK11" s="230" t="s">
        <v>158</v>
      </c>
      <c r="VL11" s="231" t="s">
        <v>159</v>
      </c>
      <c r="VM11" s="230" t="s">
        <v>158</v>
      </c>
      <c r="VN11" s="231" t="s">
        <v>159</v>
      </c>
      <c r="VO11" s="285" t="s">
        <v>158</v>
      </c>
      <c r="VP11" s="287" t="s">
        <v>159</v>
      </c>
      <c r="VQ11" s="285" t="s">
        <v>158</v>
      </c>
      <c r="VR11" s="286" t="s">
        <v>159</v>
      </c>
      <c r="VS11" s="219" t="s">
        <v>158</v>
      </c>
      <c r="VT11" s="231" t="s">
        <v>159</v>
      </c>
      <c r="VU11" s="230" t="s">
        <v>158</v>
      </c>
      <c r="VV11" s="229" t="s">
        <v>159</v>
      </c>
      <c r="VW11" s="286" t="s">
        <v>158</v>
      </c>
      <c r="VX11" s="286" t="s">
        <v>159</v>
      </c>
      <c r="VY11" s="286" t="s">
        <v>158</v>
      </c>
      <c r="VZ11" s="286" t="s">
        <v>159</v>
      </c>
      <c r="WA11" s="220" t="s">
        <v>109</v>
      </c>
      <c r="WB11" s="220" t="s">
        <v>110</v>
      </c>
      <c r="WC11" s="930"/>
    </row>
    <row r="12" spans="1:601" s="327" customFormat="1" ht="25.5" customHeight="1" x14ac:dyDescent="0.3">
      <c r="A12" s="333" t="s">
        <v>80</v>
      </c>
      <c r="B12" s="495">
        <f>D12+AI12+'Проверочная  таблица'!QS12+'Проверочная  таблица'!RW12</f>
        <v>281851114.81</v>
      </c>
      <c r="C12" s="1264">
        <f>E12+'Проверочная  таблица'!QV12+AJ12+'Проверочная  таблица'!RX12</f>
        <v>76761624.159999996</v>
      </c>
      <c r="D12" s="1265">
        <f t="shared" ref="D12:D29" si="0">F12+P12+N12+V12+AA12+H12</f>
        <v>81495500</v>
      </c>
      <c r="E12" s="495">
        <f t="shared" ref="E12:E29" si="1">G12+Q12+O12+W12+AB12+I12</f>
        <v>24772700</v>
      </c>
      <c r="F12" s="1266">
        <f>'[1]Дотация  из  ОБ_факт'!M8</f>
        <v>36305000</v>
      </c>
      <c r="G12" s="1267">
        <v>10812000</v>
      </c>
      <c r="H12" s="1268">
        <f>'[1]Дотация  из  ОБ_факт'!G8</f>
        <v>27718600</v>
      </c>
      <c r="I12" s="1267">
        <v>7993900</v>
      </c>
      <c r="J12" s="1269">
        <f t="shared" ref="J12:J29" si="2">H12-L12</f>
        <v>27718600</v>
      </c>
      <c r="K12" s="1270">
        <f t="shared" ref="K12:K29" si="3">I12-M12</f>
        <v>7993900</v>
      </c>
      <c r="L12" s="1271">
        <f>'[1]Дотация  из  ОБ_факт'!K8</f>
        <v>0</v>
      </c>
      <c r="M12" s="687"/>
      <c r="N12" s="1266">
        <f>'[1]Дотация  из  ОБ_факт'!Q8</f>
        <v>0</v>
      </c>
      <c r="O12" s="1272"/>
      <c r="P12" s="1266">
        <f>'[1]Дотация  из  ОБ_факт'!S8</f>
        <v>17471900</v>
      </c>
      <c r="Q12" s="1273">
        <v>5966800</v>
      </c>
      <c r="R12" s="1270">
        <f t="shared" ref="R12:R29" si="4">P12-T12</f>
        <v>17471900</v>
      </c>
      <c r="S12" s="1274">
        <f t="shared" ref="S12:S29" si="5">Q12-U12</f>
        <v>5966800</v>
      </c>
      <c r="T12" s="1271">
        <f>'[1]Дотация  из  ОБ_факт'!W8</f>
        <v>0</v>
      </c>
      <c r="U12" s="929"/>
      <c r="V12" s="1266">
        <f>'[1]Дотация  из  ОБ_факт'!AA8+'[1]Дотация  из  ОБ_факт'!AC8+'[1]Дотация  из  ОБ_факт'!AG8</f>
        <v>0</v>
      </c>
      <c r="W12" s="1275">
        <f t="shared" ref="W12:W29" si="6">SUM(X12:Z12)</f>
        <v>0</v>
      </c>
      <c r="X12" s="766"/>
      <c r="Y12" s="724"/>
      <c r="Z12" s="766"/>
      <c r="AA12" s="1266">
        <f>'[1]Дотация  из  ОБ_факт'!Y8+'[1]Дотация  из  ОБ_факт'!AE8</f>
        <v>0</v>
      </c>
      <c r="AB12" s="884">
        <f t="shared" ref="AB12:AB29" si="7">SUM(AC12:AD12)</f>
        <v>0</v>
      </c>
      <c r="AC12" s="724"/>
      <c r="AD12" s="766"/>
      <c r="AE12" s="1269">
        <f t="shared" ref="AE12:AE29" si="8">AA12-AG12</f>
        <v>0</v>
      </c>
      <c r="AF12" s="1270">
        <f t="shared" ref="AF12:AF29" si="9">AB12-AH12</f>
        <v>0</v>
      </c>
      <c r="AG12" s="1269">
        <f>'[1]Дотация  из  ОБ_факт'!AE8</f>
        <v>0</v>
      </c>
      <c r="AH12" s="837"/>
      <c r="AI12" s="1276">
        <f>'Проверочная  таблица'!LK12+'Проверочная  таблица'!QK12+'Проверочная  таблица'!QM12+CQ12+CS12+CY12+DA12+BS12+CA12+'Проверочная  таблица'!JK12+'Проверочная  таблица'!JU12+'Проверочная  таблица'!EC12+'Проверочная  таблица'!KY12+DM12+'Проверочная  таблица'!IG12+'Проверочная  таблица'!IM12+'Проверочная  таблица'!MG12+'Проверочная  таблица'!MO12+IA12+'Проверочная  таблица'!LU12+FK12+EY12+OE12+ES12+AK12+AU12+FE12+JE12+GG12+GQ12+DG12+OK12+FQ12+EI12+OU12+NM12+GA12+CM12+HU12</f>
        <v>31391770.809999999</v>
      </c>
      <c r="AJ12" s="556">
        <f>'Проверочная  таблица'!LP12+'Проверочная  таблица'!QL12+'Проверочная  таблица'!QN12+CR12+CT12+CZ12+DB12+BW12+CE12+'Проверочная  таблица'!JP12+'Проверочная  таблица'!JZ12+'Проверочная  таблица'!EF12+'Проверочная  таблица'!LE12+DU12+'Проверочная  таблица'!IJ12+'Проверочная  таблица'!IP12+'Проверочная  таблица'!MK12+'Проверочная  таблица'!MS12+ID12+'Проверочная  таблица'!LY12+FH12+FN12+FB12+OH12+EV12+AP12+AY12+JH12+GL12+GV12+DJ12+OP12+FT12+EN12+PB12+NP12+GD12+CO12+HX12</f>
        <v>9555278.4100000001</v>
      </c>
      <c r="AK12" s="556">
        <f t="shared" ref="AK12:AK29" si="10">SUM(AL12:AO12)</f>
        <v>0</v>
      </c>
      <c r="AL12" s="1277">
        <f>[1]Субсидия_факт!DB10</f>
        <v>0</v>
      </c>
      <c r="AM12" s="493">
        <f>[1]Субсидия_факт!FF10</f>
        <v>0</v>
      </c>
      <c r="AN12" s="494">
        <f>[1]Субсидия_факт!FR10</f>
        <v>0</v>
      </c>
      <c r="AO12" s="493">
        <f>[1]Субсидия_факт!MZ10</f>
        <v>0</v>
      </c>
      <c r="AP12" s="556">
        <f t="shared" ref="AP12:AP29" si="11">SUM(AQ12:AT12)</f>
        <v>0</v>
      </c>
      <c r="AQ12" s="575"/>
      <c r="AR12" s="575"/>
      <c r="AS12" s="575"/>
      <c r="AT12" s="575"/>
      <c r="AU12" s="556">
        <f t="shared" ref="AU12:AU29" si="12">SUM(AV12:AX12)</f>
        <v>0</v>
      </c>
      <c r="AV12" s="907">
        <f>[1]Субсидия_факт!DD10</f>
        <v>0</v>
      </c>
      <c r="AW12" s="1277">
        <f>[1]Субсидия_факт!FJ10</f>
        <v>0</v>
      </c>
      <c r="AX12" s="494">
        <f>[1]Субсидия_факт!NB10</f>
        <v>0</v>
      </c>
      <c r="AY12" s="556">
        <f t="shared" ref="AY12:AY29" si="13">SUM(AZ12:BB12)</f>
        <v>0</v>
      </c>
      <c r="AZ12" s="493"/>
      <c r="BA12" s="493"/>
      <c r="BB12" s="494"/>
      <c r="BC12" s="557">
        <f t="shared" ref="BC12:BC29" si="14">SUM(BD12:BF12)</f>
        <v>0</v>
      </c>
      <c r="BD12" s="494">
        <f t="shared" ref="BD12:BD29" si="15">AV12-BL12</f>
        <v>0</v>
      </c>
      <c r="BE12" s="907">
        <f t="shared" ref="BE12:BE29" si="16">AW12-BM12</f>
        <v>0</v>
      </c>
      <c r="BF12" s="1277">
        <f t="shared" ref="BF12:BF29" si="17">AX12-BN12</f>
        <v>0</v>
      </c>
      <c r="BG12" s="557">
        <f t="shared" ref="BG12:BG29" si="18">SUM(BH12:BJ12)</f>
        <v>0</v>
      </c>
      <c r="BH12" s="493">
        <f t="shared" ref="BH12:BH29" si="19">AZ12-BP12</f>
        <v>0</v>
      </c>
      <c r="BI12" s="494">
        <f t="shared" ref="BI12:BI29" si="20">BA12-BQ12</f>
        <v>0</v>
      </c>
      <c r="BJ12" s="1277">
        <f t="shared" ref="BJ12:BJ29" si="21">BB12-BR12</f>
        <v>0</v>
      </c>
      <c r="BK12" s="557">
        <f t="shared" ref="BK12:BK29" si="22">SUM(BL12:BN12)</f>
        <v>0</v>
      </c>
      <c r="BL12" s="907">
        <f>[1]Субсидия_факт!DF10</f>
        <v>0</v>
      </c>
      <c r="BM12" s="1277">
        <f>[1]Субсидия_факт!FL10</f>
        <v>0</v>
      </c>
      <c r="BN12" s="907">
        <f>[1]Субсидия_факт!ND10</f>
        <v>0</v>
      </c>
      <c r="BO12" s="1278">
        <f t="shared" ref="BO12:BO29" si="23">SUM(BP12:BR12)</f>
        <v>0</v>
      </c>
      <c r="BP12" s="494"/>
      <c r="BQ12" s="493"/>
      <c r="BR12" s="494"/>
      <c r="BS12" s="1264">
        <f>SUM(BT12:BV12)</f>
        <v>12591719</v>
      </c>
      <c r="BT12" s="1279">
        <f>[1]Субсидия_факт!IL10</f>
        <v>0</v>
      </c>
      <c r="BU12" s="1280">
        <f>[1]Субсидия_факт!IR10</f>
        <v>12591719</v>
      </c>
      <c r="BV12" s="668">
        <f>[1]Субсидия_факт!JD10</f>
        <v>0</v>
      </c>
      <c r="BW12" s="1264">
        <f>SUM(BX12:BZ12)</f>
        <v>0</v>
      </c>
      <c r="BX12" s="493"/>
      <c r="BY12" s="493"/>
      <c r="BZ12" s="576"/>
      <c r="CA12" s="1264">
        <f>SUM(CB12:CD12)</f>
        <v>0</v>
      </c>
      <c r="CB12" s="907">
        <f>[1]Субсидия_факт!IN10</f>
        <v>0</v>
      </c>
      <c r="CC12" s="1277">
        <f>[1]Субсидия_факт!IT10</f>
        <v>0</v>
      </c>
      <c r="CD12" s="668">
        <f>[1]Субсидия_факт!JF10</f>
        <v>0</v>
      </c>
      <c r="CE12" s="1264">
        <f>SUM(CF12:CH12)</f>
        <v>0</v>
      </c>
      <c r="CF12" s="493"/>
      <c r="CG12" s="494"/>
      <c r="CH12" s="668"/>
      <c r="CI12" s="1281">
        <f t="shared" ref="CI12:CI29" si="24">CA12-CK12</f>
        <v>0</v>
      </c>
      <c r="CJ12" s="492">
        <f t="shared" ref="CJ12:CJ29" si="25">CE12-CL12</f>
        <v>0</v>
      </c>
      <c r="CK12" s="1282">
        <f>CA12</f>
        <v>0</v>
      </c>
      <c r="CL12" s="1281">
        <f>CE12</f>
        <v>0</v>
      </c>
      <c r="CM12" s="1264">
        <f>CN12</f>
        <v>0</v>
      </c>
      <c r="CN12" s="629">
        <f>[1]Субсидия_факт!FT10</f>
        <v>0</v>
      </c>
      <c r="CO12" s="1264">
        <f>CP12</f>
        <v>0</v>
      </c>
      <c r="CP12" s="629"/>
      <c r="CQ12" s="1283">
        <f>[1]Субсидия_факт!FV10</f>
        <v>0</v>
      </c>
      <c r="CR12" s="884"/>
      <c r="CS12" s="1264">
        <f>[1]Субсидия_факт!FX10</f>
        <v>0</v>
      </c>
      <c r="CT12" s="884"/>
      <c r="CU12" s="1278">
        <f t="shared" ref="CU12:CU29" si="26">CS12-CW12</f>
        <v>0</v>
      </c>
      <c r="CV12" s="1284">
        <f t="shared" ref="CV12:CV29" si="27">CT12-CX12</f>
        <v>0</v>
      </c>
      <c r="CW12" s="1278">
        <f>[1]Субсидия_факт!FZ10</f>
        <v>0</v>
      </c>
      <c r="CX12" s="687"/>
      <c r="CY12" s="495">
        <f>[1]Субсидия_факт!GB10</f>
        <v>0</v>
      </c>
      <c r="CZ12" s="937"/>
      <c r="DA12" s="1283">
        <f>[1]Субсидия_факт!GD10</f>
        <v>0</v>
      </c>
      <c r="DB12" s="884"/>
      <c r="DC12" s="497">
        <f t="shared" ref="DC12:DC29" si="28">DA12-DE12</f>
        <v>0</v>
      </c>
      <c r="DD12" s="497">
        <f t="shared" ref="DD12:DD29" si="29">DB12-DF12</f>
        <v>0</v>
      </c>
      <c r="DE12" s="1285">
        <f>[1]Субсидия_факт!GF10</f>
        <v>0</v>
      </c>
      <c r="DF12" s="326"/>
      <c r="DG12" s="556">
        <f t="shared" ref="DG12:DG29" si="30">SUM(DH12:DI12)</f>
        <v>0</v>
      </c>
      <c r="DH12" s="668">
        <f>[1]Субсидия_факт!EV10</f>
        <v>0</v>
      </c>
      <c r="DI12" s="870">
        <f>[1]Субсидия_факт!EX10</f>
        <v>0</v>
      </c>
      <c r="DJ12" s="452">
        <f t="shared" ref="DJ12:DJ29" si="31">SUM(DK12:DL12)</f>
        <v>0</v>
      </c>
      <c r="DK12" s="702"/>
      <c r="DL12" s="870"/>
      <c r="DM12" s="495">
        <f t="shared" ref="DM12:DM29" si="32">SUM(DN12:DT12)</f>
        <v>0</v>
      </c>
      <c r="DN12" s="575">
        <f>[1]Субсидия_факт!R10</f>
        <v>0</v>
      </c>
      <c r="DO12" s="575">
        <f>[1]Субсидия_факт!T10</f>
        <v>0</v>
      </c>
      <c r="DP12" s="629">
        <f>[1]Субсидия_факт!V10</f>
        <v>0</v>
      </c>
      <c r="DQ12" s="1286">
        <f>[1]Субсидия_факт!X10</f>
        <v>0</v>
      </c>
      <c r="DR12" s="1287">
        <f>[1]Субсидия_факт!Z10</f>
        <v>0</v>
      </c>
      <c r="DS12" s="493">
        <f>[1]Субсидия_факт!AB10</f>
        <v>0</v>
      </c>
      <c r="DT12" s="1286">
        <f>[1]Субсидия_факт!AD10</f>
        <v>0</v>
      </c>
      <c r="DU12" s="1264">
        <f t="shared" ref="DU12:DU29" si="33">SUM(DV12:EB12)</f>
        <v>0</v>
      </c>
      <c r="DV12" s="494"/>
      <c r="DW12" s="493"/>
      <c r="DX12" s="629"/>
      <c r="DY12" s="493"/>
      <c r="DZ12" s="629"/>
      <c r="EA12" s="494"/>
      <c r="EB12" s="575"/>
      <c r="EC12" s="556">
        <f t="shared" ref="EC12:EC29" si="34">SUM(ED12:EE12)</f>
        <v>0</v>
      </c>
      <c r="ED12" s="668">
        <f>[1]Субсидия_факт!BN10</f>
        <v>0</v>
      </c>
      <c r="EE12" s="870">
        <f>[1]Субсидия_факт!BP10</f>
        <v>0</v>
      </c>
      <c r="EF12" s="452">
        <f t="shared" ref="EF12:EF29" si="35">SUM(EG12:EH12)</f>
        <v>0</v>
      </c>
      <c r="EG12" s="702"/>
      <c r="EH12" s="870"/>
      <c r="EI12" s="495">
        <f>SUM(EJ12:EM12)</f>
        <v>0</v>
      </c>
      <c r="EJ12" s="907">
        <f>[1]Субсидия_факт!AJ10</f>
        <v>0</v>
      </c>
      <c r="EK12" s="629">
        <f>[1]Субсидия_факт!AL10</f>
        <v>0</v>
      </c>
      <c r="EL12" s="1288">
        <f>[1]Субсидия_факт!AN10</f>
        <v>0</v>
      </c>
      <c r="EM12" s="629">
        <f>[1]Субсидия_факт!AP10</f>
        <v>0</v>
      </c>
      <c r="EN12" s="1264">
        <f>SUM(EO12:ER12)</f>
        <v>0</v>
      </c>
      <c r="EO12" s="907"/>
      <c r="EP12" s="629"/>
      <c r="EQ12" s="907"/>
      <c r="ER12" s="629"/>
      <c r="ES12" s="556">
        <f t="shared" ref="ES12:ES29" si="36">SUM(ET12:EU12)</f>
        <v>0</v>
      </c>
      <c r="ET12" s="668">
        <f>[1]Субсидия_факт!AX10</f>
        <v>0</v>
      </c>
      <c r="EU12" s="624">
        <f>[1]Субсидия_факт!AZ10</f>
        <v>0</v>
      </c>
      <c r="EV12" s="452">
        <f t="shared" ref="EV12:EV29" si="37">SUM(EW12:EX12)</f>
        <v>0</v>
      </c>
      <c r="EW12" s="702"/>
      <c r="EX12" s="624"/>
      <c r="EY12" s="556">
        <f t="shared" ref="EY12:EY29" si="38">SUM(EZ12:FA12)</f>
        <v>0</v>
      </c>
      <c r="EZ12" s="668">
        <f>[1]Субсидия_факт!BZ10</f>
        <v>0</v>
      </c>
      <c r="FA12" s="870">
        <f>[1]Субсидия_факт!CB10</f>
        <v>0</v>
      </c>
      <c r="FB12" s="452">
        <f t="shared" ref="FB12:FB29" si="39">SUM(FC12:FD12)</f>
        <v>0</v>
      </c>
      <c r="FC12" s="702"/>
      <c r="FD12" s="624"/>
      <c r="FE12" s="556">
        <f t="shared" ref="FE12:FE29" si="40">SUM(FF12:FG12)</f>
        <v>0</v>
      </c>
      <c r="FF12" s="668">
        <f>[1]Субсидия_факт!BR10</f>
        <v>0</v>
      </c>
      <c r="FG12" s="870">
        <f>[1]Субсидия_факт!BT10</f>
        <v>0</v>
      </c>
      <c r="FH12" s="452">
        <f t="shared" ref="FH12:FH29" si="41">SUM(FI12:FJ12)</f>
        <v>0</v>
      </c>
      <c r="FI12" s="702"/>
      <c r="FJ12" s="624"/>
      <c r="FK12" s="556">
        <f t="shared" ref="FK12:FK29" si="42">SUM(FL12:FM12)</f>
        <v>0</v>
      </c>
      <c r="FL12" s="668">
        <f>[1]Субсидия_факт!KJ10</f>
        <v>0</v>
      </c>
      <c r="FM12" s="870">
        <f>[1]Субсидия_факт!KL10</f>
        <v>0</v>
      </c>
      <c r="FN12" s="452">
        <f t="shared" ref="FN12:FN29" si="43">SUM(FO12:FP12)</f>
        <v>0</v>
      </c>
      <c r="FO12" s="702"/>
      <c r="FP12" s="624"/>
      <c r="FQ12" s="556">
        <f t="shared" ref="FQ12:FQ29" si="44">SUM(FR12:FS12)</f>
        <v>0</v>
      </c>
      <c r="FR12" s="668">
        <f>[1]Субсидия_факт!KN10</f>
        <v>0</v>
      </c>
      <c r="FS12" s="870">
        <f>[1]Субсидия_факт!KR10</f>
        <v>0</v>
      </c>
      <c r="FT12" s="452">
        <f t="shared" ref="FT12:FT29" si="45">SUM(FU12:FV12)</f>
        <v>0</v>
      </c>
      <c r="FU12" s="702"/>
      <c r="FV12" s="624"/>
      <c r="FW12" s="1289">
        <f>FQ12-FY12</f>
        <v>0</v>
      </c>
      <c r="FX12" s="557">
        <f>FT12-FZ12</f>
        <v>0</v>
      </c>
      <c r="FY12" s="1289">
        <f>FQ12</f>
        <v>0</v>
      </c>
      <c r="FZ12" s="557">
        <f>FT12</f>
        <v>0</v>
      </c>
      <c r="GA12" s="556">
        <f>SUM(GB12:GC12)</f>
        <v>0</v>
      </c>
      <c r="GB12" s="668">
        <f>[1]Субсидия_факт!BJ10</f>
        <v>0</v>
      </c>
      <c r="GC12" s="624">
        <f>[1]Субсидия_факт!BL10</f>
        <v>0</v>
      </c>
      <c r="GD12" s="556">
        <f>SUM(GE12:GF12)</f>
        <v>0</v>
      </c>
      <c r="GE12" s="668"/>
      <c r="GF12" s="624"/>
      <c r="GG12" s="556">
        <f t="shared" ref="GG12:GG29" si="46">SUM(GJ12:GK12)</f>
        <v>0</v>
      </c>
      <c r="GH12" s="668"/>
      <c r="GI12" s="624"/>
      <c r="GJ12" s="668"/>
      <c r="GK12" s="870"/>
      <c r="GL12" s="452">
        <f t="shared" ref="GL12:GL29" si="47">SUM(GO12:GP12)</f>
        <v>0</v>
      </c>
      <c r="GM12" s="668"/>
      <c r="GN12" s="624"/>
      <c r="GO12" s="668"/>
      <c r="GP12" s="624"/>
      <c r="GQ12" s="452">
        <f>SUM(GR12:GU12)</f>
        <v>1734409.24</v>
      </c>
      <c r="GR12" s="668">
        <f>[1]Субсидия_факт!GJ10</f>
        <v>1734409.24</v>
      </c>
      <c r="GS12" s="624">
        <f>[1]Субсидия_факт!GN10</f>
        <v>0</v>
      </c>
      <c r="GT12" s="668">
        <f>[1]Субсидия_факт!GX10</f>
        <v>0</v>
      </c>
      <c r="GU12" s="870">
        <f>[1]Субсидия_факт!HB10</f>
        <v>0</v>
      </c>
      <c r="GV12" s="452">
        <f>SUM(GW12:GZ12)</f>
        <v>0</v>
      </c>
      <c r="GW12" s="668"/>
      <c r="GX12" s="624"/>
      <c r="GY12" s="668"/>
      <c r="GZ12" s="624"/>
      <c r="HA12" s="1289">
        <f>SUM(HB12:HE12)</f>
        <v>1734409.24</v>
      </c>
      <c r="HB12" s="668">
        <f t="shared" ref="HB12:HB29" si="48">GR12-HL12</f>
        <v>1734409.24</v>
      </c>
      <c r="HC12" s="870">
        <f t="shared" ref="HC12:HC29" si="49">GS12-HM12</f>
        <v>0</v>
      </c>
      <c r="HD12" s="668">
        <f t="shared" ref="HD12:HD29" si="50">GT12-HN12</f>
        <v>0</v>
      </c>
      <c r="HE12" s="870">
        <f t="shared" ref="HE12:HE29" si="51">GU12-HO12</f>
        <v>0</v>
      </c>
      <c r="HF12" s="1289">
        <f>SUM(HG12:HJ12)</f>
        <v>0</v>
      </c>
      <c r="HG12" s="668">
        <f t="shared" ref="HG12:HG29" si="52">GW12-HQ12</f>
        <v>0</v>
      </c>
      <c r="HH12" s="870">
        <f t="shared" ref="HH12:HH29" si="53">GX12-HR12</f>
        <v>0</v>
      </c>
      <c r="HI12" s="668">
        <f t="shared" ref="HI12:HI29" si="54">GY12-HS12</f>
        <v>0</v>
      </c>
      <c r="HJ12" s="870">
        <f t="shared" ref="HJ12:HJ29" si="55">GZ12-HT12</f>
        <v>0</v>
      </c>
      <c r="HK12" s="1289">
        <f>SUM(HL12:HO12)</f>
        <v>0</v>
      </c>
      <c r="HL12" s="668">
        <f>[1]Субсидия_факт!GL10</f>
        <v>0</v>
      </c>
      <c r="HM12" s="624">
        <f>[1]Субсидия_факт!GP10</f>
        <v>0</v>
      </c>
      <c r="HN12" s="668">
        <f>[1]Субсидия_факт!GZ10</f>
        <v>0</v>
      </c>
      <c r="HO12" s="870">
        <f>[1]Субсидия_факт!HD10</f>
        <v>0</v>
      </c>
      <c r="HP12" s="1289">
        <f>SUM(HQ12:HT12)</f>
        <v>0</v>
      </c>
      <c r="HQ12" s="668"/>
      <c r="HR12" s="624"/>
      <c r="HS12" s="668"/>
      <c r="HT12" s="624"/>
      <c r="HU12" s="495">
        <f t="shared" ref="HU12:HU29" si="56">SUM(HV12:HW12)</f>
        <v>0</v>
      </c>
      <c r="HV12" s="493">
        <f>[1]Субсидия_факт!N10</f>
        <v>0</v>
      </c>
      <c r="HW12" s="629">
        <f>[1]Субсидия_факт!P10</f>
        <v>0</v>
      </c>
      <c r="HX12" s="1264">
        <f t="shared" ref="HX12:HX29" si="57">SUM(HY12:HZ12)</f>
        <v>0</v>
      </c>
      <c r="HY12" s="493"/>
      <c r="HZ12" s="648"/>
      <c r="IA12" s="495">
        <f t="shared" ref="IA12" si="58">SUM(IB12:IC12)</f>
        <v>0</v>
      </c>
      <c r="IB12" s="576">
        <f>[1]Субсидия_факт!EP10</f>
        <v>0</v>
      </c>
      <c r="IC12" s="624">
        <f>[1]Субсидия_факт!ER10</f>
        <v>0</v>
      </c>
      <c r="ID12" s="1264">
        <f t="shared" ref="ID12" si="59">SUM(IE12:IF12)</f>
        <v>0</v>
      </c>
      <c r="IE12" s="493"/>
      <c r="IF12" s="648"/>
      <c r="IG12" s="1276">
        <f t="shared" ref="IG12:IG29" si="60">SUM(IH12:II12)</f>
        <v>0</v>
      </c>
      <c r="IH12" s="668">
        <f>[1]Субсидия_факт!ED10</f>
        <v>0</v>
      </c>
      <c r="II12" s="870">
        <f>[1]Субсидия_факт!EJ10</f>
        <v>0</v>
      </c>
      <c r="IJ12" s="452">
        <f t="shared" ref="IJ12:IJ29" si="61">SUM(IK12:IL12)</f>
        <v>0</v>
      </c>
      <c r="IK12" s="668"/>
      <c r="IL12" s="624"/>
      <c r="IM12" s="452">
        <f t="shared" ref="IM12:IM29" si="62">SUM(IN12:IO12)</f>
        <v>100280.06999999999</v>
      </c>
      <c r="IN12" s="668">
        <f>[1]Субсидия_факт!EF10</f>
        <v>28078.559999999998</v>
      </c>
      <c r="IO12" s="624">
        <f>[1]Субсидия_факт!EL10</f>
        <v>72201.509999999995</v>
      </c>
      <c r="IP12" s="452">
        <f t="shared" ref="IP12:IP29" si="63">SUM(IQ12:IR12)</f>
        <v>0</v>
      </c>
      <c r="IQ12" s="576"/>
      <c r="IR12" s="652"/>
      <c r="IS12" s="557">
        <f t="shared" ref="IS12:IS29" si="64">SUM(IT12:IU12)</f>
        <v>100280.06999999999</v>
      </c>
      <c r="IT12" s="702">
        <f>'Проверочная  таблица'!IN12-'Проверочная  таблица'!IZ12</f>
        <v>28078.559999999998</v>
      </c>
      <c r="IU12" s="624">
        <f>'Проверочная  таблица'!IO12-'Проверочная  таблица'!JA12</f>
        <v>72201.509999999995</v>
      </c>
      <c r="IV12" s="1285">
        <f t="shared" ref="IV12:IV29" si="65">SUM(IW12:IX12)</f>
        <v>0</v>
      </c>
      <c r="IW12" s="576">
        <f>'Проверочная  таблица'!IQ12-'Проверочная  таблица'!JC12</f>
        <v>0</v>
      </c>
      <c r="IX12" s="701">
        <f>'Проверочная  таблица'!IR12-'Проверочная  таблица'!JD12</f>
        <v>0</v>
      </c>
      <c r="IY12" s="557">
        <f t="shared" ref="IY12:IY29" si="66">SUM(IZ12:JA12)</f>
        <v>0</v>
      </c>
      <c r="IZ12" s="668">
        <f>[1]Субсидия_факт!EH10</f>
        <v>0</v>
      </c>
      <c r="JA12" s="870">
        <f>[1]Субсидия_факт!EN10</f>
        <v>0</v>
      </c>
      <c r="JB12" s="557">
        <f t="shared" ref="JB12:JB29" si="67">SUM(JC12:JD12)</f>
        <v>0</v>
      </c>
      <c r="JC12" s="668"/>
      <c r="JD12" s="624"/>
      <c r="JE12" s="452">
        <f t="shared" ref="JE12:JE29" si="68">SUM(JF12:JG12)</f>
        <v>0</v>
      </c>
      <c r="JF12" s="576">
        <f>[1]Субсидия_факт!AR10</f>
        <v>0</v>
      </c>
      <c r="JG12" s="624">
        <f>[1]Субсидия_факт!AT10</f>
        <v>0</v>
      </c>
      <c r="JH12" s="452">
        <f t="shared" ref="JH12:JH29" si="69">SUM(JI12:JJ12)</f>
        <v>0</v>
      </c>
      <c r="JI12" s="576"/>
      <c r="JJ12" s="624"/>
      <c r="JK12" s="1290">
        <f t="shared" ref="JK12:JK29" si="70">SUM(JL12:JO12)</f>
        <v>0</v>
      </c>
      <c r="JL12" s="576">
        <f>[1]Субсидия_факт!CJ10</f>
        <v>0</v>
      </c>
      <c r="JM12" s="624">
        <f>[1]Субсидия_факт!CP10</f>
        <v>0</v>
      </c>
      <c r="JN12" s="668">
        <f>[1]Субсидия_факт!DN10</f>
        <v>0</v>
      </c>
      <c r="JO12" s="870">
        <f>[1]Субсидия_факт!DT10</f>
        <v>0</v>
      </c>
      <c r="JP12" s="452">
        <f t="shared" ref="JP12:JP29" si="71">SUM(JQ12:JT12)</f>
        <v>0</v>
      </c>
      <c r="JQ12" s="576"/>
      <c r="JR12" s="624"/>
      <c r="JS12" s="576"/>
      <c r="JT12" s="767"/>
      <c r="JU12" s="1290">
        <f t="shared" ref="JU12:JU29" si="72">SUM(JV12:JY12)</f>
        <v>0</v>
      </c>
      <c r="JV12" s="576">
        <f>[1]Субсидия_факт!CL10</f>
        <v>0</v>
      </c>
      <c r="JW12" s="624">
        <f>[1]Субсидия_факт!CR10</f>
        <v>0</v>
      </c>
      <c r="JX12" s="668">
        <f>[1]Субсидия_факт!DP10</f>
        <v>0</v>
      </c>
      <c r="JY12" s="870">
        <f>[1]Субсидия_факт!DV10</f>
        <v>0</v>
      </c>
      <c r="JZ12" s="452">
        <f t="shared" ref="JZ12:JZ29" si="73">SUM(KA12:KD12)</f>
        <v>0</v>
      </c>
      <c r="KA12" s="576"/>
      <c r="KB12" s="624"/>
      <c r="KC12" s="702"/>
      <c r="KD12" s="624"/>
      <c r="KE12" s="1291">
        <f t="shared" ref="KE12:KE29" si="74">SUM(KF12:KI12)</f>
        <v>0</v>
      </c>
      <c r="KF12" s="493">
        <f>'Проверочная  таблица'!JV12-KP12</f>
        <v>0</v>
      </c>
      <c r="KG12" s="629">
        <f>'Проверочная  таблица'!JW12-KQ12</f>
        <v>0</v>
      </c>
      <c r="KH12" s="702">
        <f>'Проверочная  таблица'!JX12-KR12</f>
        <v>0</v>
      </c>
      <c r="KI12" s="624">
        <f>'Проверочная  таблица'!JY12-KS12</f>
        <v>0</v>
      </c>
      <c r="KJ12" s="1291">
        <f t="shared" ref="KJ12:KJ29" si="75">SUM(KK12:KN12)</f>
        <v>0</v>
      </c>
      <c r="KK12" s="493">
        <f>'Проверочная  таблица'!KA12-KU12</f>
        <v>0</v>
      </c>
      <c r="KL12" s="648">
        <f>'Проверочная  таблица'!KB12-KV12</f>
        <v>0</v>
      </c>
      <c r="KM12" s="576">
        <f>'Проверочная  таблица'!KC12-KW12</f>
        <v>0</v>
      </c>
      <c r="KN12" s="701">
        <f>'Проверочная  таблица'!KD12-KX12</f>
        <v>0</v>
      </c>
      <c r="KO12" s="557">
        <f t="shared" ref="KO12:KO29" si="76">SUM(KP12:KS12)</f>
        <v>0</v>
      </c>
      <c r="KP12" s="576">
        <f>[1]Субсидия_факт!CN10</f>
        <v>0</v>
      </c>
      <c r="KQ12" s="624">
        <f>[1]Субсидия_факт!CT10</f>
        <v>0</v>
      </c>
      <c r="KR12" s="668">
        <f>[1]Субсидия_факт!DR10</f>
        <v>0</v>
      </c>
      <c r="KS12" s="870">
        <f>[1]Субсидия_факт!DX10</f>
        <v>0</v>
      </c>
      <c r="KT12" s="557">
        <f t="shared" ref="KT12:KT29" si="77">SUM(KU12:KX12)</f>
        <v>0</v>
      </c>
      <c r="KU12" s="576"/>
      <c r="KV12" s="624"/>
      <c r="KW12" s="576"/>
      <c r="KX12" s="767"/>
      <c r="KY12" s="1292">
        <f>SUM(KZ12:LD12)</f>
        <v>0</v>
      </c>
      <c r="KZ12" s="668">
        <f>[1]Субсидия_факт!CD10</f>
        <v>0</v>
      </c>
      <c r="LA12" s="624">
        <f>[1]Субсидия_факт!CF10</f>
        <v>0</v>
      </c>
      <c r="LB12" s="668">
        <f>[1]Субсидия_факт!BV10</f>
        <v>0</v>
      </c>
      <c r="LC12" s="624">
        <f>[1]Субсидия_факт!BX10</f>
        <v>0</v>
      </c>
      <c r="LD12" s="668">
        <f>[1]Субсидия_факт!CH10</f>
        <v>0</v>
      </c>
      <c r="LE12" s="1264">
        <f>SUM(LF12:LJ12)</f>
        <v>0</v>
      </c>
      <c r="LF12" s="576"/>
      <c r="LG12" s="624"/>
      <c r="LH12" s="576"/>
      <c r="LI12" s="624"/>
      <c r="LJ12" s="576"/>
      <c r="LK12" s="556">
        <f t="shared" ref="LK12:LK29" si="78">SUM(LL12:LO12)</f>
        <v>371300.52</v>
      </c>
      <c r="LL12" s="493">
        <f>[1]Субсидия_факт!HN10</f>
        <v>0</v>
      </c>
      <c r="LM12" s="668">
        <f>[1]Субсидия_факт!HL10</f>
        <v>371300.52</v>
      </c>
      <c r="LN12" s="575">
        <f>[1]Субсидия_факт!HV10</f>
        <v>0</v>
      </c>
      <c r="LO12" s="629">
        <f>[1]Субсидия_факт!HX10</f>
        <v>0</v>
      </c>
      <c r="LP12" s="452">
        <f t="shared" ref="LP12:LP29" si="79">SUM(LQ12:LT12)</f>
        <v>0</v>
      </c>
      <c r="LQ12" s="493"/>
      <c r="LR12" s="576"/>
      <c r="LS12" s="575"/>
      <c r="LT12" s="629"/>
      <c r="LU12" s="1264">
        <f t="shared" ref="LU12:LU29" si="80">SUM(LV12:LX12)</f>
        <v>0</v>
      </c>
      <c r="LV12" s="576">
        <f>[1]Субсидия_факт!HT10</f>
        <v>0</v>
      </c>
      <c r="LW12" s="576">
        <f>[1]Субсидия_факт!HP10</f>
        <v>0</v>
      </c>
      <c r="LX12" s="624">
        <f>[1]Субсидия_факт!HR10</f>
        <v>0</v>
      </c>
      <c r="LY12" s="1264">
        <f t="shared" ref="LY12:LY29" si="81">SUM(LZ12:MB12)</f>
        <v>0</v>
      </c>
      <c r="LZ12" s="576">
        <f>LV12</f>
        <v>0</v>
      </c>
      <c r="MA12" s="576"/>
      <c r="MB12" s="624"/>
      <c r="MC12" s="1289">
        <f t="shared" ref="MC12:MC29" si="82">LU12-ME12</f>
        <v>0</v>
      </c>
      <c r="MD12" s="1289">
        <f t="shared" ref="MD12:MD29" si="83">LY12-MF12</f>
        <v>0</v>
      </c>
      <c r="ME12" s="1289">
        <f t="shared" ref="ME12:ME29" si="84">LU12</f>
        <v>0</v>
      </c>
      <c r="MF12" s="557">
        <f t="shared" ref="MF12:MF29" si="85">LY12</f>
        <v>0</v>
      </c>
      <c r="MG12" s="1293">
        <f>SUM(MH12:MI12)</f>
        <v>0</v>
      </c>
      <c r="MH12" s="668">
        <f>[1]Субсидия_факт!LH10</f>
        <v>0</v>
      </c>
      <c r="MI12" s="870">
        <f>[1]Субсидия_факт!LN10</f>
        <v>0</v>
      </c>
      <c r="MJ12" s="576"/>
      <c r="MK12" s="1293">
        <f>SUM(ML12:MM12)</f>
        <v>0</v>
      </c>
      <c r="ML12" s="702"/>
      <c r="MM12" s="624"/>
      <c r="MN12" s="576"/>
      <c r="MO12" s="1293">
        <f>SUM(MP12:MR12)</f>
        <v>7000000</v>
      </c>
      <c r="MP12" s="668">
        <f>[1]Субсидия_факт!LJ10</f>
        <v>0</v>
      </c>
      <c r="MQ12" s="870">
        <f>[1]Субсидия_факт!LP10</f>
        <v>0</v>
      </c>
      <c r="MR12" s="576">
        <f>[1]Субсидия_факт!LT10</f>
        <v>7000000</v>
      </c>
      <c r="MS12" s="1293">
        <f>SUM(MT12:MV12)</f>
        <v>7000000</v>
      </c>
      <c r="MT12" s="576"/>
      <c r="MU12" s="701"/>
      <c r="MV12" s="576">
        <f>MR12</f>
        <v>7000000</v>
      </c>
      <c r="MW12" s="1294">
        <f>SUM(MX12:MZ12)</f>
        <v>7000000</v>
      </c>
      <c r="MX12" s="501">
        <f>'Проверочная  таблица'!MP12-NF12</f>
        <v>0</v>
      </c>
      <c r="MY12" s="630">
        <f>'Проверочная  таблица'!MQ12-NG12</f>
        <v>0</v>
      </c>
      <c r="MZ12" s="500">
        <f>'Проверочная  таблица'!MR12-NH12</f>
        <v>7000000</v>
      </c>
      <c r="NA12" s="1294">
        <f>SUM(NB12:ND12)</f>
        <v>7000000</v>
      </c>
      <c r="NB12" s="702">
        <f>'Проверочная  таблица'!MT12-NJ12</f>
        <v>0</v>
      </c>
      <c r="NC12" s="624">
        <f>'Проверочная  таблица'!MU12-NK12</f>
        <v>0</v>
      </c>
      <c r="ND12" s="576">
        <f>'Проверочная  таблица'!MV12-NL12</f>
        <v>7000000</v>
      </c>
      <c r="NE12" s="1294">
        <f>SUM(NF12:NH12)</f>
        <v>0</v>
      </c>
      <c r="NF12" s="668">
        <f>[1]Субсидия_факт!LL10</f>
        <v>0</v>
      </c>
      <c r="NG12" s="870">
        <f>[1]Субсидия_факт!LR10</f>
        <v>0</v>
      </c>
      <c r="NH12" s="668">
        <f>[1]Субсидия_факт!LV10</f>
        <v>0</v>
      </c>
      <c r="NI12" s="1294">
        <f>SUM(NJ12:NL12)</f>
        <v>0</v>
      </c>
      <c r="NJ12" s="702"/>
      <c r="NK12" s="624"/>
      <c r="NL12" s="576">
        <f>NH12</f>
        <v>0</v>
      </c>
      <c r="NM12" s="495">
        <f t="shared" ref="NM12:NM29" si="86">SUM(NN12:NO12)</f>
        <v>1790617.64</v>
      </c>
      <c r="NN12" s="907">
        <f>[1]Субсидия_факт!MF10</f>
        <v>501372.94</v>
      </c>
      <c r="NO12" s="629">
        <f>[1]Субсидия_факт!MJ10</f>
        <v>1289244.7</v>
      </c>
      <c r="NP12" s="1264">
        <f t="shared" ref="NP12:NP29" si="87">SUM(NQ12:NR12)</f>
        <v>0</v>
      </c>
      <c r="NQ12" s="1277"/>
      <c r="NR12" s="648"/>
      <c r="NS12" s="1295">
        <f t="shared" ref="NS12:NS29" si="88">SUM(NT12:NU12)</f>
        <v>1790617.64</v>
      </c>
      <c r="NT12" s="1277">
        <f>NN12-NZ12</f>
        <v>501372.94</v>
      </c>
      <c r="NU12" s="629">
        <f>NO12-OA12</f>
        <v>1289244.7</v>
      </c>
      <c r="NV12" s="1278">
        <f t="shared" ref="NV12:NV29" si="89">SUM(NW12:NX12)</f>
        <v>0</v>
      </c>
      <c r="NW12" s="1277">
        <f>NQ12-OC12</f>
        <v>0</v>
      </c>
      <c r="NX12" s="629">
        <f>NR12-OD12</f>
        <v>0</v>
      </c>
      <c r="NY12" s="1295">
        <f t="shared" ref="NY12:NY29" si="90">SUM(NZ12:OA12)</f>
        <v>0</v>
      </c>
      <c r="NZ12" s="907">
        <f>[1]Субсидия_факт!MH10</f>
        <v>0</v>
      </c>
      <c r="OA12" s="629">
        <f>[1]Субсидия_факт!ML10</f>
        <v>0</v>
      </c>
      <c r="OB12" s="1278">
        <f t="shared" ref="OB12:OB29" si="91">SUM(OC12:OD12)</f>
        <v>0</v>
      </c>
      <c r="OC12" s="1277"/>
      <c r="OD12" s="648"/>
      <c r="OE12" s="556">
        <f t="shared" ref="OE12:OE29" si="92">SUM(OF12:OG12)</f>
        <v>0</v>
      </c>
      <c r="OF12" s="668">
        <f>[1]Субсидия_факт!AF10</f>
        <v>0</v>
      </c>
      <c r="OG12" s="870">
        <f>[1]Субсидия_факт!AH10</f>
        <v>0</v>
      </c>
      <c r="OH12" s="452">
        <f t="shared" ref="OH12:OH29" si="93">SUM(OI12:OJ12)</f>
        <v>0</v>
      </c>
      <c r="OI12" s="702"/>
      <c r="OJ12" s="624"/>
      <c r="OK12" s="1264">
        <f>SUM(OL12:OO12)</f>
        <v>0</v>
      </c>
      <c r="OL12" s="1286">
        <f>[1]Субсидия_факт!MN10</f>
        <v>0</v>
      </c>
      <c r="OM12" s="1287">
        <f>[1]Субсидия_факт!MP10</f>
        <v>0</v>
      </c>
      <c r="ON12" s="907">
        <f>[1]Субсидия_факт!NF10</f>
        <v>0</v>
      </c>
      <c r="OO12" s="629">
        <f>[1]Субсидия_факт!NH10</f>
        <v>0</v>
      </c>
      <c r="OP12" s="1283">
        <f>SUM(OQ12:OT12)</f>
        <v>0</v>
      </c>
      <c r="OQ12" s="494"/>
      <c r="OR12" s="629"/>
      <c r="OS12" s="1277"/>
      <c r="OT12" s="648"/>
      <c r="OU12" s="495">
        <f>SUM(OV12:PA12)</f>
        <v>0</v>
      </c>
      <c r="OV12" s="907">
        <f>[1]Субсидия_факт!LX10</f>
        <v>0</v>
      </c>
      <c r="OW12" s="1296">
        <f>[1]Субсидия_факт!MB10</f>
        <v>0</v>
      </c>
      <c r="OX12" s="907">
        <f>[1]Субсидия_факт!MR10</f>
        <v>0</v>
      </c>
      <c r="OY12" s="629">
        <f>[1]Субсидия_факт!MV10</f>
        <v>0</v>
      </c>
      <c r="OZ12" s="1288">
        <f>[1]Субсидия_факт!NJ10</f>
        <v>0</v>
      </c>
      <c r="PA12" s="629">
        <f>[1]Субсидия_факт!NN10</f>
        <v>0</v>
      </c>
      <c r="PB12" s="1264">
        <f>SUM(PC12:PH12)</f>
        <v>0</v>
      </c>
      <c r="PC12" s="1277"/>
      <c r="PD12" s="648"/>
      <c r="PE12" s="575"/>
      <c r="PF12" s="629"/>
      <c r="PG12" s="1277"/>
      <c r="PH12" s="648"/>
      <c r="PI12" s="1295">
        <f>SUM(PJ12:PO12)</f>
        <v>0</v>
      </c>
      <c r="PJ12" s="907">
        <f t="shared" ref="PJ12:PO12" si="94">OV12-PX12</f>
        <v>0</v>
      </c>
      <c r="PK12" s="629">
        <f t="shared" si="94"/>
        <v>0</v>
      </c>
      <c r="PL12" s="907">
        <f t="shared" si="94"/>
        <v>0</v>
      </c>
      <c r="PM12" s="629">
        <f t="shared" si="94"/>
        <v>0</v>
      </c>
      <c r="PN12" s="1288">
        <f t="shared" si="94"/>
        <v>0</v>
      </c>
      <c r="PO12" s="629">
        <f t="shared" si="94"/>
        <v>0</v>
      </c>
      <c r="PP12" s="1278">
        <f>SUM(PQ12:PV12)</f>
        <v>0</v>
      </c>
      <c r="PQ12" s="907">
        <f t="shared" ref="PQ12:PV12" si="95">PC12-QE12</f>
        <v>0</v>
      </c>
      <c r="PR12" s="629">
        <f t="shared" si="95"/>
        <v>0</v>
      </c>
      <c r="PS12" s="907">
        <f t="shared" si="95"/>
        <v>0</v>
      </c>
      <c r="PT12" s="629">
        <f t="shared" si="95"/>
        <v>0</v>
      </c>
      <c r="PU12" s="1288">
        <f t="shared" si="95"/>
        <v>0</v>
      </c>
      <c r="PV12" s="629">
        <f t="shared" si="95"/>
        <v>0</v>
      </c>
      <c r="PW12" s="1295">
        <f>SUM(PX12:QC12)</f>
        <v>0</v>
      </c>
      <c r="PX12" s="907">
        <f>[1]Субсидия_факт!LZ10</f>
        <v>0</v>
      </c>
      <c r="PY12" s="1296">
        <f>[1]Субсидия_факт!MD10</f>
        <v>0</v>
      </c>
      <c r="PZ12" s="575">
        <f>[1]Субсидия_факт!MT10</f>
        <v>0</v>
      </c>
      <c r="QA12" s="629">
        <f>[1]Субсидия_факт!MX10</f>
        <v>0</v>
      </c>
      <c r="QB12" s="1297">
        <f>[1]Субсидия_факт!NL10</f>
        <v>0</v>
      </c>
      <c r="QC12" s="648">
        <f>[1]Субсидия_факт!NP10</f>
        <v>0</v>
      </c>
      <c r="QD12" s="1278">
        <f>SUM(QE12:QJ12)</f>
        <v>0</v>
      </c>
      <c r="QE12" s="1277"/>
      <c r="QF12" s="648"/>
      <c r="QG12" s="575"/>
      <c r="QH12" s="629"/>
      <c r="QI12" s="1277"/>
      <c r="QJ12" s="648"/>
      <c r="QK12" s="452">
        <f>'Прочая  субсидия_МР  и  ГО'!B8</f>
        <v>6601322.290000001</v>
      </c>
      <c r="QL12" s="452">
        <f>'Прочая  субсидия_МР  и  ГО'!C8</f>
        <v>1353156.36</v>
      </c>
      <c r="QM12" s="1276">
        <f>'Прочая  субсидия_БП'!B8</f>
        <v>1202122.05</v>
      </c>
      <c r="QN12" s="556">
        <f>'Прочая  субсидия_БП'!C8</f>
        <v>1202122.05</v>
      </c>
      <c r="QO12" s="1274">
        <f>'Прочая  субсидия_БП'!D8</f>
        <v>1202122.05</v>
      </c>
      <c r="QP12" s="1269">
        <f>'Прочая  субсидия_БП'!E8</f>
        <v>1202122.05</v>
      </c>
      <c r="QQ12" s="1270">
        <f>'Прочая  субсидия_БП'!F8</f>
        <v>0</v>
      </c>
      <c r="QR12" s="1274">
        <f>'Прочая  субсидия_БП'!G8</f>
        <v>0</v>
      </c>
      <c r="QS12" s="495">
        <f t="shared" ref="QS12" si="96">SUM(QT12:QU12)</f>
        <v>168963844</v>
      </c>
      <c r="QT12" s="907">
        <f>'Проверочная  таблица'!RR12+'Проверочная  таблица'!QY12+'Проверочная  таблица'!RA12+'Проверочная  таблица'!RC12</f>
        <v>166064944</v>
      </c>
      <c r="QU12" s="1277">
        <f>'Проверочная  таблица'!RS12+'Проверочная  таблица'!RE12+'Проверочная  таблица'!RK12+'Проверочная  таблица'!RG12+'Проверочная  таблица'!RI12+RM12+RO12</f>
        <v>2898900</v>
      </c>
      <c r="QV12" s="1264">
        <f t="shared" ref="QV12" si="97">SUM(QW12:QX12)</f>
        <v>42433645.75</v>
      </c>
      <c r="QW12" s="575">
        <f>'Проверочная  таблица'!RU12+'Проверочная  таблица'!QZ12+'Проверочная  таблица'!RB12+'Проверочная  таблица'!RD12</f>
        <v>41649442.5</v>
      </c>
      <c r="QX12" s="1277">
        <f>'Проверочная  таблица'!RV12+'Проверочная  таблица'!RF12+'Проверочная  таблица'!RL12+'Проверочная  таблица'!RH12+'Проверочная  таблица'!RJ12+RN12+RP12</f>
        <v>784203.25</v>
      </c>
      <c r="QY12" s="1276">
        <f>'Субвенция  на  полномочия'!B8</f>
        <v>158756844</v>
      </c>
      <c r="QZ12" s="452">
        <f>'Субвенция  на  полномочия'!C8</f>
        <v>39962942.5</v>
      </c>
      <c r="RA12" s="1298">
        <f>[1]Субвенция_факт!P9*1000</f>
        <v>5515100</v>
      </c>
      <c r="RB12" s="675">
        <v>1086500</v>
      </c>
      <c r="RC12" s="1298">
        <f>[1]Субвенция_факт!K9*1000</f>
        <v>1069500</v>
      </c>
      <c r="RD12" s="675">
        <v>210000</v>
      </c>
      <c r="RE12" s="1298">
        <f>[1]Субвенция_факт!AD9*1000</f>
        <v>1465900</v>
      </c>
      <c r="RF12" s="675">
        <v>314657.38</v>
      </c>
      <c r="RG12" s="1298">
        <f>[1]Субвенция_факт!AE9*1000</f>
        <v>3000</v>
      </c>
      <c r="RH12" s="675"/>
      <c r="RI12" s="1298">
        <f>[1]Субвенция_факт!E9*1000</f>
        <v>0</v>
      </c>
      <c r="RJ12" s="675"/>
      <c r="RK12" s="1298">
        <f>[1]Субвенция_факт!F9*1000</f>
        <v>0</v>
      </c>
      <c r="RL12" s="762"/>
      <c r="RM12" s="937">
        <f>[1]Субвенция_факт!G9*1000</f>
        <v>0</v>
      </c>
      <c r="RN12" s="983"/>
      <c r="RO12" s="937">
        <f>[1]Субвенция_факт!H9*1000</f>
        <v>0</v>
      </c>
      <c r="RP12" s="763"/>
      <c r="RQ12" s="556">
        <f t="shared" ref="RQ12:RQ29" si="98">RR12+RS12</f>
        <v>2153500</v>
      </c>
      <c r="RR12" s="1038">
        <f>[1]Субвенция_факт!AC9*1000</f>
        <v>723500</v>
      </c>
      <c r="RS12" s="805">
        <f>[1]Субвенция_факт!AB9*1000</f>
        <v>1430000</v>
      </c>
      <c r="RT12" s="1264">
        <f t="shared" ref="RT12:RT29" si="99">SUM(RU12:RV12)</f>
        <v>859545.87</v>
      </c>
      <c r="RU12" s="1299">
        <v>390000</v>
      </c>
      <c r="RV12" s="1186">
        <v>469545.87</v>
      </c>
      <c r="RW12" s="1300">
        <f>'Проверочная  таблица'!UW12+'Проверочная  таблица'!US12+'Проверочная  таблица'!SY12+'Проверочная  таблица'!TC12+RY12+UG12+UM12+SM12+SQ12+TK12+TO12+TW12+SG12</f>
        <v>0</v>
      </c>
      <c r="RX12" s="937">
        <f>'Проверочная  таблица'!UY12+'Проверочная  таблица'!UU12+'Проверочная  таблица'!TA12+'Проверочная  таблица'!TE12+SC12+UJ12+UP12+SO12+SS12+TM12+TQ12+TZ12+SJ12</f>
        <v>0</v>
      </c>
      <c r="RY12" s="1301">
        <f t="shared" ref="RY12:RY29" si="100">SUM(RZ12:SB12)</f>
        <v>0</v>
      </c>
      <c r="RZ12" s="1038">
        <f>'[1]Иные межбюджетные трансферты'!I10</f>
        <v>0</v>
      </c>
      <c r="SA12" s="1188">
        <f>'[1]Иные межбюджетные трансферты'!K10</f>
        <v>0</v>
      </c>
      <c r="SB12" s="1302">
        <f>'[1]Иные межбюджетные трансферты'!M10</f>
        <v>0</v>
      </c>
      <c r="SC12" s="1303">
        <f t="shared" ref="SC12:SC29" si="101">SUM(SD12:SF12)</f>
        <v>0</v>
      </c>
      <c r="SD12" s="805"/>
      <c r="SE12" s="806"/>
      <c r="SF12" s="1038"/>
      <c r="SG12" s="556">
        <f t="shared" ref="SG12:SG29" si="102">SH12+SI12</f>
        <v>0</v>
      </c>
      <c r="SH12" s="1038">
        <f>'[1]Иные межбюджетные трансферты'!E10</f>
        <v>0</v>
      </c>
      <c r="SI12" s="1188">
        <f>'[1]Иные межбюджетные трансферты'!G10</f>
        <v>0</v>
      </c>
      <c r="SJ12" s="1283">
        <f t="shared" ref="SJ12:SJ29" si="103">SUM(SK12:SL12)</f>
        <v>0</v>
      </c>
      <c r="SK12" s="1038"/>
      <c r="SL12" s="1188"/>
      <c r="SM12" s="1300">
        <f>SN12</f>
        <v>0</v>
      </c>
      <c r="SN12" s="1188">
        <f>'[1]Иные межбюджетные трансферты'!W10</f>
        <v>0</v>
      </c>
      <c r="SO12" s="937">
        <f>SP12</f>
        <v>0</v>
      </c>
      <c r="SP12" s="1304"/>
      <c r="SQ12" s="1305">
        <f>SR12</f>
        <v>0</v>
      </c>
      <c r="SR12" s="1188">
        <f>'[1]Иные межбюджетные трансферты'!Y10</f>
        <v>0</v>
      </c>
      <c r="SS12" s="1306">
        <f>ST12</f>
        <v>0</v>
      </c>
      <c r="ST12" s="1304"/>
      <c r="SU12" s="1305">
        <f>SQ12-SW12</f>
        <v>0</v>
      </c>
      <c r="SV12" s="1306">
        <f>SS12-SX12</f>
        <v>0</v>
      </c>
      <c r="SW12" s="687">
        <f>SQ12</f>
        <v>0</v>
      </c>
      <c r="SX12" s="1306">
        <f>SS12</f>
        <v>0</v>
      </c>
      <c r="SY12" s="1265">
        <f t="shared" ref="SY12:SY29" si="104">SUM(SZ12:SZ12)</f>
        <v>0</v>
      </c>
      <c r="SZ12" s="1188">
        <f>'[1]Иные межбюджетные трансферты'!AC10</f>
        <v>0</v>
      </c>
      <c r="TA12" s="1264">
        <f t="shared" ref="TA12:TA29" si="105">SUM(TB12:TB12)</f>
        <v>0</v>
      </c>
      <c r="TB12" s="1188"/>
      <c r="TC12" s="495">
        <f t="shared" ref="TC12:TC29" si="106">SUM(TD12:TD12)</f>
        <v>0</v>
      </c>
      <c r="TD12" s="1188">
        <f>'[1]Иные межбюджетные трансферты'!AE10</f>
        <v>0</v>
      </c>
      <c r="TE12" s="1264">
        <f t="shared" ref="TE12:TE29" si="107">SUM(TF12:TF12)</f>
        <v>0</v>
      </c>
      <c r="TF12" s="1307"/>
      <c r="TG12" s="1281">
        <f t="shared" ref="TG12:TG29" si="108">TC12-TI12</f>
        <v>0</v>
      </c>
      <c r="TH12" s="492">
        <f t="shared" ref="TH12:TH29" si="109">TE12-TJ12</f>
        <v>0</v>
      </c>
      <c r="TI12" s="1282">
        <f>TC12</f>
        <v>0</v>
      </c>
      <c r="TJ12" s="492">
        <f>TE12</f>
        <v>0</v>
      </c>
      <c r="TK12" s="495">
        <f t="shared" ref="TK12:TK29" si="110">SUM(TL12:TL12)</f>
        <v>0</v>
      </c>
      <c r="TL12" s="1188">
        <f>'[1]Иные межбюджетные трансферты'!AI10</f>
        <v>0</v>
      </c>
      <c r="TM12" s="1264">
        <f t="shared" ref="TM12:TM29" si="111">SUM(TN12:TN12)</f>
        <v>0</v>
      </c>
      <c r="TN12" s="1188"/>
      <c r="TO12" s="495">
        <f t="shared" ref="TO12:TO29" si="112">SUM(TP12:TP12)</f>
        <v>0</v>
      </c>
      <c r="TP12" s="1188">
        <f>'[1]Иные межбюджетные трансферты'!AK10</f>
        <v>0</v>
      </c>
      <c r="TQ12" s="1264">
        <f t="shared" ref="TQ12:TQ29" si="113">SUM(TR12:TR12)</f>
        <v>0</v>
      </c>
      <c r="TR12" s="1307"/>
      <c r="TS12" s="1281">
        <f t="shared" ref="TS12:TS29" si="114">TO12-TU12</f>
        <v>0</v>
      </c>
      <c r="TT12" s="492">
        <f t="shared" ref="TT12:TT29" si="115">TQ12-TV12</f>
        <v>0</v>
      </c>
      <c r="TU12" s="1282">
        <f>TO12</f>
        <v>0</v>
      </c>
      <c r="TV12" s="1281">
        <f>TQ12</f>
        <v>0</v>
      </c>
      <c r="TW12" s="495">
        <f>SUM(TX12:TY12)</f>
        <v>0</v>
      </c>
      <c r="TX12" s="575">
        <f>'[1]Иные межбюджетные трансферты'!AS10</f>
        <v>0</v>
      </c>
      <c r="TY12" s="629">
        <f>'[1]Иные межбюджетные трансферты'!AW10</f>
        <v>0</v>
      </c>
      <c r="TZ12" s="1283">
        <f>SUM(UA12:UB12)</f>
        <v>0</v>
      </c>
      <c r="UA12" s="1286"/>
      <c r="UB12" s="1287"/>
      <c r="UC12" s="1295">
        <f>TW12-UE12</f>
        <v>0</v>
      </c>
      <c r="UD12" s="1295">
        <f>TZ12-UF12</f>
        <v>0</v>
      </c>
      <c r="UE12" s="1295">
        <f>TW12</f>
        <v>0</v>
      </c>
      <c r="UF12" s="1278">
        <f>TZ12</f>
        <v>0</v>
      </c>
      <c r="UG12" s="1275">
        <f t="shared" ref="UG12:UG29" si="116">SUM(UH12:UI12)</f>
        <v>0</v>
      </c>
      <c r="UH12" s="1308">
        <f>'[1]Иные межбюджетные трансферты'!S10</f>
        <v>0</v>
      </c>
      <c r="UI12" s="1191">
        <f>'[1]Иные межбюджетные трансферты'!U10</f>
        <v>0</v>
      </c>
      <c r="UJ12" s="712">
        <f t="shared" ref="UJ12:UJ29" si="117">SUM(UK12:UL12)</f>
        <v>0</v>
      </c>
      <c r="UK12" s="1308"/>
      <c r="UL12" s="1191"/>
      <c r="UM12" s="1275">
        <f t="shared" ref="UM12:UM29" si="118">SUM(UN12:UO12)</f>
        <v>0</v>
      </c>
      <c r="UN12" s="1308">
        <f>'[1]Иные межбюджетные трансферты'!O10</f>
        <v>0</v>
      </c>
      <c r="UO12" s="1191">
        <f>'[1]Иные межбюджетные трансферты'!Q10</f>
        <v>0</v>
      </c>
      <c r="UP12" s="712">
        <f t="shared" ref="UP12:UP29" si="119">SUM(UQ12:UR12)</f>
        <v>0</v>
      </c>
      <c r="UQ12" s="1308"/>
      <c r="UR12" s="1191"/>
      <c r="US12" s="452">
        <f t="shared" ref="US12:US29" si="120">SUM(UT12:UT12)</f>
        <v>0</v>
      </c>
      <c r="UT12" s="805"/>
      <c r="UU12" s="1290">
        <f t="shared" ref="UU12:UU29" si="121">SUM(UV12:UV12)</f>
        <v>0</v>
      </c>
      <c r="UV12" s="668"/>
      <c r="UW12" s="556">
        <f t="shared" ref="UW12:UW29" si="122">SUM(UX12:UX12)</f>
        <v>0</v>
      </c>
      <c r="UX12" s="805">
        <f>'[1]Иные межбюджетные трансферты'!AO10</f>
        <v>0</v>
      </c>
      <c r="UY12" s="1264">
        <f t="shared" ref="UY12:UY29" si="123">SUM(UZ12:UZ12)</f>
        <v>0</v>
      </c>
      <c r="UZ12" s="576"/>
      <c r="VA12" s="1289">
        <f t="shared" ref="VA12:VA29" si="124">SUM(VB12:VB12)</f>
        <v>0</v>
      </c>
      <c r="VB12" s="668">
        <f>'Проверочная  таблица'!UX12-VF12</f>
        <v>0</v>
      </c>
      <c r="VC12" s="1289">
        <f t="shared" ref="VC12:VC29" si="125">SUM(VD12:VD12)</f>
        <v>0</v>
      </c>
      <c r="VD12" s="668">
        <f>'Проверочная  таблица'!UZ12-VH12</f>
        <v>0</v>
      </c>
      <c r="VE12" s="1289">
        <f t="shared" ref="VE12:VE29" si="126">SUM(VF12:VF12)</f>
        <v>0</v>
      </c>
      <c r="VF12" s="805">
        <f>'[1]Иные межбюджетные трансферты'!AQ10</f>
        <v>0</v>
      </c>
      <c r="VG12" s="1278">
        <f t="shared" ref="VG12:VG29" si="127">SUM(VH12:VH12)</f>
        <v>0</v>
      </c>
      <c r="VH12" s="576"/>
      <c r="VI12" s="499">
        <f>VK12+'Проверочная  таблица'!VS12+VO12+'Проверочная  таблица'!VW12+VQ12+'Проверочная  таблица'!VY12</f>
        <v>-7717600</v>
      </c>
      <c r="VJ12" s="1264">
        <f>VL12+'Проверочная  таблица'!VT12+VP12+'Проверочная  таблица'!VX12+VR12+'Проверочная  таблица'!VZ12</f>
        <v>-5067600</v>
      </c>
      <c r="VK12" s="495"/>
      <c r="VL12" s="495"/>
      <c r="VM12" s="495"/>
      <c r="VN12" s="495"/>
      <c r="VO12" s="1281">
        <f t="shared" ref="VO12:VO29" si="128">VM12-VQ12</f>
        <v>0</v>
      </c>
      <c r="VP12" s="492">
        <f t="shared" ref="VP12:VP29" si="129">VN12-VR12</f>
        <v>0</v>
      </c>
      <c r="VQ12" s="496"/>
      <c r="VR12" s="492"/>
      <c r="VS12" s="495">
        <v>-6300000</v>
      </c>
      <c r="VT12" s="495">
        <v>-3650000</v>
      </c>
      <c r="VU12" s="495">
        <v>-1417600</v>
      </c>
      <c r="VV12" s="495">
        <f>-100000-800000-300000-217600</f>
        <v>-1417600</v>
      </c>
      <c r="VW12" s="1281">
        <f t="shared" ref="VW12:VW29" si="130">VU12-VY12</f>
        <v>-1417600</v>
      </c>
      <c r="VX12" s="492">
        <f t="shared" ref="VX12:VX29" si="131">VV12-VZ12</f>
        <v>-1417600</v>
      </c>
      <c r="VY12" s="497"/>
      <c r="VZ12" s="498"/>
      <c r="WA12" s="1309">
        <f>'Проверочная  таблица'!VS12+'Проверочная  таблица'!VU12</f>
        <v>-7717600</v>
      </c>
      <c r="WB12" s="1309">
        <f>'Проверочная  таблица'!VT12+'Проверочная  таблица'!VV12</f>
        <v>-5067600</v>
      </c>
      <c r="WC12" s="931"/>
    </row>
    <row r="13" spans="1:601" s="327" customFormat="1" ht="25.5" customHeight="1" x14ac:dyDescent="0.3">
      <c r="A13" s="334" t="s">
        <v>81</v>
      </c>
      <c r="B13" s="502">
        <f>D13+AI13+'Проверочная  таблица'!QS13+'Проверочная  таблица'!RW13</f>
        <v>957773595.46000004</v>
      </c>
      <c r="C13" s="499">
        <f>E13+'Проверочная  таблица'!QV13+AJ13+'Проверочная  таблица'!RX13</f>
        <v>265306729.06</v>
      </c>
      <c r="D13" s="1310">
        <f t="shared" si="0"/>
        <v>145248100</v>
      </c>
      <c r="E13" s="502">
        <f t="shared" si="1"/>
        <v>78111029</v>
      </c>
      <c r="F13" s="1311">
        <f>'[1]Дотация  из  ОБ_факт'!M9</f>
        <v>16118400</v>
      </c>
      <c r="G13" s="1312">
        <v>4029603</v>
      </c>
      <c r="H13" s="1313">
        <f>'[1]Дотация  из  ОБ_факт'!G9</f>
        <v>111505000</v>
      </c>
      <c r="I13" s="1312">
        <v>69848396</v>
      </c>
      <c r="J13" s="559">
        <f t="shared" si="2"/>
        <v>44030000</v>
      </c>
      <c r="K13" s="1314">
        <f t="shared" si="3"/>
        <v>11202617</v>
      </c>
      <c r="L13" s="1315">
        <f>'[1]Дотация  из  ОБ_факт'!K9</f>
        <v>67475000</v>
      </c>
      <c r="M13" s="685">
        <v>58645779</v>
      </c>
      <c r="N13" s="1311">
        <f>'[1]Дотация  из  ОБ_факт'!Q9</f>
        <v>0</v>
      </c>
      <c r="O13" s="1316"/>
      <c r="P13" s="1311">
        <f>'[1]Дотация  из  ОБ_факт'!S9</f>
        <v>17624700</v>
      </c>
      <c r="Q13" s="1317">
        <v>4233030</v>
      </c>
      <c r="R13" s="1314">
        <f t="shared" si="4"/>
        <v>15748100</v>
      </c>
      <c r="S13" s="1318">
        <f t="shared" si="5"/>
        <v>3728230</v>
      </c>
      <c r="T13" s="1315">
        <f>'[1]Дотация  из  ОБ_факт'!W9</f>
        <v>1876600</v>
      </c>
      <c r="U13" s="572">
        <v>504800</v>
      </c>
      <c r="V13" s="1311">
        <f>'[1]Дотация  из  ОБ_факт'!AA9+'[1]Дотация  из  ОБ_факт'!AC9+'[1]Дотация  из  ОБ_факт'!AG9</f>
        <v>0</v>
      </c>
      <c r="W13" s="959">
        <f t="shared" si="6"/>
        <v>0</v>
      </c>
      <c r="X13" s="543"/>
      <c r="Y13" s="542"/>
      <c r="Z13" s="543"/>
      <c r="AA13" s="1311">
        <f>'[1]Дотация  из  ОБ_факт'!Y9+'[1]Дотация  из  ОБ_факт'!AE9</f>
        <v>0</v>
      </c>
      <c r="AB13" s="573">
        <f t="shared" si="7"/>
        <v>0</v>
      </c>
      <c r="AC13" s="542"/>
      <c r="AD13" s="543"/>
      <c r="AE13" s="559">
        <f t="shared" si="8"/>
        <v>0</v>
      </c>
      <c r="AF13" s="1314">
        <f t="shared" si="9"/>
        <v>0</v>
      </c>
      <c r="AG13" s="559">
        <f>'[1]Дотация  из  ОБ_факт'!AE9</f>
        <v>0</v>
      </c>
      <c r="AH13" s="676"/>
      <c r="AI13" s="1276">
        <f>'Проверочная  таблица'!LK13+'Проверочная  таблица'!QK13+'Проверочная  таблица'!QM13+CQ13+CS13+CY13+DA13+BS13+CA13+'Проверочная  таблица'!JK13+'Проверочная  таблица'!JU13+'Проверочная  таблица'!EC13+'Проверочная  таблица'!KY13+DM13+'Проверочная  таблица'!IG13+'Проверочная  таблица'!IM13+'Проверочная  таблица'!MG13+'Проверочная  таблица'!MO13+IA13+'Проверочная  таблица'!LU13+FK13+EY13+OE13+ES13+AK13+AU13+FE13+JE13+GG13+GQ13+DG13+OK13+FQ13+EI13+OU13+NM13+GA13+CM13+HU13</f>
        <v>161528764.46000001</v>
      </c>
      <c r="AJ13" s="556">
        <f>'Проверочная  таблица'!LP13+'Проверочная  таблица'!QL13+'Проверочная  таблица'!QN13+CR13+CT13+CZ13+DB13+BW13+CE13+'Проверочная  таблица'!JP13+'Проверочная  таблица'!JZ13+'Проверочная  таблица'!EF13+'Проверочная  таблица'!LE13+DU13+'Проверочная  таблица'!IJ13+'Проверочная  таблица'!IP13+'Проверочная  таблица'!MK13+'Проверочная  таблица'!MS13+ID13+'Проверочная  таблица'!LY13+FH13+FN13+FB13+OH13+EV13+AP13+AY13+JH13+GL13+GV13+DJ13+OP13+FT13+EN13+PB13+NP13+GD13+CO13+HX13</f>
        <v>15570320.129999999</v>
      </c>
      <c r="AK13" s="556">
        <f t="shared" si="10"/>
        <v>6800962.9500000002</v>
      </c>
      <c r="AL13" s="330">
        <f>[1]Субсидия_факт!DB11</f>
        <v>0</v>
      </c>
      <c r="AM13" s="500">
        <f>[1]Субсидия_факт!FF11</f>
        <v>0</v>
      </c>
      <c r="AN13" s="501">
        <f>[1]Субсидия_факт!FR11</f>
        <v>0</v>
      </c>
      <c r="AO13" s="500">
        <f>[1]Субсидия_факт!MZ11</f>
        <v>6800962.9500000002</v>
      </c>
      <c r="AP13" s="556">
        <f t="shared" si="11"/>
        <v>0</v>
      </c>
      <c r="AQ13" s="458"/>
      <c r="AR13" s="458"/>
      <c r="AS13" s="458"/>
      <c r="AT13" s="458"/>
      <c r="AU13" s="556">
        <f t="shared" si="12"/>
        <v>0</v>
      </c>
      <c r="AV13" s="458">
        <f>[1]Субсидия_факт!DD11</f>
        <v>0</v>
      </c>
      <c r="AW13" s="330">
        <f>[1]Субсидия_факт!FJ11</f>
        <v>0</v>
      </c>
      <c r="AX13" s="501">
        <f>[1]Субсидия_факт!NB11</f>
        <v>0</v>
      </c>
      <c r="AY13" s="556">
        <f t="shared" si="13"/>
        <v>0</v>
      </c>
      <c r="AZ13" s="500"/>
      <c r="BA13" s="500"/>
      <c r="BB13" s="501"/>
      <c r="BC13" s="557">
        <f t="shared" si="14"/>
        <v>0</v>
      </c>
      <c r="BD13" s="501">
        <f t="shared" si="15"/>
        <v>0</v>
      </c>
      <c r="BE13" s="458">
        <f t="shared" si="16"/>
        <v>0</v>
      </c>
      <c r="BF13" s="330">
        <f t="shared" si="17"/>
        <v>0</v>
      </c>
      <c r="BG13" s="557">
        <f t="shared" si="18"/>
        <v>0</v>
      </c>
      <c r="BH13" s="500">
        <f t="shared" si="19"/>
        <v>0</v>
      </c>
      <c r="BI13" s="501">
        <f t="shared" si="20"/>
        <v>0</v>
      </c>
      <c r="BJ13" s="330">
        <f t="shared" si="21"/>
        <v>0</v>
      </c>
      <c r="BK13" s="557">
        <f t="shared" si="22"/>
        <v>0</v>
      </c>
      <c r="BL13" s="458">
        <f>[1]Субсидия_факт!DF11</f>
        <v>0</v>
      </c>
      <c r="BM13" s="330">
        <f>[1]Субсидия_факт!FL11</f>
        <v>0</v>
      </c>
      <c r="BN13" s="458">
        <f>[1]Субсидия_факт!ND11</f>
        <v>0</v>
      </c>
      <c r="BO13" s="557">
        <f t="shared" si="23"/>
        <v>0</v>
      </c>
      <c r="BP13" s="501"/>
      <c r="BQ13" s="500"/>
      <c r="BR13" s="501"/>
      <c r="BS13" s="499">
        <f t="shared" ref="BS13:BS29" si="132">SUM(BT13:BV13)</f>
        <v>27870511</v>
      </c>
      <c r="BT13" s="1070">
        <f>[1]Субсидия_факт!IL11</f>
        <v>0</v>
      </c>
      <c r="BU13" s="330">
        <f>[1]Субсидия_факт!IR11</f>
        <v>27870511</v>
      </c>
      <c r="BV13" s="668">
        <f>[1]Субсидия_факт!JD11</f>
        <v>0</v>
      </c>
      <c r="BW13" s="499">
        <f t="shared" ref="BW13:BW29" si="133">SUM(BX13:BZ13)</f>
        <v>0</v>
      </c>
      <c r="BX13" s="500"/>
      <c r="BY13" s="500"/>
      <c r="BZ13" s="576"/>
      <c r="CA13" s="499">
        <f t="shared" ref="CA13:CA29" si="134">SUM(CB13:CD13)</f>
        <v>29000000</v>
      </c>
      <c r="CB13" s="458">
        <f>[1]Субсидия_факт!IN11</f>
        <v>0</v>
      </c>
      <c r="CC13" s="330">
        <f>[1]Субсидия_факт!IT11</f>
        <v>15000000</v>
      </c>
      <c r="CD13" s="668">
        <f>[1]Субсидия_факт!JF11</f>
        <v>14000000</v>
      </c>
      <c r="CE13" s="499">
        <f t="shared" ref="CE13:CE29" si="135">SUM(CF13:CH13)</f>
        <v>0</v>
      </c>
      <c r="CF13" s="500"/>
      <c r="CG13" s="501"/>
      <c r="CH13" s="668"/>
      <c r="CI13" s="1319">
        <f t="shared" si="24"/>
        <v>0</v>
      </c>
      <c r="CJ13" s="498">
        <f t="shared" si="25"/>
        <v>0</v>
      </c>
      <c r="CK13" s="1320">
        <f t="shared" ref="CK13:CK29" si="136">CA13</f>
        <v>29000000</v>
      </c>
      <c r="CL13" s="1319">
        <f t="shared" ref="CL13:CL29" si="137">CE13</f>
        <v>0</v>
      </c>
      <c r="CM13" s="499">
        <f t="shared" ref="CM13:CO29" si="138">CN13</f>
        <v>0</v>
      </c>
      <c r="CN13" s="630">
        <f>[1]Субсидия_факт!FT11</f>
        <v>0</v>
      </c>
      <c r="CO13" s="499">
        <f t="shared" si="138"/>
        <v>0</v>
      </c>
      <c r="CP13" s="630"/>
      <c r="CQ13" s="1321">
        <f>[1]Субсидия_факт!FV11</f>
        <v>0</v>
      </c>
      <c r="CR13" s="573"/>
      <c r="CS13" s="499">
        <f>[1]Субсидия_факт!FX11</f>
        <v>15065777.310000001</v>
      </c>
      <c r="CT13" s="573"/>
      <c r="CU13" s="779">
        <f t="shared" si="26"/>
        <v>0</v>
      </c>
      <c r="CV13" s="1322">
        <f t="shared" si="27"/>
        <v>0</v>
      </c>
      <c r="CW13" s="779">
        <f>[1]Субсидия_факт!FZ11</f>
        <v>15065777.310000001</v>
      </c>
      <c r="CX13" s="685"/>
      <c r="CY13" s="502">
        <f>[1]Субсидия_факт!GB11</f>
        <v>0</v>
      </c>
      <c r="CZ13" s="328"/>
      <c r="DA13" s="1321">
        <f>[1]Субсидия_факт!GD11</f>
        <v>5032587.97</v>
      </c>
      <c r="DB13" s="573"/>
      <c r="DC13" s="498">
        <f t="shared" si="28"/>
        <v>0</v>
      </c>
      <c r="DD13" s="498">
        <f t="shared" si="29"/>
        <v>0</v>
      </c>
      <c r="DE13" s="1285">
        <f>[1]Субсидия_факт!GF11</f>
        <v>5032587.97</v>
      </c>
      <c r="DF13" s="329"/>
      <c r="DG13" s="556">
        <f t="shared" si="30"/>
        <v>0</v>
      </c>
      <c r="DH13" s="668">
        <f>[1]Субсидия_факт!EV11</f>
        <v>0</v>
      </c>
      <c r="DI13" s="870">
        <f>[1]Субсидия_факт!EX11</f>
        <v>0</v>
      </c>
      <c r="DJ13" s="452">
        <f t="shared" si="31"/>
        <v>0</v>
      </c>
      <c r="DK13" s="702"/>
      <c r="DL13" s="870"/>
      <c r="DM13" s="502">
        <f t="shared" si="32"/>
        <v>170260</v>
      </c>
      <c r="DN13" s="703">
        <f>[1]Субсидия_факт!R11</f>
        <v>0</v>
      </c>
      <c r="DO13" s="703">
        <f>[1]Субсидия_факт!T11</f>
        <v>0</v>
      </c>
      <c r="DP13" s="630">
        <f>[1]Субсидия_факт!V11</f>
        <v>0</v>
      </c>
      <c r="DQ13" s="670">
        <f>[1]Субсидия_факт!X11</f>
        <v>0</v>
      </c>
      <c r="DR13" s="700">
        <f>[1]Субсидия_факт!Z11</f>
        <v>0</v>
      </c>
      <c r="DS13" s="500">
        <f>[1]Субсидия_факт!AB11</f>
        <v>0</v>
      </c>
      <c r="DT13" s="670">
        <f>[1]Субсидия_факт!AD11</f>
        <v>170260</v>
      </c>
      <c r="DU13" s="499">
        <f t="shared" si="33"/>
        <v>170260</v>
      </c>
      <c r="DV13" s="501"/>
      <c r="DW13" s="500"/>
      <c r="DX13" s="630"/>
      <c r="DY13" s="500"/>
      <c r="DZ13" s="630"/>
      <c r="EA13" s="501"/>
      <c r="EB13" s="703">
        <f>DT13</f>
        <v>170260</v>
      </c>
      <c r="EC13" s="556">
        <f t="shared" si="34"/>
        <v>0</v>
      </c>
      <c r="ED13" s="668">
        <f>[1]Субсидия_факт!BN11</f>
        <v>0</v>
      </c>
      <c r="EE13" s="870">
        <f>[1]Субсидия_факт!BP11</f>
        <v>0</v>
      </c>
      <c r="EF13" s="452">
        <f t="shared" si="35"/>
        <v>0</v>
      </c>
      <c r="EG13" s="702"/>
      <c r="EH13" s="870"/>
      <c r="EI13" s="502">
        <f t="shared" ref="EI13:EI29" si="139">SUM(EJ13:EM13)</f>
        <v>0</v>
      </c>
      <c r="EJ13" s="458">
        <f>[1]Субсидия_факт!AJ11</f>
        <v>0</v>
      </c>
      <c r="EK13" s="630">
        <f>[1]Субсидия_факт!AL11</f>
        <v>0</v>
      </c>
      <c r="EL13" s="1070">
        <f>[1]Субсидия_факт!AN11</f>
        <v>0</v>
      </c>
      <c r="EM13" s="630">
        <f>[1]Субсидия_факт!AP11</f>
        <v>0</v>
      </c>
      <c r="EN13" s="499">
        <f t="shared" ref="EN13:EN29" si="140">SUM(EO13:ER13)</f>
        <v>0</v>
      </c>
      <c r="EO13" s="458"/>
      <c r="EP13" s="630"/>
      <c r="EQ13" s="458"/>
      <c r="ER13" s="630"/>
      <c r="ES13" s="556">
        <f t="shared" si="36"/>
        <v>0</v>
      </c>
      <c r="ET13" s="668">
        <f>[1]Субсидия_факт!AX11</f>
        <v>0</v>
      </c>
      <c r="EU13" s="624">
        <f>[1]Субсидия_факт!AZ11</f>
        <v>0</v>
      </c>
      <c r="EV13" s="452">
        <f t="shared" si="37"/>
        <v>0</v>
      </c>
      <c r="EW13" s="702"/>
      <c r="EX13" s="624"/>
      <c r="EY13" s="556">
        <f t="shared" si="38"/>
        <v>0</v>
      </c>
      <c r="EZ13" s="668">
        <f>[1]Субсидия_факт!BZ11</f>
        <v>0</v>
      </c>
      <c r="FA13" s="870">
        <f>[1]Субсидия_факт!CB11</f>
        <v>0</v>
      </c>
      <c r="FB13" s="452">
        <f t="shared" si="39"/>
        <v>0</v>
      </c>
      <c r="FC13" s="702"/>
      <c r="FD13" s="624"/>
      <c r="FE13" s="556">
        <f t="shared" si="40"/>
        <v>0</v>
      </c>
      <c r="FF13" s="668">
        <f>[1]Субсидия_факт!BR11</f>
        <v>0</v>
      </c>
      <c r="FG13" s="870">
        <f>[1]Субсидия_факт!BT11</f>
        <v>0</v>
      </c>
      <c r="FH13" s="452">
        <f t="shared" si="41"/>
        <v>0</v>
      </c>
      <c r="FI13" s="702"/>
      <c r="FJ13" s="624"/>
      <c r="FK13" s="556">
        <f t="shared" si="42"/>
        <v>0</v>
      </c>
      <c r="FL13" s="668">
        <f>[1]Субсидия_факт!KJ11</f>
        <v>0</v>
      </c>
      <c r="FM13" s="870">
        <f>[1]Субсидия_факт!KL11</f>
        <v>0</v>
      </c>
      <c r="FN13" s="452">
        <f t="shared" si="43"/>
        <v>0</v>
      </c>
      <c r="FO13" s="702"/>
      <c r="FP13" s="624"/>
      <c r="FQ13" s="556">
        <f t="shared" si="44"/>
        <v>0</v>
      </c>
      <c r="FR13" s="668">
        <f>[1]Субсидия_факт!KN11</f>
        <v>0</v>
      </c>
      <c r="FS13" s="870">
        <f>[1]Субсидия_факт!KR11</f>
        <v>0</v>
      </c>
      <c r="FT13" s="452">
        <f t="shared" si="45"/>
        <v>0</v>
      </c>
      <c r="FU13" s="702"/>
      <c r="FV13" s="624"/>
      <c r="FW13" s="1289">
        <f t="shared" ref="FW13:FW29" si="141">FQ13-FY13</f>
        <v>0</v>
      </c>
      <c r="FX13" s="557">
        <f t="shared" ref="FX13:FX29" si="142">FT13-FZ13</f>
        <v>0</v>
      </c>
      <c r="FY13" s="1289">
        <f t="shared" ref="FY13:FY29" si="143">FQ13</f>
        <v>0</v>
      </c>
      <c r="FZ13" s="557">
        <f t="shared" ref="FZ13:FZ29" si="144">FT13</f>
        <v>0</v>
      </c>
      <c r="GA13" s="556">
        <f t="shared" ref="GA13:GA29" si="145">SUM(GB13:GC13)</f>
        <v>0</v>
      </c>
      <c r="GB13" s="668">
        <f>[1]Субсидия_факт!BJ11</f>
        <v>0</v>
      </c>
      <c r="GC13" s="624">
        <f>[1]Субсидия_факт!BL11</f>
        <v>0</v>
      </c>
      <c r="GD13" s="556">
        <f t="shared" ref="GD13:GD29" si="146">SUM(GE13:GF13)</f>
        <v>0</v>
      </c>
      <c r="GE13" s="668"/>
      <c r="GF13" s="624"/>
      <c r="GG13" s="556">
        <f t="shared" si="46"/>
        <v>0</v>
      </c>
      <c r="GH13" s="668"/>
      <c r="GI13" s="624"/>
      <c r="GJ13" s="668"/>
      <c r="GK13" s="870"/>
      <c r="GL13" s="452">
        <f t="shared" si="47"/>
        <v>0</v>
      </c>
      <c r="GM13" s="668"/>
      <c r="GN13" s="624"/>
      <c r="GO13" s="668"/>
      <c r="GP13" s="624"/>
      <c r="GQ13" s="452">
        <f t="shared" ref="GQ13:GQ29" si="147">SUM(GR13:GU13)</f>
        <v>400929.06</v>
      </c>
      <c r="GR13" s="668">
        <f>[1]Субсидия_факт!GJ11</f>
        <v>0</v>
      </c>
      <c r="GS13" s="624">
        <f>[1]Субсидия_факт!GN11</f>
        <v>0</v>
      </c>
      <c r="GT13" s="668">
        <f>[1]Субсидия_факт!GX11</f>
        <v>235312.98</v>
      </c>
      <c r="GU13" s="870">
        <f>[1]Субсидия_факт!HB11</f>
        <v>165616.07999999999</v>
      </c>
      <c r="GV13" s="452">
        <f t="shared" ref="GV13:GV29" si="148">SUM(GW13:GZ13)</f>
        <v>0</v>
      </c>
      <c r="GW13" s="668"/>
      <c r="GX13" s="624"/>
      <c r="GY13" s="668"/>
      <c r="GZ13" s="624"/>
      <c r="HA13" s="1289">
        <f t="shared" ref="HA13:HA29" si="149">SUM(HB13:HE13)</f>
        <v>0</v>
      </c>
      <c r="HB13" s="668">
        <f t="shared" si="48"/>
        <v>0</v>
      </c>
      <c r="HC13" s="870">
        <f t="shared" si="49"/>
        <v>0</v>
      </c>
      <c r="HD13" s="668">
        <f t="shared" si="50"/>
        <v>0</v>
      </c>
      <c r="HE13" s="870">
        <f t="shared" si="51"/>
        <v>0</v>
      </c>
      <c r="HF13" s="1289">
        <f t="shared" ref="HF13:HF29" si="150">SUM(HG13:HJ13)</f>
        <v>0</v>
      </c>
      <c r="HG13" s="668">
        <f t="shared" si="52"/>
        <v>0</v>
      </c>
      <c r="HH13" s="870">
        <f t="shared" si="53"/>
        <v>0</v>
      </c>
      <c r="HI13" s="668">
        <f t="shared" si="54"/>
        <v>0</v>
      </c>
      <c r="HJ13" s="870">
        <f t="shared" si="55"/>
        <v>0</v>
      </c>
      <c r="HK13" s="1289">
        <f t="shared" ref="HK13:HK29" si="151">SUM(HL13:HO13)</f>
        <v>400929.06</v>
      </c>
      <c r="HL13" s="668">
        <f>[1]Субсидия_факт!GL11</f>
        <v>0</v>
      </c>
      <c r="HM13" s="624">
        <f>[1]Субсидия_факт!GP11</f>
        <v>0</v>
      </c>
      <c r="HN13" s="668">
        <f>[1]Субсидия_факт!GZ11</f>
        <v>235312.98</v>
      </c>
      <c r="HO13" s="870">
        <f>[1]Субсидия_факт!HD11</f>
        <v>165616.07999999999</v>
      </c>
      <c r="HP13" s="1289">
        <f t="shared" ref="HP13:HP29" si="152">SUM(HQ13:HT13)</f>
        <v>0</v>
      </c>
      <c r="HQ13" s="668"/>
      <c r="HR13" s="624"/>
      <c r="HS13" s="668"/>
      <c r="HT13" s="624"/>
      <c r="HU13" s="502">
        <f t="shared" si="56"/>
        <v>0</v>
      </c>
      <c r="HV13" s="576">
        <f>[1]Субсидия_факт!N11</f>
        <v>0</v>
      </c>
      <c r="HW13" s="624">
        <f>[1]Субсидия_факт!P11</f>
        <v>0</v>
      </c>
      <c r="HX13" s="499">
        <f t="shared" si="57"/>
        <v>0</v>
      </c>
      <c r="HY13" s="500"/>
      <c r="HZ13" s="649"/>
      <c r="IA13" s="502">
        <f t="shared" ref="IA13:IA29" si="153">SUM(IB13:IC13)</f>
        <v>0</v>
      </c>
      <c r="IB13" s="576">
        <f>[1]Субсидия_факт!EP11</f>
        <v>0</v>
      </c>
      <c r="IC13" s="624">
        <f>[1]Субсидия_факт!ER11</f>
        <v>0</v>
      </c>
      <c r="ID13" s="499">
        <f t="shared" ref="ID13:ID29" si="154">SUM(IE13:IF13)</f>
        <v>0</v>
      </c>
      <c r="IE13" s="500"/>
      <c r="IF13" s="649"/>
      <c r="IG13" s="1276">
        <f t="shared" si="60"/>
        <v>0</v>
      </c>
      <c r="IH13" s="668">
        <f>[1]Субсидия_факт!ED11</f>
        <v>0</v>
      </c>
      <c r="II13" s="870">
        <f>[1]Субсидия_факт!EJ11</f>
        <v>0</v>
      </c>
      <c r="IJ13" s="452">
        <f t="shared" si="61"/>
        <v>0</v>
      </c>
      <c r="IK13" s="668"/>
      <c r="IL13" s="624"/>
      <c r="IM13" s="452">
        <f t="shared" si="62"/>
        <v>1222765.6200000001</v>
      </c>
      <c r="IN13" s="668">
        <f>[1]Субсидия_факт!EF11</f>
        <v>342376.04000000004</v>
      </c>
      <c r="IO13" s="624">
        <f>[1]Субсидия_факт!EL11</f>
        <v>880389.58000000007</v>
      </c>
      <c r="IP13" s="452">
        <f t="shared" si="63"/>
        <v>112972.91</v>
      </c>
      <c r="IQ13" s="576">
        <v>31632.57</v>
      </c>
      <c r="IR13" s="652">
        <v>81340.34</v>
      </c>
      <c r="IS13" s="557">
        <f t="shared" si="64"/>
        <v>711064.79</v>
      </c>
      <c r="IT13" s="702">
        <f>'Проверочная  таблица'!IN13-'Проверочная  таблица'!IZ13</f>
        <v>199099.10000000003</v>
      </c>
      <c r="IU13" s="624">
        <f>'Проверочная  таблица'!IO13-'Проверочная  таблица'!JA13</f>
        <v>511965.69000000006</v>
      </c>
      <c r="IV13" s="1285">
        <f t="shared" si="65"/>
        <v>112972.91</v>
      </c>
      <c r="IW13" s="576">
        <f>'Проверочная  таблица'!IQ13-'Проверочная  таблица'!JC13</f>
        <v>31632.57</v>
      </c>
      <c r="IX13" s="701">
        <f>'Проверочная  таблица'!IR13-'Проверочная  таблица'!JD13</f>
        <v>81340.34</v>
      </c>
      <c r="IY13" s="557">
        <f t="shared" si="66"/>
        <v>511700.83</v>
      </c>
      <c r="IZ13" s="668">
        <f>[1]Субсидия_факт!EH11</f>
        <v>143276.94</v>
      </c>
      <c r="JA13" s="870">
        <f>[1]Субсидия_факт!EN11</f>
        <v>368423.89</v>
      </c>
      <c r="JB13" s="557">
        <f t="shared" si="67"/>
        <v>0</v>
      </c>
      <c r="JC13" s="668"/>
      <c r="JD13" s="624"/>
      <c r="JE13" s="452">
        <f t="shared" si="68"/>
        <v>0</v>
      </c>
      <c r="JF13" s="576">
        <f>[1]Субсидия_факт!AR11</f>
        <v>0</v>
      </c>
      <c r="JG13" s="624">
        <f>[1]Субсидия_факт!AT11</f>
        <v>0</v>
      </c>
      <c r="JH13" s="452">
        <f t="shared" si="69"/>
        <v>0</v>
      </c>
      <c r="JI13" s="576"/>
      <c r="JJ13" s="624"/>
      <c r="JK13" s="1290">
        <f t="shared" si="70"/>
        <v>0</v>
      </c>
      <c r="JL13" s="576">
        <f>[1]Субсидия_факт!CJ11</f>
        <v>0</v>
      </c>
      <c r="JM13" s="624">
        <f>[1]Субсидия_факт!CP11</f>
        <v>0</v>
      </c>
      <c r="JN13" s="668">
        <f>[1]Субсидия_факт!DN11</f>
        <v>0</v>
      </c>
      <c r="JO13" s="870">
        <f>[1]Субсидия_факт!DT11</f>
        <v>0</v>
      </c>
      <c r="JP13" s="452">
        <f t="shared" si="71"/>
        <v>0</v>
      </c>
      <c r="JQ13" s="576"/>
      <c r="JR13" s="624"/>
      <c r="JS13" s="576"/>
      <c r="JT13" s="767"/>
      <c r="JU13" s="1290">
        <f t="shared" si="72"/>
        <v>0</v>
      </c>
      <c r="JV13" s="576">
        <f>[1]Субсидия_факт!CL11</f>
        <v>0</v>
      </c>
      <c r="JW13" s="624">
        <f>[1]Субсидия_факт!CR11</f>
        <v>0</v>
      </c>
      <c r="JX13" s="668">
        <f>[1]Субсидия_факт!DP11</f>
        <v>0</v>
      </c>
      <c r="JY13" s="870">
        <f>[1]Субсидия_факт!DV11</f>
        <v>0</v>
      </c>
      <c r="JZ13" s="452">
        <f t="shared" si="73"/>
        <v>0</v>
      </c>
      <c r="KA13" s="576"/>
      <c r="KB13" s="624"/>
      <c r="KC13" s="702"/>
      <c r="KD13" s="624"/>
      <c r="KE13" s="1291">
        <f t="shared" si="74"/>
        <v>0</v>
      </c>
      <c r="KF13" s="576">
        <f>'Проверочная  таблица'!JV13-KP13</f>
        <v>0</v>
      </c>
      <c r="KG13" s="624">
        <f>'Проверочная  таблица'!JW13-KQ13</f>
        <v>0</v>
      </c>
      <c r="KH13" s="702">
        <f>'Проверочная  таблица'!JX13-KR13</f>
        <v>0</v>
      </c>
      <c r="KI13" s="624">
        <f>'Проверочная  таблица'!JY13-KS13</f>
        <v>0</v>
      </c>
      <c r="KJ13" s="1291">
        <f t="shared" si="75"/>
        <v>0</v>
      </c>
      <c r="KK13" s="576">
        <f>'Проверочная  таблица'!KA13-KU13</f>
        <v>0</v>
      </c>
      <c r="KL13" s="652">
        <f>'Проверочная  таблица'!KB13-KV13</f>
        <v>0</v>
      </c>
      <c r="KM13" s="576">
        <f>'Проверочная  таблица'!KC13-KW13</f>
        <v>0</v>
      </c>
      <c r="KN13" s="701">
        <f>'Проверочная  таблица'!KD13-KX13</f>
        <v>0</v>
      </c>
      <c r="KO13" s="557">
        <f t="shared" si="76"/>
        <v>0</v>
      </c>
      <c r="KP13" s="576">
        <f>[1]Субсидия_факт!CN11</f>
        <v>0</v>
      </c>
      <c r="KQ13" s="624">
        <f>[1]Субсидия_факт!CT11</f>
        <v>0</v>
      </c>
      <c r="KR13" s="668">
        <f>[1]Субсидия_факт!DR11</f>
        <v>0</v>
      </c>
      <c r="KS13" s="870">
        <f>[1]Субсидия_факт!DX11</f>
        <v>0</v>
      </c>
      <c r="KT13" s="557">
        <f t="shared" si="77"/>
        <v>0</v>
      </c>
      <c r="KU13" s="576"/>
      <c r="KV13" s="624"/>
      <c r="KW13" s="576"/>
      <c r="KX13" s="767"/>
      <c r="KY13" s="1292">
        <f t="shared" ref="KY13:KY29" si="155">SUM(KZ13:LD13)</f>
        <v>0</v>
      </c>
      <c r="KZ13" s="668">
        <f>[1]Субсидия_факт!CD11</f>
        <v>0</v>
      </c>
      <c r="LA13" s="624">
        <f>[1]Субсидия_факт!CF11</f>
        <v>0</v>
      </c>
      <c r="LB13" s="668">
        <f>[1]Субсидия_факт!BV11</f>
        <v>0</v>
      </c>
      <c r="LC13" s="624">
        <f>[1]Субсидия_факт!BX11</f>
        <v>0</v>
      </c>
      <c r="LD13" s="668">
        <f>[1]Субсидия_факт!CH11</f>
        <v>0</v>
      </c>
      <c r="LE13" s="452">
        <f t="shared" ref="LE13:LE29" si="156">SUM(LF13:LJ13)</f>
        <v>0</v>
      </c>
      <c r="LF13" s="576"/>
      <c r="LG13" s="624"/>
      <c r="LH13" s="576"/>
      <c r="LI13" s="624"/>
      <c r="LJ13" s="576"/>
      <c r="LK13" s="556">
        <f t="shared" si="78"/>
        <v>767019.25</v>
      </c>
      <c r="LL13" s="500">
        <f>[1]Субсидия_факт!HN11</f>
        <v>0</v>
      </c>
      <c r="LM13" s="668">
        <f>[1]Субсидия_факт!HL11</f>
        <v>767019.25</v>
      </c>
      <c r="LN13" s="703">
        <f>[1]Субсидия_факт!HV11</f>
        <v>0</v>
      </c>
      <c r="LO13" s="630">
        <f>[1]Субсидия_факт!HX11</f>
        <v>0</v>
      </c>
      <c r="LP13" s="452">
        <f t="shared" si="79"/>
        <v>0</v>
      </c>
      <c r="LQ13" s="330"/>
      <c r="LR13" s="576"/>
      <c r="LS13" s="458"/>
      <c r="LT13" s="630"/>
      <c r="LU13" s="452">
        <f t="shared" si="80"/>
        <v>0</v>
      </c>
      <c r="LV13" s="576">
        <f>[1]Субсидия_факт!HT11</f>
        <v>0</v>
      </c>
      <c r="LW13" s="576">
        <f>[1]Субсидия_факт!HP11</f>
        <v>0</v>
      </c>
      <c r="LX13" s="624">
        <f>[1]Субсидия_факт!HR11</f>
        <v>0</v>
      </c>
      <c r="LY13" s="452">
        <f t="shared" si="81"/>
        <v>0</v>
      </c>
      <c r="LZ13" s="576">
        <f t="shared" ref="LZ13:LZ29" si="157">LV13</f>
        <v>0</v>
      </c>
      <c r="MA13" s="576"/>
      <c r="MB13" s="624"/>
      <c r="MC13" s="1289">
        <f t="shared" si="82"/>
        <v>0</v>
      </c>
      <c r="MD13" s="1289">
        <f t="shared" si="83"/>
        <v>0</v>
      </c>
      <c r="ME13" s="1289">
        <f t="shared" si="84"/>
        <v>0</v>
      </c>
      <c r="MF13" s="557">
        <f t="shared" si="85"/>
        <v>0</v>
      </c>
      <c r="MG13" s="1293">
        <f>SUM(MH13:MI13)</f>
        <v>0</v>
      </c>
      <c r="MH13" s="668">
        <f>[1]Субсидия_факт!LH11</f>
        <v>0</v>
      </c>
      <c r="MI13" s="870">
        <f>[1]Субсидия_факт!LN11</f>
        <v>0</v>
      </c>
      <c r="MJ13" s="576"/>
      <c r="MK13" s="1293">
        <f>SUM(ML13:MM13)</f>
        <v>0</v>
      </c>
      <c r="ML13" s="702"/>
      <c r="MM13" s="624"/>
      <c r="MN13" s="576"/>
      <c r="MO13" s="1293">
        <f t="shared" ref="MO13:MO29" si="158">SUM(MP13:MR13)</f>
        <v>30000000</v>
      </c>
      <c r="MP13" s="668">
        <f>[1]Субсидия_факт!LJ11</f>
        <v>870000</v>
      </c>
      <c r="MQ13" s="870">
        <f>[1]Субсидия_факт!LP11</f>
        <v>16530000</v>
      </c>
      <c r="MR13" s="576">
        <f>[1]Субсидия_факт!LT11</f>
        <v>12600000</v>
      </c>
      <c r="MS13" s="1293">
        <f t="shared" ref="MS13:MS29" si="159">SUM(MT13:MV13)</f>
        <v>12600000</v>
      </c>
      <c r="MT13" s="576"/>
      <c r="MU13" s="701"/>
      <c r="MV13" s="576">
        <f t="shared" ref="MV13:MV29" si="160">MR13</f>
        <v>12600000</v>
      </c>
      <c r="MW13" s="1294">
        <f t="shared" ref="MW13:MW29" si="161">SUM(MX13:MZ13)</f>
        <v>7000000</v>
      </c>
      <c r="MX13" s="501">
        <f>'Проверочная  таблица'!MP13-NF13</f>
        <v>0</v>
      </c>
      <c r="MY13" s="630">
        <f>'Проверочная  таблица'!MQ13-NG13</f>
        <v>0</v>
      </c>
      <c r="MZ13" s="500">
        <f>'Проверочная  таблица'!MR13-NH13</f>
        <v>7000000</v>
      </c>
      <c r="NA13" s="1294">
        <f t="shared" ref="NA13:NA29" si="162">SUM(NB13:ND13)</f>
        <v>7000000</v>
      </c>
      <c r="NB13" s="702">
        <f>'Проверочная  таблица'!MT13-NJ13</f>
        <v>0</v>
      </c>
      <c r="NC13" s="624">
        <f>'Проверочная  таблица'!MU13-NK13</f>
        <v>0</v>
      </c>
      <c r="ND13" s="576">
        <f>'Проверочная  таблица'!MV13-NL13</f>
        <v>7000000</v>
      </c>
      <c r="NE13" s="1294">
        <f t="shared" ref="NE13:NE29" si="163">SUM(NF13:NH13)</f>
        <v>23000000</v>
      </c>
      <c r="NF13" s="668">
        <f>[1]Субсидия_факт!LL11</f>
        <v>870000</v>
      </c>
      <c r="NG13" s="870">
        <f>[1]Субсидия_факт!LR11</f>
        <v>16530000</v>
      </c>
      <c r="NH13" s="668">
        <f>[1]Субсидия_факт!LV11</f>
        <v>5600000</v>
      </c>
      <c r="NI13" s="1294">
        <f t="shared" ref="NI13:NI29" si="164">SUM(NJ13:NL13)</f>
        <v>5600000</v>
      </c>
      <c r="NJ13" s="702"/>
      <c r="NK13" s="624"/>
      <c r="NL13" s="576">
        <f>NH13</f>
        <v>5600000</v>
      </c>
      <c r="NM13" s="502">
        <f t="shared" si="86"/>
        <v>1077551.2999999998</v>
      </c>
      <c r="NN13" s="458">
        <f>[1]Субсидия_факт!MF11</f>
        <v>301714.36</v>
      </c>
      <c r="NO13" s="630">
        <f>[1]Субсидия_факт!MJ11</f>
        <v>775836.94</v>
      </c>
      <c r="NP13" s="499">
        <f t="shared" si="87"/>
        <v>0</v>
      </c>
      <c r="NQ13" s="330"/>
      <c r="NR13" s="649"/>
      <c r="NS13" s="1323">
        <f t="shared" si="88"/>
        <v>1077551.2999999998</v>
      </c>
      <c r="NT13" s="330">
        <f t="shared" ref="NT13:NX29" si="165">NN13-NZ13</f>
        <v>301714.36</v>
      </c>
      <c r="NU13" s="630">
        <f t="shared" si="165"/>
        <v>775836.94</v>
      </c>
      <c r="NV13" s="779">
        <f t="shared" si="89"/>
        <v>0</v>
      </c>
      <c r="NW13" s="330">
        <f t="shared" si="165"/>
        <v>0</v>
      </c>
      <c r="NX13" s="630">
        <f t="shared" si="165"/>
        <v>0</v>
      </c>
      <c r="NY13" s="1323">
        <f t="shared" si="90"/>
        <v>0</v>
      </c>
      <c r="NZ13" s="458">
        <f>[1]Субсидия_факт!MH11</f>
        <v>0</v>
      </c>
      <c r="OA13" s="630">
        <f>[1]Субсидия_факт!ML11</f>
        <v>0</v>
      </c>
      <c r="OB13" s="779">
        <f t="shared" si="91"/>
        <v>0</v>
      </c>
      <c r="OC13" s="330"/>
      <c r="OD13" s="649"/>
      <c r="OE13" s="556">
        <f t="shared" si="92"/>
        <v>0</v>
      </c>
      <c r="OF13" s="668">
        <f>[1]Субсидия_факт!AF11</f>
        <v>0</v>
      </c>
      <c r="OG13" s="870">
        <f>[1]Субсидия_факт!AH11</f>
        <v>0</v>
      </c>
      <c r="OH13" s="452">
        <f t="shared" si="93"/>
        <v>0</v>
      </c>
      <c r="OI13" s="702"/>
      <c r="OJ13" s="624"/>
      <c r="OK13" s="499">
        <f t="shared" ref="OK13:OK29" si="166">SUM(OL13:OO13)</f>
        <v>8176527.7799999993</v>
      </c>
      <c r="OL13" s="670">
        <f>[1]Субсидия_факт!MN11</f>
        <v>2289427.7799999998</v>
      </c>
      <c r="OM13" s="700">
        <f>[1]Субсидия_факт!MP11</f>
        <v>5887100</v>
      </c>
      <c r="ON13" s="458">
        <f>[1]Субсидия_факт!NF11</f>
        <v>0</v>
      </c>
      <c r="OO13" s="630">
        <f>[1]Субсидия_факт!NH11</f>
        <v>0</v>
      </c>
      <c r="OP13" s="1321">
        <f t="shared" ref="OP13:OP29" si="167">SUM(OQ13:OT13)</f>
        <v>0</v>
      </c>
      <c r="OQ13" s="1070"/>
      <c r="OR13" s="630"/>
      <c r="OS13" s="330"/>
      <c r="OT13" s="649"/>
      <c r="OU13" s="502">
        <f t="shared" ref="OU13:OU29" si="168">SUM(OV13:PA13)</f>
        <v>0</v>
      </c>
      <c r="OV13" s="458">
        <f>[1]Субсидия_факт!LX11</f>
        <v>0</v>
      </c>
      <c r="OW13" s="1324">
        <f>[1]Субсидия_факт!MB11</f>
        <v>0</v>
      </c>
      <c r="OX13" s="458">
        <f>[1]Субсидия_факт!MR11</f>
        <v>0</v>
      </c>
      <c r="OY13" s="630">
        <f>[1]Субсидия_факт!MV11</f>
        <v>0</v>
      </c>
      <c r="OZ13" s="1070">
        <f>[1]Субсидия_факт!NJ11</f>
        <v>0</v>
      </c>
      <c r="PA13" s="630">
        <f>[1]Субсидия_факт!NN11</f>
        <v>0</v>
      </c>
      <c r="PB13" s="499">
        <f t="shared" ref="PB13:PB29" si="169">SUM(PC13:PH13)</f>
        <v>0</v>
      </c>
      <c r="PC13" s="330"/>
      <c r="PD13" s="649"/>
      <c r="PE13" s="458"/>
      <c r="PF13" s="630"/>
      <c r="PG13" s="330"/>
      <c r="PH13" s="649"/>
      <c r="PI13" s="1323">
        <f t="shared" ref="PI13:PI28" si="170">SUM(PJ13:PO13)</f>
        <v>0</v>
      </c>
      <c r="PJ13" s="458">
        <f t="shared" ref="PJ13:PJ29" si="171">OV13-PX13</f>
        <v>0</v>
      </c>
      <c r="PK13" s="630">
        <f t="shared" ref="PK13:PK29" si="172">OW13-PY13</f>
        <v>0</v>
      </c>
      <c r="PL13" s="458">
        <f t="shared" ref="PL13:PL29" si="173">OX13-PZ13</f>
        <v>0</v>
      </c>
      <c r="PM13" s="630">
        <f t="shared" ref="PM13:PM29" si="174">OY13-QA13</f>
        <v>0</v>
      </c>
      <c r="PN13" s="1070">
        <f t="shared" ref="PN13:PN29" si="175">OZ13-QB13</f>
        <v>0</v>
      </c>
      <c r="PO13" s="630">
        <f t="shared" ref="PO13:PO29" si="176">PA13-QC13</f>
        <v>0</v>
      </c>
      <c r="PP13" s="779">
        <f t="shared" ref="PP13:PP29" si="177">SUM(PQ13:PV13)</f>
        <v>0</v>
      </c>
      <c r="PQ13" s="458">
        <f t="shared" ref="PQ13:PQ29" si="178">PC13-QE13</f>
        <v>0</v>
      </c>
      <c r="PR13" s="630">
        <f t="shared" ref="PR13:PR29" si="179">PD13-QF13</f>
        <v>0</v>
      </c>
      <c r="PS13" s="458">
        <f t="shared" ref="PS13:PS29" si="180">PE13-QG13</f>
        <v>0</v>
      </c>
      <c r="PT13" s="630">
        <f t="shared" ref="PT13:PT29" si="181">PF13-QH13</f>
        <v>0</v>
      </c>
      <c r="PU13" s="1070">
        <f t="shared" ref="PU13:PU29" si="182">PG13-QI13</f>
        <v>0</v>
      </c>
      <c r="PV13" s="630">
        <f t="shared" ref="PV13:PV29" si="183">PH13-QJ13</f>
        <v>0</v>
      </c>
      <c r="PW13" s="1323">
        <f t="shared" ref="PW13:PW29" si="184">SUM(PX13:QC13)</f>
        <v>0</v>
      </c>
      <c r="PX13" s="458">
        <f>[1]Субсидия_факт!LZ11</f>
        <v>0</v>
      </c>
      <c r="PY13" s="1324">
        <f>[1]Субсидия_факт!MD11</f>
        <v>0</v>
      </c>
      <c r="PZ13" s="703">
        <f>[1]Субсидия_факт!MT11</f>
        <v>0</v>
      </c>
      <c r="QA13" s="630">
        <f>[1]Субсидия_факт!MX11</f>
        <v>0</v>
      </c>
      <c r="QB13" s="1325">
        <f>[1]Субсидия_факт!NL11</f>
        <v>0</v>
      </c>
      <c r="QC13" s="649">
        <f>[1]Субсидия_факт!NP11</f>
        <v>0</v>
      </c>
      <c r="QD13" s="779">
        <f t="shared" ref="QD13:QD29" si="185">SUM(QE13:QJ13)</f>
        <v>0</v>
      </c>
      <c r="QE13" s="330"/>
      <c r="QF13" s="649"/>
      <c r="QG13" s="458"/>
      <c r="QH13" s="630"/>
      <c r="QI13" s="330"/>
      <c r="QJ13" s="649"/>
      <c r="QK13" s="499">
        <f>'Прочая  субсидия_МР  и  ГО'!B9</f>
        <v>10845219.850000001</v>
      </c>
      <c r="QL13" s="499">
        <f>'Прочая  субсидия_МР  и  ГО'!C9</f>
        <v>2002169.22</v>
      </c>
      <c r="QM13" s="1310">
        <f>'Прочая  субсидия_БП'!B9</f>
        <v>25098652.370000001</v>
      </c>
      <c r="QN13" s="502">
        <f>'Прочая  субсидия_БП'!C9</f>
        <v>684918</v>
      </c>
      <c r="QO13" s="1318">
        <f>'Прочая  субсидия_БП'!D9</f>
        <v>2508150.11</v>
      </c>
      <c r="QP13" s="559">
        <f>'Прочая  субсидия_БП'!E9</f>
        <v>508150.11</v>
      </c>
      <c r="QQ13" s="1314">
        <f>'Прочая  субсидия_БП'!F9</f>
        <v>22590502.260000002</v>
      </c>
      <c r="QR13" s="1318">
        <f>'Прочая  субсидия_БП'!G9</f>
        <v>176767.89</v>
      </c>
      <c r="QS13" s="502">
        <f t="shared" ref="QS13:QS29" si="186">SUM(QT13:QU13)</f>
        <v>635996731</v>
      </c>
      <c r="QT13" s="458">
        <f>'Проверочная  таблица'!RR13+'Проверочная  таблица'!QY13+'Проверочная  таблица'!RA13+'Проверочная  таблица'!RC13</f>
        <v>629182464</v>
      </c>
      <c r="QU13" s="330">
        <f>'Проверочная  таблица'!RS13+'Проверочная  таблица'!RE13+'Проверочная  таблица'!RK13+'Проверочная  таблица'!RG13+'Проверочная  таблица'!RI13+RM13+RO13</f>
        <v>6814267</v>
      </c>
      <c r="QV13" s="499">
        <f t="shared" ref="QV13:QV29" si="187">SUM(QW13:QX13)</f>
        <v>171625379.93000001</v>
      </c>
      <c r="QW13" s="703">
        <f>'Проверочная  таблица'!RU13+'Проверочная  таблица'!QZ13+'Проверочная  таблица'!RB13+'Проверочная  таблица'!RD13</f>
        <v>169544567.5</v>
      </c>
      <c r="QX13" s="330">
        <f>'Проверочная  таблица'!RV13+'Проверочная  таблица'!RF13+'Проверочная  таблица'!RL13+'Проверочная  таблица'!RH13+'Проверочная  таблица'!RJ13+RN13+RP13</f>
        <v>2080812.43</v>
      </c>
      <c r="QY13" s="1276">
        <f>'Субвенция  на  полномочия'!B9</f>
        <v>603483864</v>
      </c>
      <c r="QZ13" s="452">
        <f>'Субвенция  на  полномочия'!C9</f>
        <v>162326567.5</v>
      </c>
      <c r="RA13" s="1298">
        <f>[1]Субвенция_факт!P10*1000</f>
        <v>21298000</v>
      </c>
      <c r="RB13" s="675">
        <v>5100000</v>
      </c>
      <c r="RC13" s="1298">
        <f>[1]Субвенция_факт!K10*1000</f>
        <v>2929600</v>
      </c>
      <c r="RD13" s="675">
        <v>1550000</v>
      </c>
      <c r="RE13" s="1298">
        <f>[1]Субвенция_факт!AD10*1000</f>
        <v>1999800</v>
      </c>
      <c r="RF13" s="675">
        <v>376587.32</v>
      </c>
      <c r="RG13" s="1298">
        <f>[1]Субвенция_факт!AE10*1000</f>
        <v>0</v>
      </c>
      <c r="RH13" s="675"/>
      <c r="RI13" s="1298">
        <f>[1]Субвенция_факт!E10*1000</f>
        <v>0</v>
      </c>
      <c r="RJ13" s="675"/>
      <c r="RK13" s="1298">
        <f>[1]Субвенция_факт!F10*1000</f>
        <v>714467</v>
      </c>
      <c r="RL13" s="762">
        <v>674244</v>
      </c>
      <c r="RM13" s="328">
        <f>[1]Субвенция_факт!G10*1000</f>
        <v>0</v>
      </c>
      <c r="RN13" s="983"/>
      <c r="RO13" s="328">
        <f>[1]Субвенция_факт!H10*1000</f>
        <v>0</v>
      </c>
      <c r="RP13" s="763"/>
      <c r="RQ13" s="502">
        <f t="shared" si="98"/>
        <v>5571000</v>
      </c>
      <c r="RR13" s="1039">
        <f>[1]Субвенция_факт!AC10*1000</f>
        <v>1471000</v>
      </c>
      <c r="RS13" s="809">
        <f>[1]Субвенция_факт!AB10*1000</f>
        <v>4100000</v>
      </c>
      <c r="RT13" s="499">
        <f t="shared" si="99"/>
        <v>1597981.1099999999</v>
      </c>
      <c r="RU13" s="1299">
        <v>568000</v>
      </c>
      <c r="RV13" s="1186">
        <v>1029981.11</v>
      </c>
      <c r="RW13" s="1326">
        <f>'Проверочная  таблица'!UW13+'Проверочная  таблица'!US13+'Проверочная  таблица'!SY13+'Проверочная  таблица'!TC13+RY13+UG13+UM13+SM13+SQ13+TK13+TO13+TW13+SG13</f>
        <v>15000000</v>
      </c>
      <c r="RX13" s="328">
        <f>'Проверочная  таблица'!UY13+'Проверочная  таблица'!UU13+'Проверочная  таблица'!TA13+'Проверочная  таблица'!TE13+SC13+UJ13+UP13+SO13+SS13+TM13+TQ13+TZ13+SJ13</f>
        <v>0</v>
      </c>
      <c r="RY13" s="1327">
        <f t="shared" si="100"/>
        <v>0</v>
      </c>
      <c r="RZ13" s="1039">
        <f>'[1]Иные межбюджетные трансферты'!I11</f>
        <v>0</v>
      </c>
      <c r="SA13" s="1160">
        <f>'[1]Иные межбюджетные трансферты'!K11</f>
        <v>0</v>
      </c>
      <c r="SB13" s="1328">
        <f>'[1]Иные межбюджетные трансферты'!M11</f>
        <v>0</v>
      </c>
      <c r="SC13" s="674">
        <f t="shared" si="101"/>
        <v>0</v>
      </c>
      <c r="SD13" s="809"/>
      <c r="SE13" s="807"/>
      <c r="SF13" s="1039"/>
      <c r="SG13" s="502">
        <f t="shared" si="102"/>
        <v>0</v>
      </c>
      <c r="SH13" s="1039">
        <f>'[1]Иные межбюджетные трансферты'!E11</f>
        <v>0</v>
      </c>
      <c r="SI13" s="1160">
        <f>'[1]Иные межбюджетные трансферты'!G11</f>
        <v>0</v>
      </c>
      <c r="SJ13" s="1321">
        <f t="shared" si="103"/>
        <v>0</v>
      </c>
      <c r="SK13" s="1039"/>
      <c r="SL13" s="1160"/>
      <c r="SM13" s="1326">
        <f t="shared" ref="SM13:SM33" si="188">SN13</f>
        <v>0</v>
      </c>
      <c r="SN13" s="1160">
        <f>'[1]Иные межбюджетные трансферты'!W11</f>
        <v>0</v>
      </c>
      <c r="SO13" s="328">
        <f t="shared" ref="SO13:SO33" si="189">SP13</f>
        <v>0</v>
      </c>
      <c r="SP13" s="1044"/>
      <c r="SQ13" s="1329">
        <f t="shared" ref="SQ13:SQ29" si="190">SR13</f>
        <v>0</v>
      </c>
      <c r="SR13" s="1160">
        <f>'[1]Иные межбюджетные трансферты'!Y11</f>
        <v>0</v>
      </c>
      <c r="SS13" s="1043">
        <f t="shared" ref="SS13:SS33" si="191">ST13</f>
        <v>0</v>
      </c>
      <c r="ST13" s="1044"/>
      <c r="SU13" s="1329">
        <f t="shared" ref="SU13:SU29" si="192">SQ13-SW13</f>
        <v>0</v>
      </c>
      <c r="SV13" s="1043">
        <f t="shared" ref="SV13:SV29" si="193">SS13-SX13</f>
        <v>0</v>
      </c>
      <c r="SW13" s="685">
        <f t="shared" ref="SW13:SW29" si="194">SQ13</f>
        <v>0</v>
      </c>
      <c r="SX13" s="1043">
        <f t="shared" ref="SX13:SX29" si="195">SS13</f>
        <v>0</v>
      </c>
      <c r="SY13" s="1310">
        <f t="shared" si="104"/>
        <v>0</v>
      </c>
      <c r="SZ13" s="1160">
        <f>'[1]Иные межбюджетные трансферты'!AC11</f>
        <v>0</v>
      </c>
      <c r="TA13" s="499">
        <f t="shared" si="105"/>
        <v>0</v>
      </c>
      <c r="TB13" s="1160"/>
      <c r="TC13" s="502">
        <f t="shared" si="106"/>
        <v>15000000</v>
      </c>
      <c r="TD13" s="1160">
        <f>'[1]Иные межбюджетные трансферты'!AE11</f>
        <v>15000000</v>
      </c>
      <c r="TE13" s="499">
        <f t="shared" si="107"/>
        <v>0</v>
      </c>
      <c r="TF13" s="1330"/>
      <c r="TG13" s="1319">
        <f t="shared" si="108"/>
        <v>0</v>
      </c>
      <c r="TH13" s="498">
        <f t="shared" si="109"/>
        <v>0</v>
      </c>
      <c r="TI13" s="1320">
        <f t="shared" ref="TI13:TI29" si="196">TC13</f>
        <v>15000000</v>
      </c>
      <c r="TJ13" s="498">
        <f t="shared" ref="TJ13:TJ29" si="197">TE13</f>
        <v>0</v>
      </c>
      <c r="TK13" s="502">
        <f t="shared" si="110"/>
        <v>0</v>
      </c>
      <c r="TL13" s="1160">
        <f>'[1]Иные межбюджетные трансферты'!AI11</f>
        <v>0</v>
      </c>
      <c r="TM13" s="499">
        <f t="shared" si="111"/>
        <v>0</v>
      </c>
      <c r="TN13" s="1160"/>
      <c r="TO13" s="502">
        <f t="shared" si="112"/>
        <v>0</v>
      </c>
      <c r="TP13" s="1160">
        <f>'[1]Иные межбюджетные трансферты'!AK11</f>
        <v>0</v>
      </c>
      <c r="TQ13" s="499">
        <f t="shared" si="113"/>
        <v>0</v>
      </c>
      <c r="TR13" s="1330"/>
      <c r="TS13" s="1319">
        <f t="shared" si="114"/>
        <v>0</v>
      </c>
      <c r="TT13" s="498">
        <f t="shared" si="115"/>
        <v>0</v>
      </c>
      <c r="TU13" s="1320">
        <f t="shared" ref="TU13:TU29" si="198">TO13</f>
        <v>0</v>
      </c>
      <c r="TV13" s="1319">
        <f t="shared" ref="TV13:TV29" si="199">TQ13</f>
        <v>0</v>
      </c>
      <c r="TW13" s="502">
        <f t="shared" ref="TW13:TW29" si="200">SUM(TX13:TY13)</f>
        <v>0</v>
      </c>
      <c r="TX13" s="703">
        <f>'[1]Иные межбюджетные трансферты'!AS11</f>
        <v>0</v>
      </c>
      <c r="TY13" s="630">
        <f>'[1]Иные межбюджетные трансферты'!AW11</f>
        <v>0</v>
      </c>
      <c r="TZ13" s="1321">
        <f t="shared" ref="TZ13:TZ29" si="201">SUM(UA13:UB13)</f>
        <v>0</v>
      </c>
      <c r="UA13" s="689"/>
      <c r="UB13" s="701"/>
      <c r="UC13" s="1323">
        <f t="shared" ref="UC13:UC29" si="202">TW13-UE13</f>
        <v>0</v>
      </c>
      <c r="UD13" s="1323">
        <f t="shared" ref="UD13:UD29" si="203">TZ13-UF13</f>
        <v>0</v>
      </c>
      <c r="UE13" s="1323">
        <f t="shared" ref="UE13:UE29" si="204">TW13</f>
        <v>0</v>
      </c>
      <c r="UF13" s="779">
        <f t="shared" ref="UF13:UF29" si="205">TZ13</f>
        <v>0</v>
      </c>
      <c r="UG13" s="963">
        <f t="shared" si="116"/>
        <v>0</v>
      </c>
      <c r="UH13" s="1308">
        <f>'[1]Иные межбюджетные трансферты'!S11</f>
        <v>0</v>
      </c>
      <c r="UI13" s="1191">
        <f>'[1]Иные межбюджетные трансферты'!U11</f>
        <v>0</v>
      </c>
      <c r="UJ13" s="712">
        <f t="shared" si="117"/>
        <v>0</v>
      </c>
      <c r="UK13" s="1308"/>
      <c r="UL13" s="1191"/>
      <c r="UM13" s="963">
        <f t="shared" si="118"/>
        <v>0</v>
      </c>
      <c r="UN13" s="1308">
        <f>'[1]Иные межбюджетные трансферты'!O11</f>
        <v>0</v>
      </c>
      <c r="UO13" s="1191">
        <f>'[1]Иные межбюджетные трансферты'!Q11</f>
        <v>0</v>
      </c>
      <c r="UP13" s="712">
        <f t="shared" si="119"/>
        <v>0</v>
      </c>
      <c r="UQ13" s="1308"/>
      <c r="UR13" s="1191"/>
      <c r="US13" s="452">
        <f t="shared" si="120"/>
        <v>0</v>
      </c>
      <c r="UT13" s="809"/>
      <c r="UU13" s="1290">
        <f t="shared" si="121"/>
        <v>0</v>
      </c>
      <c r="UV13" s="668"/>
      <c r="UW13" s="556">
        <f t="shared" si="122"/>
        <v>0</v>
      </c>
      <c r="UX13" s="809">
        <f>'[1]Иные межбюджетные трансферты'!AO11</f>
        <v>0</v>
      </c>
      <c r="UY13" s="452">
        <f t="shared" si="123"/>
        <v>0</v>
      </c>
      <c r="UZ13" s="576"/>
      <c r="VA13" s="1289">
        <f t="shared" si="124"/>
        <v>0</v>
      </c>
      <c r="VB13" s="668">
        <f>'Проверочная  таблица'!UX13-VF13</f>
        <v>0</v>
      </c>
      <c r="VC13" s="1289">
        <f t="shared" si="125"/>
        <v>0</v>
      </c>
      <c r="VD13" s="668">
        <f>'Проверочная  таблица'!UZ13-VH13</f>
        <v>0</v>
      </c>
      <c r="VE13" s="1289">
        <f t="shared" si="126"/>
        <v>0</v>
      </c>
      <c r="VF13" s="809">
        <f>'[1]Иные межбюджетные трансферты'!AQ11</f>
        <v>0</v>
      </c>
      <c r="VG13" s="557">
        <f t="shared" si="127"/>
        <v>0</v>
      </c>
      <c r="VH13" s="576"/>
      <c r="VI13" s="499">
        <f>VK13+'Проверочная  таблица'!VS13+VO13+'Проверочная  таблица'!VW13+VQ13+'Проверочная  таблица'!VY13</f>
        <v>-250000</v>
      </c>
      <c r="VJ13" s="499">
        <f>VL13+'Проверочная  таблица'!VT13+VP13+'Проверочная  таблица'!VX13+VR13+'Проверочная  таблица'!VZ13</f>
        <v>-250000</v>
      </c>
      <c r="VK13" s="502"/>
      <c r="VL13" s="502"/>
      <c r="VM13" s="502"/>
      <c r="VN13" s="502"/>
      <c r="VO13" s="1319">
        <f t="shared" si="128"/>
        <v>0</v>
      </c>
      <c r="VP13" s="498">
        <f t="shared" si="129"/>
        <v>0</v>
      </c>
      <c r="VQ13" s="503"/>
      <c r="VR13" s="498"/>
      <c r="VS13" s="502">
        <v>0</v>
      </c>
      <c r="VT13" s="502"/>
      <c r="VU13" s="502">
        <v>-250000</v>
      </c>
      <c r="VV13" s="502">
        <v>-250000</v>
      </c>
      <c r="VW13" s="1319">
        <f t="shared" si="130"/>
        <v>-250000</v>
      </c>
      <c r="VX13" s="498">
        <f t="shared" si="131"/>
        <v>-250000</v>
      </c>
      <c r="VY13" s="498"/>
      <c r="VZ13" s="498"/>
      <c r="WA13" s="1309">
        <f>'Проверочная  таблица'!VS13+'Проверочная  таблица'!VU13</f>
        <v>-250000</v>
      </c>
      <c r="WB13" s="1309">
        <f>'Проверочная  таблица'!VT13+'Проверочная  таблица'!VV13</f>
        <v>-250000</v>
      </c>
      <c r="WC13" s="931"/>
    </row>
    <row r="14" spans="1:601" s="327" customFormat="1" ht="25.5" customHeight="1" x14ac:dyDescent="0.3">
      <c r="A14" s="335" t="s">
        <v>82</v>
      </c>
      <c r="B14" s="502">
        <f>D14+AI14+'Проверочная  таблица'!QS14+'Проверочная  таблица'!RW14</f>
        <v>614061720.75</v>
      </c>
      <c r="C14" s="499">
        <f>E14+'Проверочная  таблица'!QV14+AJ14+'Проверочная  таблица'!RX14</f>
        <v>138988355.97999999</v>
      </c>
      <c r="D14" s="1310">
        <f t="shared" si="0"/>
        <v>110660800</v>
      </c>
      <c r="E14" s="502">
        <f t="shared" si="1"/>
        <v>36368700</v>
      </c>
      <c r="F14" s="1311">
        <f>'[1]Дотация  из  ОБ_факт'!M10</f>
        <v>44069900</v>
      </c>
      <c r="G14" s="1312">
        <v>13650000</v>
      </c>
      <c r="H14" s="1313">
        <f>'[1]Дотация  из  ОБ_факт'!G10</f>
        <v>18971000</v>
      </c>
      <c r="I14" s="1312">
        <v>8041700</v>
      </c>
      <c r="J14" s="559">
        <f t="shared" si="2"/>
        <v>8529000</v>
      </c>
      <c r="K14" s="1314">
        <f t="shared" si="3"/>
        <v>2131200</v>
      </c>
      <c r="L14" s="1315">
        <f>'[1]Дотация  из  ОБ_факт'!K10</f>
        <v>10442000</v>
      </c>
      <c r="M14" s="685">
        <v>5910500</v>
      </c>
      <c r="N14" s="1311">
        <f>'[1]Дотация  из  ОБ_факт'!Q10</f>
        <v>0</v>
      </c>
      <c r="O14" s="1316"/>
      <c r="P14" s="1311">
        <f>'[1]Дотация  из  ОБ_факт'!S10</f>
        <v>47619900</v>
      </c>
      <c r="Q14" s="1317">
        <v>14677000</v>
      </c>
      <c r="R14" s="1314">
        <f t="shared" si="4"/>
        <v>33849400</v>
      </c>
      <c r="S14" s="1318">
        <f t="shared" si="5"/>
        <v>8592000</v>
      </c>
      <c r="T14" s="1315">
        <f>'[1]Дотация  из  ОБ_факт'!W10</f>
        <v>13770500</v>
      </c>
      <c r="U14" s="572">
        <v>6085000</v>
      </c>
      <c r="V14" s="1311">
        <f>'[1]Дотация  из  ОБ_факт'!AA10+'[1]Дотация  из  ОБ_факт'!AC10+'[1]Дотация  из  ОБ_факт'!AG10</f>
        <v>0</v>
      </c>
      <c r="W14" s="959">
        <f t="shared" si="6"/>
        <v>0</v>
      </c>
      <c r="X14" s="543"/>
      <c r="Y14" s="542"/>
      <c r="Z14" s="543"/>
      <c r="AA14" s="1311">
        <f>'[1]Дотация  из  ОБ_факт'!Y10+'[1]Дотация  из  ОБ_факт'!AE10</f>
        <v>0</v>
      </c>
      <c r="AB14" s="573">
        <f t="shared" si="7"/>
        <v>0</v>
      </c>
      <c r="AC14" s="542"/>
      <c r="AD14" s="543"/>
      <c r="AE14" s="559">
        <f t="shared" si="8"/>
        <v>0</v>
      </c>
      <c r="AF14" s="1314">
        <f t="shared" si="9"/>
        <v>0</v>
      </c>
      <c r="AG14" s="559">
        <f>'[1]Дотация  из  ОБ_факт'!AE10</f>
        <v>0</v>
      </c>
      <c r="AH14" s="676"/>
      <c r="AI14" s="1276">
        <f>'Проверочная  таблица'!LK14+'Проверочная  таблица'!QK14+'Проверочная  таблица'!QM14+CQ14+CS14+CY14+DA14+BS14+CA14+'Проверочная  таблица'!JK14+'Проверочная  таблица'!JU14+'Проверочная  таблица'!EC14+'Проверочная  таблица'!KY14+DM14+'Проверочная  таблица'!IG14+'Проверочная  таблица'!IM14+'Проверочная  таблица'!MG14+'Проверочная  таблица'!MO14+IA14+'Проверочная  таблица'!LU14+FK14+EY14+OE14+ES14+AK14+AU14+FE14+JE14+GG14+GQ14+DG14+OK14+FQ14+EI14+OU14+NM14+GA14+CM14+HU14</f>
        <v>133603506.74999999</v>
      </c>
      <c r="AJ14" s="556">
        <f>'Проверочная  таблица'!LP14+'Проверочная  таблица'!QL14+'Проверочная  таблица'!QN14+CR14+CT14+CZ14+DB14+BW14+CE14+'Проверочная  таблица'!JP14+'Проверочная  таблица'!JZ14+'Проверочная  таблица'!EF14+'Проверочная  таблица'!LE14+DU14+'Проверочная  таблица'!IJ14+'Проверочная  таблица'!IP14+'Проверочная  таблица'!MK14+'Проверочная  таблица'!MS14+ID14+'Проверочная  таблица'!LY14+FH14+FN14+FB14+OH14+EV14+AP14+AY14+JH14+GL14+GV14+DJ14+OP14+FT14+EN14+PB14+NP14+GD14+CO14+HX14</f>
        <v>13182145.43</v>
      </c>
      <c r="AK14" s="556">
        <f t="shared" si="10"/>
        <v>0</v>
      </c>
      <c r="AL14" s="330">
        <f>[1]Субсидия_факт!DB12</f>
        <v>0</v>
      </c>
      <c r="AM14" s="500">
        <f>[1]Субсидия_факт!FF12</f>
        <v>0</v>
      </c>
      <c r="AN14" s="501">
        <f>[1]Субсидия_факт!FR12</f>
        <v>0</v>
      </c>
      <c r="AO14" s="500">
        <f>[1]Субсидия_факт!MZ12</f>
        <v>0</v>
      </c>
      <c r="AP14" s="556">
        <f t="shared" si="11"/>
        <v>0</v>
      </c>
      <c r="AQ14" s="458"/>
      <c r="AR14" s="458"/>
      <c r="AS14" s="458"/>
      <c r="AT14" s="458"/>
      <c r="AU14" s="556">
        <f t="shared" si="12"/>
        <v>0</v>
      </c>
      <c r="AV14" s="458">
        <f>[1]Субсидия_факт!DD12</f>
        <v>0</v>
      </c>
      <c r="AW14" s="330">
        <f>[1]Субсидия_факт!FJ12</f>
        <v>0</v>
      </c>
      <c r="AX14" s="501">
        <f>[1]Субсидия_факт!NB12</f>
        <v>0</v>
      </c>
      <c r="AY14" s="556">
        <f t="shared" si="13"/>
        <v>0</v>
      </c>
      <c r="AZ14" s="500"/>
      <c r="BA14" s="500"/>
      <c r="BB14" s="501"/>
      <c r="BC14" s="557">
        <f t="shared" si="14"/>
        <v>0</v>
      </c>
      <c r="BD14" s="501">
        <f t="shared" si="15"/>
        <v>0</v>
      </c>
      <c r="BE14" s="458">
        <f t="shared" si="16"/>
        <v>0</v>
      </c>
      <c r="BF14" s="330">
        <f t="shared" si="17"/>
        <v>0</v>
      </c>
      <c r="BG14" s="557">
        <f t="shared" si="18"/>
        <v>0</v>
      </c>
      <c r="BH14" s="500">
        <f t="shared" si="19"/>
        <v>0</v>
      </c>
      <c r="BI14" s="501">
        <f t="shared" si="20"/>
        <v>0</v>
      </c>
      <c r="BJ14" s="330">
        <f t="shared" si="21"/>
        <v>0</v>
      </c>
      <c r="BK14" s="557">
        <f t="shared" si="22"/>
        <v>0</v>
      </c>
      <c r="BL14" s="458">
        <f>[1]Субсидия_факт!DF12</f>
        <v>0</v>
      </c>
      <c r="BM14" s="330">
        <f>[1]Субсидия_факт!FL12</f>
        <v>0</v>
      </c>
      <c r="BN14" s="458">
        <f>[1]Субсидия_факт!ND12</f>
        <v>0</v>
      </c>
      <c r="BO14" s="557">
        <f t="shared" si="23"/>
        <v>0</v>
      </c>
      <c r="BP14" s="501"/>
      <c r="BQ14" s="500"/>
      <c r="BR14" s="501"/>
      <c r="BS14" s="499">
        <f t="shared" si="132"/>
        <v>15668019</v>
      </c>
      <c r="BT14" s="1070">
        <f>[1]Субсидия_факт!IL12</f>
        <v>0</v>
      </c>
      <c r="BU14" s="330">
        <f>[1]Субсидия_факт!IR12</f>
        <v>15668019</v>
      </c>
      <c r="BV14" s="668">
        <f>[1]Субсидия_факт!JD12</f>
        <v>0</v>
      </c>
      <c r="BW14" s="499">
        <f t="shared" si="133"/>
        <v>0</v>
      </c>
      <c r="BX14" s="500"/>
      <c r="BY14" s="500"/>
      <c r="BZ14" s="576"/>
      <c r="CA14" s="499">
        <f t="shared" si="134"/>
        <v>8132785</v>
      </c>
      <c r="CB14" s="458">
        <f>[1]Субсидия_факт!IN12</f>
        <v>0</v>
      </c>
      <c r="CC14" s="330">
        <f>[1]Субсидия_факт!IT12</f>
        <v>8132785</v>
      </c>
      <c r="CD14" s="668">
        <f>[1]Субсидия_факт!JF12</f>
        <v>0</v>
      </c>
      <c r="CE14" s="499">
        <f t="shared" si="135"/>
        <v>0</v>
      </c>
      <c r="CF14" s="500"/>
      <c r="CG14" s="501"/>
      <c r="CH14" s="668"/>
      <c r="CI14" s="1319">
        <f t="shared" si="24"/>
        <v>0</v>
      </c>
      <c r="CJ14" s="498">
        <f t="shared" si="25"/>
        <v>0</v>
      </c>
      <c r="CK14" s="1320">
        <f t="shared" si="136"/>
        <v>8132785</v>
      </c>
      <c r="CL14" s="1319">
        <f t="shared" si="137"/>
        <v>0</v>
      </c>
      <c r="CM14" s="499">
        <f t="shared" si="138"/>
        <v>0</v>
      </c>
      <c r="CN14" s="630">
        <f>[1]Субсидия_факт!FT12</f>
        <v>0</v>
      </c>
      <c r="CO14" s="499">
        <f t="shared" si="138"/>
        <v>0</v>
      </c>
      <c r="CP14" s="630"/>
      <c r="CQ14" s="1321">
        <f>[1]Субсидия_факт!FV12</f>
        <v>0</v>
      </c>
      <c r="CR14" s="573"/>
      <c r="CS14" s="499">
        <f>[1]Субсидия_факт!FX12</f>
        <v>33867129.159999996</v>
      </c>
      <c r="CT14" s="573"/>
      <c r="CU14" s="498">
        <f t="shared" si="26"/>
        <v>8576793.0999999978</v>
      </c>
      <c r="CV14" s="1320">
        <f t="shared" si="27"/>
        <v>0</v>
      </c>
      <c r="CW14" s="779">
        <f>[1]Субсидия_факт!FZ12</f>
        <v>25290336.059999999</v>
      </c>
      <c r="CX14" s="572"/>
      <c r="CY14" s="502">
        <f>[1]Субсидия_факт!GB12</f>
        <v>0</v>
      </c>
      <c r="CZ14" s="328"/>
      <c r="DA14" s="1321">
        <f>[1]Субсидия_факт!GD12</f>
        <v>5090693.53</v>
      </c>
      <c r="DB14" s="573"/>
      <c r="DC14" s="498">
        <f t="shared" si="28"/>
        <v>3199402.7700000005</v>
      </c>
      <c r="DD14" s="498">
        <f t="shared" si="29"/>
        <v>0</v>
      </c>
      <c r="DE14" s="1285">
        <f>[1]Субсидия_факт!GF12</f>
        <v>1891290.7599999998</v>
      </c>
      <c r="DF14" s="329"/>
      <c r="DG14" s="556">
        <f t="shared" si="30"/>
        <v>0</v>
      </c>
      <c r="DH14" s="668">
        <f>[1]Субсидия_факт!EV12</f>
        <v>0</v>
      </c>
      <c r="DI14" s="870">
        <f>[1]Субсидия_факт!EX12</f>
        <v>0</v>
      </c>
      <c r="DJ14" s="452">
        <f t="shared" si="31"/>
        <v>0</v>
      </c>
      <c r="DK14" s="702"/>
      <c r="DL14" s="870"/>
      <c r="DM14" s="502">
        <f t="shared" si="32"/>
        <v>0</v>
      </c>
      <c r="DN14" s="703">
        <f>[1]Субсидия_факт!R12</f>
        <v>0</v>
      </c>
      <c r="DO14" s="703">
        <f>[1]Субсидия_факт!T12</f>
        <v>0</v>
      </c>
      <c r="DP14" s="630">
        <f>[1]Субсидия_факт!V12</f>
        <v>0</v>
      </c>
      <c r="DQ14" s="670">
        <f>[1]Субсидия_факт!X12</f>
        <v>0</v>
      </c>
      <c r="DR14" s="700">
        <f>[1]Субсидия_факт!Z12</f>
        <v>0</v>
      </c>
      <c r="DS14" s="500">
        <f>[1]Субсидия_факт!AB12</f>
        <v>0</v>
      </c>
      <c r="DT14" s="670">
        <f>[1]Субсидия_факт!AD12</f>
        <v>0</v>
      </c>
      <c r="DU14" s="499">
        <f t="shared" si="33"/>
        <v>0</v>
      </c>
      <c r="DV14" s="501"/>
      <c r="DW14" s="500"/>
      <c r="DX14" s="630"/>
      <c r="DY14" s="500"/>
      <c r="DZ14" s="630"/>
      <c r="EA14" s="501"/>
      <c r="EB14" s="703"/>
      <c r="EC14" s="556">
        <f t="shared" si="34"/>
        <v>0</v>
      </c>
      <c r="ED14" s="668">
        <f>[1]Субсидия_факт!BN12</f>
        <v>0</v>
      </c>
      <c r="EE14" s="870">
        <f>[1]Субсидия_факт!BP12</f>
        <v>0</v>
      </c>
      <c r="EF14" s="452">
        <f t="shared" si="35"/>
        <v>0</v>
      </c>
      <c r="EG14" s="702"/>
      <c r="EH14" s="870"/>
      <c r="EI14" s="502">
        <f t="shared" si="139"/>
        <v>0</v>
      </c>
      <c r="EJ14" s="458">
        <f>[1]Субсидия_факт!AJ12</f>
        <v>0</v>
      </c>
      <c r="EK14" s="630">
        <f>[1]Субсидия_факт!AL12</f>
        <v>0</v>
      </c>
      <c r="EL14" s="1070">
        <f>[1]Субсидия_факт!AN12</f>
        <v>0</v>
      </c>
      <c r="EM14" s="630">
        <f>[1]Субсидия_факт!AP12</f>
        <v>0</v>
      </c>
      <c r="EN14" s="499">
        <f t="shared" si="140"/>
        <v>0</v>
      </c>
      <c r="EO14" s="458"/>
      <c r="EP14" s="630"/>
      <c r="EQ14" s="458"/>
      <c r="ER14" s="630"/>
      <c r="ES14" s="556">
        <f t="shared" si="36"/>
        <v>0</v>
      </c>
      <c r="ET14" s="668">
        <f>[1]Субсидия_факт!AX12</f>
        <v>0</v>
      </c>
      <c r="EU14" s="624">
        <f>[1]Субсидия_факт!AZ12</f>
        <v>0</v>
      </c>
      <c r="EV14" s="452">
        <f t="shared" si="37"/>
        <v>0</v>
      </c>
      <c r="EW14" s="702"/>
      <c r="EX14" s="624"/>
      <c r="EY14" s="556">
        <f t="shared" si="38"/>
        <v>0</v>
      </c>
      <c r="EZ14" s="668">
        <f>[1]Субсидия_факт!BZ12</f>
        <v>0</v>
      </c>
      <c r="FA14" s="870">
        <f>[1]Субсидия_факт!CB12</f>
        <v>0</v>
      </c>
      <c r="FB14" s="452">
        <f t="shared" si="39"/>
        <v>0</v>
      </c>
      <c r="FC14" s="702"/>
      <c r="FD14" s="624"/>
      <c r="FE14" s="556">
        <f t="shared" si="40"/>
        <v>0</v>
      </c>
      <c r="FF14" s="668">
        <f>[1]Субсидия_факт!BR12</f>
        <v>0</v>
      </c>
      <c r="FG14" s="870">
        <f>[1]Субсидия_факт!BT12</f>
        <v>0</v>
      </c>
      <c r="FH14" s="452">
        <f t="shared" si="41"/>
        <v>0</v>
      </c>
      <c r="FI14" s="702"/>
      <c r="FJ14" s="624"/>
      <c r="FK14" s="556">
        <f t="shared" si="42"/>
        <v>0</v>
      </c>
      <c r="FL14" s="668">
        <f>[1]Субсидия_факт!KJ12</f>
        <v>0</v>
      </c>
      <c r="FM14" s="870">
        <f>[1]Субсидия_факт!KL12</f>
        <v>0</v>
      </c>
      <c r="FN14" s="452">
        <f t="shared" si="43"/>
        <v>0</v>
      </c>
      <c r="FO14" s="702"/>
      <c r="FP14" s="624"/>
      <c r="FQ14" s="556">
        <f t="shared" si="44"/>
        <v>7227674.7999999998</v>
      </c>
      <c r="FR14" s="668">
        <f>[1]Субсидия_факт!KN12</f>
        <v>7227674.7999999998</v>
      </c>
      <c r="FS14" s="870">
        <f>[1]Субсидия_факт!KR12</f>
        <v>0</v>
      </c>
      <c r="FT14" s="452">
        <f t="shared" si="45"/>
        <v>0</v>
      </c>
      <c r="FU14" s="702"/>
      <c r="FV14" s="624"/>
      <c r="FW14" s="1289">
        <f t="shared" si="141"/>
        <v>0</v>
      </c>
      <c r="FX14" s="557">
        <f t="shared" si="142"/>
        <v>0</v>
      </c>
      <c r="FY14" s="1289">
        <f t="shared" si="143"/>
        <v>7227674.7999999998</v>
      </c>
      <c r="FZ14" s="557">
        <f t="shared" si="144"/>
        <v>0</v>
      </c>
      <c r="GA14" s="556">
        <f t="shared" si="145"/>
        <v>0</v>
      </c>
      <c r="GB14" s="668">
        <f>[1]Субсидия_факт!BJ12</f>
        <v>0</v>
      </c>
      <c r="GC14" s="624">
        <f>[1]Субсидия_факт!BL12</f>
        <v>0</v>
      </c>
      <c r="GD14" s="556">
        <f t="shared" si="146"/>
        <v>0</v>
      </c>
      <c r="GE14" s="668"/>
      <c r="GF14" s="624"/>
      <c r="GG14" s="556">
        <f t="shared" si="46"/>
        <v>0</v>
      </c>
      <c r="GH14" s="668"/>
      <c r="GI14" s="624"/>
      <c r="GJ14" s="668"/>
      <c r="GK14" s="870"/>
      <c r="GL14" s="452">
        <f t="shared" si="47"/>
        <v>0</v>
      </c>
      <c r="GM14" s="668"/>
      <c r="GN14" s="624"/>
      <c r="GO14" s="668"/>
      <c r="GP14" s="624"/>
      <c r="GQ14" s="452">
        <f t="shared" si="147"/>
        <v>0</v>
      </c>
      <c r="GR14" s="668">
        <f>[1]Субсидия_факт!GJ12</f>
        <v>0</v>
      </c>
      <c r="GS14" s="624">
        <f>[1]Субсидия_факт!GN12</f>
        <v>0</v>
      </c>
      <c r="GT14" s="668">
        <f>[1]Субсидия_факт!GX12</f>
        <v>0</v>
      </c>
      <c r="GU14" s="870">
        <f>[1]Субсидия_факт!HB12</f>
        <v>0</v>
      </c>
      <c r="GV14" s="452">
        <f t="shared" si="148"/>
        <v>0</v>
      </c>
      <c r="GW14" s="668"/>
      <c r="GX14" s="624"/>
      <c r="GY14" s="668"/>
      <c r="GZ14" s="624"/>
      <c r="HA14" s="1289">
        <f t="shared" si="149"/>
        <v>0</v>
      </c>
      <c r="HB14" s="668">
        <f t="shared" si="48"/>
        <v>0</v>
      </c>
      <c r="HC14" s="870">
        <f t="shared" si="49"/>
        <v>0</v>
      </c>
      <c r="HD14" s="668">
        <f t="shared" si="50"/>
        <v>0</v>
      </c>
      <c r="HE14" s="870">
        <f t="shared" si="51"/>
        <v>0</v>
      </c>
      <c r="HF14" s="1289">
        <f t="shared" si="150"/>
        <v>0</v>
      </c>
      <c r="HG14" s="668">
        <f t="shared" si="52"/>
        <v>0</v>
      </c>
      <c r="HH14" s="870">
        <f t="shared" si="53"/>
        <v>0</v>
      </c>
      <c r="HI14" s="668">
        <f t="shared" si="54"/>
        <v>0</v>
      </c>
      <c r="HJ14" s="870">
        <f t="shared" si="55"/>
        <v>0</v>
      </c>
      <c r="HK14" s="1289">
        <f t="shared" si="151"/>
        <v>0</v>
      </c>
      <c r="HL14" s="668">
        <f>[1]Субсидия_факт!GL12</f>
        <v>0</v>
      </c>
      <c r="HM14" s="624">
        <f>[1]Субсидия_факт!GP12</f>
        <v>0</v>
      </c>
      <c r="HN14" s="668">
        <f>[1]Субсидия_факт!GZ12</f>
        <v>0</v>
      </c>
      <c r="HO14" s="870">
        <f>[1]Субсидия_факт!HD12</f>
        <v>0</v>
      </c>
      <c r="HP14" s="1289">
        <f t="shared" si="152"/>
        <v>0</v>
      </c>
      <c r="HQ14" s="668"/>
      <c r="HR14" s="624"/>
      <c r="HS14" s="668"/>
      <c r="HT14" s="624"/>
      <c r="HU14" s="502">
        <f t="shared" si="56"/>
        <v>0</v>
      </c>
      <c r="HV14" s="576">
        <f>[1]Субсидия_факт!N12</f>
        <v>0</v>
      </c>
      <c r="HW14" s="624">
        <f>[1]Субсидия_факт!P12</f>
        <v>0</v>
      </c>
      <c r="HX14" s="499">
        <f t="shared" si="57"/>
        <v>0</v>
      </c>
      <c r="HY14" s="500"/>
      <c r="HZ14" s="649"/>
      <c r="IA14" s="502">
        <f t="shared" si="153"/>
        <v>0</v>
      </c>
      <c r="IB14" s="576">
        <f>[1]Субсидия_факт!EP12</f>
        <v>0</v>
      </c>
      <c r="IC14" s="624">
        <f>[1]Субсидия_факт!ER12</f>
        <v>0</v>
      </c>
      <c r="ID14" s="499">
        <f t="shared" si="154"/>
        <v>0</v>
      </c>
      <c r="IE14" s="500"/>
      <c r="IF14" s="649"/>
      <c r="IG14" s="1276">
        <f t="shared" si="60"/>
        <v>0</v>
      </c>
      <c r="IH14" s="668">
        <f>[1]Субсидия_факт!ED12</f>
        <v>0</v>
      </c>
      <c r="II14" s="870">
        <f>[1]Субсидия_факт!EJ12</f>
        <v>0</v>
      </c>
      <c r="IJ14" s="452">
        <f t="shared" si="61"/>
        <v>0</v>
      </c>
      <c r="IK14" s="668"/>
      <c r="IL14" s="624"/>
      <c r="IM14" s="452">
        <f t="shared" si="62"/>
        <v>996819.81</v>
      </c>
      <c r="IN14" s="668">
        <f>[1]Субсидия_факт!EF12</f>
        <v>279110.92</v>
      </c>
      <c r="IO14" s="624">
        <f>[1]Субсидия_факт!EL12</f>
        <v>717708.89</v>
      </c>
      <c r="IP14" s="452">
        <f t="shared" si="63"/>
        <v>0</v>
      </c>
      <c r="IQ14" s="576"/>
      <c r="IR14" s="652"/>
      <c r="IS14" s="557">
        <f t="shared" si="64"/>
        <v>996819.81</v>
      </c>
      <c r="IT14" s="702">
        <f>'Проверочная  таблица'!IN14-'Проверочная  таблица'!IZ14</f>
        <v>279110.92</v>
      </c>
      <c r="IU14" s="624">
        <f>'Проверочная  таблица'!IO14-'Проверочная  таблица'!JA14</f>
        <v>717708.89</v>
      </c>
      <c r="IV14" s="1285">
        <f t="shared" si="65"/>
        <v>0</v>
      </c>
      <c r="IW14" s="576">
        <f>'Проверочная  таблица'!IQ14-'Проверочная  таблица'!JC14</f>
        <v>0</v>
      </c>
      <c r="IX14" s="701">
        <f>'Проверочная  таблица'!IR14-'Проверочная  таблица'!JD14</f>
        <v>0</v>
      </c>
      <c r="IY14" s="557">
        <f t="shared" si="66"/>
        <v>0</v>
      </c>
      <c r="IZ14" s="668">
        <f>[1]Субсидия_факт!EH12</f>
        <v>0</v>
      </c>
      <c r="JA14" s="870">
        <f>[1]Субсидия_факт!EN12</f>
        <v>0</v>
      </c>
      <c r="JB14" s="557">
        <f t="shared" si="67"/>
        <v>0</v>
      </c>
      <c r="JC14" s="668"/>
      <c r="JD14" s="624"/>
      <c r="JE14" s="452">
        <f t="shared" si="68"/>
        <v>0</v>
      </c>
      <c r="JF14" s="576">
        <f>[1]Субсидия_факт!AR12</f>
        <v>0</v>
      </c>
      <c r="JG14" s="624">
        <f>[1]Субсидия_факт!AT12</f>
        <v>0</v>
      </c>
      <c r="JH14" s="452">
        <f t="shared" si="69"/>
        <v>0</v>
      </c>
      <c r="JI14" s="576"/>
      <c r="JJ14" s="624"/>
      <c r="JK14" s="1290">
        <f t="shared" si="70"/>
        <v>0</v>
      </c>
      <c r="JL14" s="576">
        <f>[1]Субсидия_факт!CJ12</f>
        <v>0</v>
      </c>
      <c r="JM14" s="624">
        <f>[1]Субсидия_факт!CP12</f>
        <v>0</v>
      </c>
      <c r="JN14" s="668">
        <f>[1]Субсидия_факт!DN12</f>
        <v>0</v>
      </c>
      <c r="JO14" s="870">
        <f>[1]Субсидия_факт!DT12</f>
        <v>0</v>
      </c>
      <c r="JP14" s="452">
        <f t="shared" si="71"/>
        <v>0</v>
      </c>
      <c r="JQ14" s="576"/>
      <c r="JR14" s="624"/>
      <c r="JS14" s="576"/>
      <c r="JT14" s="767"/>
      <c r="JU14" s="1290">
        <f t="shared" si="72"/>
        <v>9355.2000000000007</v>
      </c>
      <c r="JV14" s="576">
        <f>[1]Субсидия_факт!CL12</f>
        <v>0</v>
      </c>
      <c r="JW14" s="624">
        <f>[1]Субсидия_факт!CR12</f>
        <v>0</v>
      </c>
      <c r="JX14" s="668">
        <f>[1]Субсидия_факт!DP12</f>
        <v>4375.68</v>
      </c>
      <c r="JY14" s="870">
        <f>[1]Субсидия_факт!DV12</f>
        <v>4979.5200000000004</v>
      </c>
      <c r="JZ14" s="452">
        <f t="shared" si="73"/>
        <v>0</v>
      </c>
      <c r="KA14" s="576"/>
      <c r="KB14" s="624"/>
      <c r="KC14" s="702"/>
      <c r="KD14" s="624"/>
      <c r="KE14" s="1291">
        <f t="shared" si="74"/>
        <v>9355.2000000000007</v>
      </c>
      <c r="KF14" s="576">
        <f>'Проверочная  таблица'!JV14-KP14</f>
        <v>0</v>
      </c>
      <c r="KG14" s="624">
        <f>'Проверочная  таблица'!JW14-KQ14</f>
        <v>0</v>
      </c>
      <c r="KH14" s="702">
        <f>'Проверочная  таблица'!JX14-KR14</f>
        <v>4375.68</v>
      </c>
      <c r="KI14" s="624">
        <f>'Проверочная  таблица'!JY14-KS14</f>
        <v>4979.5200000000004</v>
      </c>
      <c r="KJ14" s="1291">
        <f t="shared" si="75"/>
        <v>0</v>
      </c>
      <c r="KK14" s="576">
        <f>'Проверочная  таблица'!KA14-KU14</f>
        <v>0</v>
      </c>
      <c r="KL14" s="652">
        <f>'Проверочная  таблица'!KB14-KV14</f>
        <v>0</v>
      </c>
      <c r="KM14" s="576">
        <f>'Проверочная  таблица'!KC14-KW14</f>
        <v>0</v>
      </c>
      <c r="KN14" s="701">
        <f>'Проверочная  таблица'!KD14-KX14</f>
        <v>0</v>
      </c>
      <c r="KO14" s="557">
        <f t="shared" si="76"/>
        <v>0</v>
      </c>
      <c r="KP14" s="576">
        <f>[1]Субсидия_факт!CN12</f>
        <v>0</v>
      </c>
      <c r="KQ14" s="624">
        <f>[1]Субсидия_факт!CT12</f>
        <v>0</v>
      </c>
      <c r="KR14" s="668">
        <f>[1]Субсидия_факт!DR12</f>
        <v>0</v>
      </c>
      <c r="KS14" s="870">
        <f>[1]Субсидия_факт!DX12</f>
        <v>0</v>
      </c>
      <c r="KT14" s="557">
        <f t="shared" si="77"/>
        <v>0</v>
      </c>
      <c r="KU14" s="576"/>
      <c r="KV14" s="624"/>
      <c r="KW14" s="576"/>
      <c r="KX14" s="767"/>
      <c r="KY14" s="1292">
        <f t="shared" si="155"/>
        <v>0</v>
      </c>
      <c r="KZ14" s="668">
        <f>[1]Субсидия_факт!CD12</f>
        <v>0</v>
      </c>
      <c r="LA14" s="624">
        <f>[1]Субсидия_факт!CF12</f>
        <v>0</v>
      </c>
      <c r="LB14" s="668">
        <f>[1]Субсидия_факт!BV12</f>
        <v>0</v>
      </c>
      <c r="LC14" s="624">
        <f>[1]Субсидия_факт!BX12</f>
        <v>0</v>
      </c>
      <c r="LD14" s="668">
        <f>[1]Субсидия_факт!CH12</f>
        <v>0</v>
      </c>
      <c r="LE14" s="452">
        <f t="shared" si="156"/>
        <v>0</v>
      </c>
      <c r="LF14" s="576"/>
      <c r="LG14" s="624"/>
      <c r="LH14" s="576"/>
      <c r="LI14" s="624"/>
      <c r="LJ14" s="576"/>
      <c r="LK14" s="556">
        <f t="shared" si="78"/>
        <v>231733.66</v>
      </c>
      <c r="LL14" s="500">
        <f>[1]Субсидия_факт!HN12</f>
        <v>0</v>
      </c>
      <c r="LM14" s="668">
        <f>[1]Субсидия_факт!HL12</f>
        <v>231733.66</v>
      </c>
      <c r="LN14" s="703">
        <f>[1]Субсидия_факт!HV12</f>
        <v>0</v>
      </c>
      <c r="LO14" s="630">
        <f>[1]Субсидия_факт!HX12</f>
        <v>0</v>
      </c>
      <c r="LP14" s="452">
        <f t="shared" si="79"/>
        <v>0</v>
      </c>
      <c r="LQ14" s="330"/>
      <c r="LR14" s="576"/>
      <c r="LS14" s="458"/>
      <c r="LT14" s="630"/>
      <c r="LU14" s="452">
        <f t="shared" si="80"/>
        <v>0</v>
      </c>
      <c r="LV14" s="576">
        <f>[1]Субсидия_факт!HT12</f>
        <v>0</v>
      </c>
      <c r="LW14" s="576">
        <f>[1]Субсидия_факт!HP12</f>
        <v>0</v>
      </c>
      <c r="LX14" s="624">
        <f>[1]Субсидия_факт!HR12</f>
        <v>0</v>
      </c>
      <c r="LY14" s="452">
        <f t="shared" si="81"/>
        <v>0</v>
      </c>
      <c r="LZ14" s="576">
        <f t="shared" si="157"/>
        <v>0</v>
      </c>
      <c r="MA14" s="576"/>
      <c r="MB14" s="624"/>
      <c r="MC14" s="1289">
        <f t="shared" si="82"/>
        <v>0</v>
      </c>
      <c r="MD14" s="1289">
        <f t="shared" si="83"/>
        <v>0</v>
      </c>
      <c r="ME14" s="1289">
        <f t="shared" si="84"/>
        <v>0</v>
      </c>
      <c r="MF14" s="557">
        <f t="shared" si="85"/>
        <v>0</v>
      </c>
      <c r="MG14" s="1293">
        <f>SUM(MH14:MI14)</f>
        <v>0</v>
      </c>
      <c r="MH14" s="668">
        <f>[1]Субсидия_факт!LH12</f>
        <v>0</v>
      </c>
      <c r="MI14" s="870">
        <f>[1]Субсидия_факт!LN12</f>
        <v>0</v>
      </c>
      <c r="MJ14" s="576"/>
      <c r="MK14" s="1293">
        <f>SUM(ML14:MM14)</f>
        <v>0</v>
      </c>
      <c r="ML14" s="702"/>
      <c r="MM14" s="624"/>
      <c r="MN14" s="576"/>
      <c r="MO14" s="1293">
        <f t="shared" si="158"/>
        <v>23900000</v>
      </c>
      <c r="MP14" s="668">
        <f>[1]Субсидия_факт!LJ12</f>
        <v>870000</v>
      </c>
      <c r="MQ14" s="870">
        <f>[1]Субсидия_факт!LP12</f>
        <v>16530000</v>
      </c>
      <c r="MR14" s="576">
        <f>[1]Субсидия_факт!LT12</f>
        <v>6500000</v>
      </c>
      <c r="MS14" s="1293">
        <f t="shared" si="159"/>
        <v>6500000</v>
      </c>
      <c r="MT14" s="576"/>
      <c r="MU14" s="701"/>
      <c r="MV14" s="576">
        <f t="shared" si="160"/>
        <v>6500000</v>
      </c>
      <c r="MW14" s="1294">
        <f t="shared" si="161"/>
        <v>6500000</v>
      </c>
      <c r="MX14" s="501">
        <f>'Проверочная  таблица'!MP14-NF14</f>
        <v>0</v>
      </c>
      <c r="MY14" s="630">
        <f>'Проверочная  таблица'!MQ14-NG14</f>
        <v>0</v>
      </c>
      <c r="MZ14" s="500">
        <f>'Проверочная  таблица'!MR14-NH14</f>
        <v>6500000</v>
      </c>
      <c r="NA14" s="1294">
        <f t="shared" si="162"/>
        <v>6500000</v>
      </c>
      <c r="NB14" s="702">
        <f>'Проверочная  таблица'!MT14-NJ14</f>
        <v>0</v>
      </c>
      <c r="NC14" s="624">
        <f>'Проверочная  таблица'!MU14-NK14</f>
        <v>0</v>
      </c>
      <c r="ND14" s="576">
        <f>'Проверочная  таблица'!MV14-NL14</f>
        <v>6500000</v>
      </c>
      <c r="NE14" s="1294">
        <f t="shared" si="163"/>
        <v>17400000</v>
      </c>
      <c r="NF14" s="668">
        <f>[1]Субсидия_факт!LL12</f>
        <v>870000</v>
      </c>
      <c r="NG14" s="870">
        <f>[1]Субсидия_факт!LR12</f>
        <v>16530000</v>
      </c>
      <c r="NH14" s="668">
        <f>[1]Субсидия_факт!LV12</f>
        <v>0</v>
      </c>
      <c r="NI14" s="1294">
        <f t="shared" si="164"/>
        <v>0</v>
      </c>
      <c r="NJ14" s="702"/>
      <c r="NK14" s="624"/>
      <c r="NL14" s="576">
        <f t="shared" ref="NL14:NL29" si="206">NH14</f>
        <v>0</v>
      </c>
      <c r="NM14" s="502">
        <f t="shared" si="86"/>
        <v>5433226.96</v>
      </c>
      <c r="NN14" s="458">
        <f>[1]Субсидия_факт!MF12</f>
        <v>1521303.56</v>
      </c>
      <c r="NO14" s="630">
        <f>[1]Субсидия_факт!MJ12</f>
        <v>3911923.4</v>
      </c>
      <c r="NP14" s="499">
        <f t="shared" si="87"/>
        <v>0</v>
      </c>
      <c r="NQ14" s="330"/>
      <c r="NR14" s="649"/>
      <c r="NS14" s="1323">
        <f t="shared" si="88"/>
        <v>5433226.96</v>
      </c>
      <c r="NT14" s="330">
        <f t="shared" si="165"/>
        <v>1521303.56</v>
      </c>
      <c r="NU14" s="630">
        <f t="shared" si="165"/>
        <v>3911923.4</v>
      </c>
      <c r="NV14" s="779">
        <f t="shared" si="89"/>
        <v>0</v>
      </c>
      <c r="NW14" s="330">
        <f t="shared" si="165"/>
        <v>0</v>
      </c>
      <c r="NX14" s="630">
        <f t="shared" si="165"/>
        <v>0</v>
      </c>
      <c r="NY14" s="1323">
        <f t="shared" si="90"/>
        <v>0</v>
      </c>
      <c r="NZ14" s="458">
        <f>[1]Субсидия_факт!MH12</f>
        <v>0</v>
      </c>
      <c r="OA14" s="630">
        <f>[1]Субсидия_факт!ML12</f>
        <v>0</v>
      </c>
      <c r="OB14" s="779">
        <f t="shared" si="91"/>
        <v>0</v>
      </c>
      <c r="OC14" s="330"/>
      <c r="OD14" s="649"/>
      <c r="OE14" s="556">
        <f t="shared" si="92"/>
        <v>0</v>
      </c>
      <c r="OF14" s="668">
        <f>[1]Субсидия_факт!AF12</f>
        <v>0</v>
      </c>
      <c r="OG14" s="870">
        <f>[1]Субсидия_факт!AH12</f>
        <v>0</v>
      </c>
      <c r="OH14" s="452">
        <f t="shared" si="93"/>
        <v>0</v>
      </c>
      <c r="OI14" s="702"/>
      <c r="OJ14" s="624"/>
      <c r="OK14" s="499">
        <f t="shared" si="166"/>
        <v>0</v>
      </c>
      <c r="OL14" s="670">
        <f>[1]Субсидия_факт!MN12</f>
        <v>0</v>
      </c>
      <c r="OM14" s="700">
        <f>[1]Субсидия_факт!MP12</f>
        <v>0</v>
      </c>
      <c r="ON14" s="458">
        <f>[1]Субсидия_факт!NF12</f>
        <v>0</v>
      </c>
      <c r="OO14" s="630">
        <f>[1]Субсидия_факт!NH12</f>
        <v>0</v>
      </c>
      <c r="OP14" s="1321">
        <f t="shared" si="167"/>
        <v>0</v>
      </c>
      <c r="OQ14" s="1070"/>
      <c r="OR14" s="630"/>
      <c r="OS14" s="330"/>
      <c r="OT14" s="649"/>
      <c r="OU14" s="502">
        <f t="shared" si="168"/>
        <v>0</v>
      </c>
      <c r="OV14" s="458">
        <f>[1]Субсидия_факт!LX12</f>
        <v>0</v>
      </c>
      <c r="OW14" s="1324">
        <f>[1]Субсидия_факт!MB12</f>
        <v>0</v>
      </c>
      <c r="OX14" s="458">
        <f>[1]Субсидия_факт!MR12</f>
        <v>0</v>
      </c>
      <c r="OY14" s="630">
        <f>[1]Субсидия_факт!MV12</f>
        <v>0</v>
      </c>
      <c r="OZ14" s="1070">
        <f>[1]Субсидия_факт!NJ12</f>
        <v>0</v>
      </c>
      <c r="PA14" s="630">
        <f>[1]Субсидия_факт!NN12</f>
        <v>0</v>
      </c>
      <c r="PB14" s="499">
        <f t="shared" si="169"/>
        <v>0</v>
      </c>
      <c r="PC14" s="330"/>
      <c r="PD14" s="649"/>
      <c r="PE14" s="458"/>
      <c r="PF14" s="630"/>
      <c r="PG14" s="330"/>
      <c r="PH14" s="649"/>
      <c r="PI14" s="1323">
        <f t="shared" si="170"/>
        <v>0</v>
      </c>
      <c r="PJ14" s="458">
        <f t="shared" si="171"/>
        <v>0</v>
      </c>
      <c r="PK14" s="630">
        <f t="shared" si="172"/>
        <v>0</v>
      </c>
      <c r="PL14" s="458">
        <f t="shared" si="173"/>
        <v>0</v>
      </c>
      <c r="PM14" s="630">
        <f t="shared" si="174"/>
        <v>0</v>
      </c>
      <c r="PN14" s="1070">
        <f t="shared" si="175"/>
        <v>0</v>
      </c>
      <c r="PO14" s="630">
        <f t="shared" si="176"/>
        <v>0</v>
      </c>
      <c r="PP14" s="779">
        <f t="shared" si="177"/>
        <v>0</v>
      </c>
      <c r="PQ14" s="458">
        <f t="shared" si="178"/>
        <v>0</v>
      </c>
      <c r="PR14" s="630">
        <f t="shared" si="179"/>
        <v>0</v>
      </c>
      <c r="PS14" s="458">
        <f t="shared" si="180"/>
        <v>0</v>
      </c>
      <c r="PT14" s="630">
        <f t="shared" si="181"/>
        <v>0</v>
      </c>
      <c r="PU14" s="1070">
        <f t="shared" si="182"/>
        <v>0</v>
      </c>
      <c r="PV14" s="630">
        <f t="shared" si="183"/>
        <v>0</v>
      </c>
      <c r="PW14" s="1323">
        <f t="shared" si="184"/>
        <v>0</v>
      </c>
      <c r="PX14" s="458">
        <f>[1]Субсидия_факт!LZ12</f>
        <v>0</v>
      </c>
      <c r="PY14" s="1324">
        <f>[1]Субсидия_факт!MD12</f>
        <v>0</v>
      </c>
      <c r="PZ14" s="703">
        <f>[1]Субсидия_факт!MT12</f>
        <v>0</v>
      </c>
      <c r="QA14" s="630">
        <f>[1]Субсидия_факт!MX12</f>
        <v>0</v>
      </c>
      <c r="QB14" s="1325">
        <f>[1]Субсидия_факт!NL12</f>
        <v>0</v>
      </c>
      <c r="QC14" s="649">
        <f>[1]Субсидия_факт!NP12</f>
        <v>0</v>
      </c>
      <c r="QD14" s="779">
        <f t="shared" si="185"/>
        <v>0</v>
      </c>
      <c r="QE14" s="330"/>
      <c r="QF14" s="649"/>
      <c r="QG14" s="458"/>
      <c r="QH14" s="630"/>
      <c r="QI14" s="330"/>
      <c r="QJ14" s="649"/>
      <c r="QK14" s="499">
        <f>'Прочая  субсидия_МР  и  ГО'!B10</f>
        <v>19541227.739999998</v>
      </c>
      <c r="QL14" s="499">
        <f>'Прочая  субсидия_МР  и  ГО'!C10</f>
        <v>2355946.59</v>
      </c>
      <c r="QM14" s="1310">
        <f>'Прочая  субсидия_БП'!B10</f>
        <v>13504841.890000001</v>
      </c>
      <c r="QN14" s="502">
        <f>'Прочая  субсидия_БП'!C10</f>
        <v>4326198.84</v>
      </c>
      <c r="QO14" s="1318">
        <f>'Прочая  субсидия_БП'!D10</f>
        <v>12835894.440000001</v>
      </c>
      <c r="QP14" s="559">
        <f>'Прочая  субсидия_БП'!E10</f>
        <v>4193975.38</v>
      </c>
      <c r="QQ14" s="1314">
        <f>'Прочая  субсидия_БП'!F10</f>
        <v>668947.44999999995</v>
      </c>
      <c r="QR14" s="1318">
        <f>'Прочая  субсидия_БП'!G10</f>
        <v>132223.46</v>
      </c>
      <c r="QS14" s="502">
        <f t="shared" si="186"/>
        <v>369797414</v>
      </c>
      <c r="QT14" s="458">
        <f>'Проверочная  таблица'!RR14+'Проверочная  таблица'!QY14+'Проверочная  таблица'!RA14+'Проверочная  таблица'!RC14</f>
        <v>366155914</v>
      </c>
      <c r="QU14" s="330">
        <f>'Проверочная  таблица'!RS14+'Проверочная  таблица'!RE14+'Проверочная  таблица'!RK14+'Проверочная  таблица'!RG14+'Проверочная  таблица'!RI14+RM14+RO14</f>
        <v>3641500</v>
      </c>
      <c r="QV14" s="499">
        <f t="shared" si="187"/>
        <v>89437510.549999997</v>
      </c>
      <c r="QW14" s="703">
        <f>'Проверочная  таблица'!RU14+'Проверочная  таблица'!QZ14+'Проверочная  таблица'!RB14+'Проверочная  таблица'!RD14</f>
        <v>88955058.5</v>
      </c>
      <c r="QX14" s="330">
        <f>'Проверочная  таблица'!RV14+'Проверочная  таблица'!RF14+'Проверочная  таблица'!RL14+'Проверочная  таблица'!RH14+'Проверочная  таблица'!RJ14+RN14+RP14</f>
        <v>482452.05</v>
      </c>
      <c r="QY14" s="1276">
        <f>'Субвенция  на  полномочия'!B10</f>
        <v>341217114</v>
      </c>
      <c r="QZ14" s="452">
        <f>'Субвенция  на  полномочия'!C10</f>
        <v>81698058.5</v>
      </c>
      <c r="RA14" s="1298">
        <f>[1]Субвенция_факт!P11*1000</f>
        <v>17888200</v>
      </c>
      <c r="RB14" s="675">
        <v>5100000</v>
      </c>
      <c r="RC14" s="1298">
        <f>[1]Субвенция_факт!K11*1000</f>
        <v>5704400</v>
      </c>
      <c r="RD14" s="675">
        <v>1700000</v>
      </c>
      <c r="RE14" s="1298">
        <f>[1]Субвенция_факт!AD11*1000</f>
        <v>1238500</v>
      </c>
      <c r="RF14" s="675">
        <v>170070.25</v>
      </c>
      <c r="RG14" s="1298">
        <f>[1]Субвенция_факт!AE11*1000</f>
        <v>3000</v>
      </c>
      <c r="RH14" s="675"/>
      <c r="RI14" s="1298">
        <f>[1]Субвенция_факт!E11*1000</f>
        <v>0</v>
      </c>
      <c r="RJ14" s="675"/>
      <c r="RK14" s="1298">
        <f>[1]Субвенция_факт!F11*1000</f>
        <v>0</v>
      </c>
      <c r="RL14" s="762"/>
      <c r="RM14" s="328">
        <f>[1]Субвенция_факт!G11*1000</f>
        <v>0</v>
      </c>
      <c r="RN14" s="983"/>
      <c r="RO14" s="328">
        <f>[1]Субвенция_факт!H11*1000</f>
        <v>0</v>
      </c>
      <c r="RP14" s="763"/>
      <c r="RQ14" s="502">
        <f t="shared" si="98"/>
        <v>3746200</v>
      </c>
      <c r="RR14" s="1039">
        <f>[1]Субвенция_факт!AC11*1000</f>
        <v>1346200</v>
      </c>
      <c r="RS14" s="809">
        <f>[1]Субвенция_факт!AB11*1000</f>
        <v>2400000</v>
      </c>
      <c r="RT14" s="499">
        <f t="shared" si="99"/>
        <v>769381.8</v>
      </c>
      <c r="RU14" s="1299">
        <v>457000</v>
      </c>
      <c r="RV14" s="1186">
        <v>312381.8</v>
      </c>
      <c r="RW14" s="1326">
        <f>'Проверочная  таблица'!UW14+'Проверочная  таблица'!US14+'Проверочная  таблица'!SY14+'Проверочная  таблица'!TC14+RY14+UG14+UM14+SM14+SQ14+TK14+TO14+TW14+SG14</f>
        <v>0</v>
      </c>
      <c r="RX14" s="328">
        <f>'Проверочная  таблица'!UY14+'Проверочная  таблица'!UU14+'Проверочная  таблица'!TA14+'Проверочная  таблица'!TE14+SC14+UJ14+UP14+SO14+SS14+TM14+TQ14+TZ14+SJ14</f>
        <v>0</v>
      </c>
      <c r="RY14" s="1327">
        <f t="shared" si="100"/>
        <v>0</v>
      </c>
      <c r="RZ14" s="1039">
        <f>'[1]Иные межбюджетные трансферты'!I12</f>
        <v>0</v>
      </c>
      <c r="SA14" s="1160">
        <f>'[1]Иные межбюджетные трансферты'!K12</f>
        <v>0</v>
      </c>
      <c r="SB14" s="1328">
        <f>'[1]Иные межбюджетные трансферты'!M12</f>
        <v>0</v>
      </c>
      <c r="SC14" s="674">
        <f t="shared" si="101"/>
        <v>0</v>
      </c>
      <c r="SD14" s="809"/>
      <c r="SE14" s="807"/>
      <c r="SF14" s="1039"/>
      <c r="SG14" s="502">
        <f t="shared" si="102"/>
        <v>0</v>
      </c>
      <c r="SH14" s="1039">
        <f>'[1]Иные межбюджетные трансферты'!E12</f>
        <v>0</v>
      </c>
      <c r="SI14" s="1160">
        <f>'[1]Иные межбюджетные трансферты'!G12</f>
        <v>0</v>
      </c>
      <c r="SJ14" s="1321">
        <f t="shared" si="103"/>
        <v>0</v>
      </c>
      <c r="SK14" s="1039"/>
      <c r="SL14" s="1160"/>
      <c r="SM14" s="1326">
        <f t="shared" si="188"/>
        <v>0</v>
      </c>
      <c r="SN14" s="1160">
        <f>'[1]Иные межбюджетные трансферты'!W12</f>
        <v>0</v>
      </c>
      <c r="SO14" s="328">
        <f t="shared" si="189"/>
        <v>0</v>
      </c>
      <c r="SP14" s="1044"/>
      <c r="SQ14" s="1329">
        <f t="shared" si="190"/>
        <v>0</v>
      </c>
      <c r="SR14" s="1160">
        <f>'[1]Иные межбюджетные трансферты'!Y12</f>
        <v>0</v>
      </c>
      <c r="SS14" s="1043">
        <f t="shared" si="191"/>
        <v>0</v>
      </c>
      <c r="ST14" s="1044"/>
      <c r="SU14" s="1329">
        <f t="shared" si="192"/>
        <v>0</v>
      </c>
      <c r="SV14" s="1043">
        <f t="shared" si="193"/>
        <v>0</v>
      </c>
      <c r="SW14" s="685">
        <f t="shared" si="194"/>
        <v>0</v>
      </c>
      <c r="SX14" s="1043">
        <f t="shared" si="195"/>
        <v>0</v>
      </c>
      <c r="SY14" s="1310">
        <f t="shared" si="104"/>
        <v>0</v>
      </c>
      <c r="SZ14" s="1160">
        <f>'[1]Иные межбюджетные трансферты'!AC12</f>
        <v>0</v>
      </c>
      <c r="TA14" s="499">
        <f t="shared" si="105"/>
        <v>0</v>
      </c>
      <c r="TB14" s="1160"/>
      <c r="TC14" s="502">
        <f t="shared" si="106"/>
        <v>0</v>
      </c>
      <c r="TD14" s="1160">
        <f>'[1]Иные межбюджетные трансферты'!AE12</f>
        <v>0</v>
      </c>
      <c r="TE14" s="499">
        <f t="shared" si="107"/>
        <v>0</v>
      </c>
      <c r="TF14" s="1330"/>
      <c r="TG14" s="1319">
        <f t="shared" si="108"/>
        <v>0</v>
      </c>
      <c r="TH14" s="498">
        <f t="shared" si="109"/>
        <v>0</v>
      </c>
      <c r="TI14" s="1320">
        <f t="shared" si="196"/>
        <v>0</v>
      </c>
      <c r="TJ14" s="498">
        <f t="shared" si="197"/>
        <v>0</v>
      </c>
      <c r="TK14" s="502">
        <f t="shared" si="110"/>
        <v>0</v>
      </c>
      <c r="TL14" s="1160">
        <f>'[1]Иные межбюджетные трансферты'!AI12</f>
        <v>0</v>
      </c>
      <c r="TM14" s="499">
        <f t="shared" si="111"/>
        <v>0</v>
      </c>
      <c r="TN14" s="1160"/>
      <c r="TO14" s="502">
        <f t="shared" si="112"/>
        <v>0</v>
      </c>
      <c r="TP14" s="1160">
        <f>'[1]Иные межбюджетные трансферты'!AK12</f>
        <v>0</v>
      </c>
      <c r="TQ14" s="499">
        <f t="shared" si="113"/>
        <v>0</v>
      </c>
      <c r="TR14" s="1330"/>
      <c r="TS14" s="1319">
        <f t="shared" si="114"/>
        <v>0</v>
      </c>
      <c r="TT14" s="498">
        <f t="shared" si="115"/>
        <v>0</v>
      </c>
      <c r="TU14" s="1320">
        <f t="shared" si="198"/>
        <v>0</v>
      </c>
      <c r="TV14" s="1319">
        <f t="shared" si="199"/>
        <v>0</v>
      </c>
      <c r="TW14" s="502">
        <f t="shared" si="200"/>
        <v>0</v>
      </c>
      <c r="TX14" s="703">
        <f>'[1]Иные межбюджетные трансферты'!AS12</f>
        <v>0</v>
      </c>
      <c r="TY14" s="630">
        <f>'[1]Иные межбюджетные трансферты'!AW12</f>
        <v>0</v>
      </c>
      <c r="TZ14" s="1321">
        <f t="shared" si="201"/>
        <v>0</v>
      </c>
      <c r="UA14" s="689"/>
      <c r="UB14" s="701"/>
      <c r="UC14" s="1323">
        <f t="shared" si="202"/>
        <v>0</v>
      </c>
      <c r="UD14" s="1323">
        <f t="shared" si="203"/>
        <v>0</v>
      </c>
      <c r="UE14" s="1323">
        <f t="shared" si="204"/>
        <v>0</v>
      </c>
      <c r="UF14" s="779">
        <f t="shared" si="205"/>
        <v>0</v>
      </c>
      <c r="UG14" s="963">
        <f t="shared" si="116"/>
        <v>0</v>
      </c>
      <c r="UH14" s="1308">
        <f>'[1]Иные межбюджетные трансферты'!S12</f>
        <v>0</v>
      </c>
      <c r="UI14" s="1191">
        <f>'[1]Иные межбюджетные трансферты'!U12</f>
        <v>0</v>
      </c>
      <c r="UJ14" s="712">
        <f t="shared" si="117"/>
        <v>0</v>
      </c>
      <c r="UK14" s="1308"/>
      <c r="UL14" s="1191"/>
      <c r="UM14" s="963">
        <f t="shared" si="118"/>
        <v>0</v>
      </c>
      <c r="UN14" s="1308">
        <f>'[1]Иные межбюджетные трансферты'!O12</f>
        <v>0</v>
      </c>
      <c r="UO14" s="1191">
        <f>'[1]Иные межбюджетные трансферты'!Q12</f>
        <v>0</v>
      </c>
      <c r="UP14" s="712">
        <f t="shared" si="119"/>
        <v>0</v>
      </c>
      <c r="UQ14" s="1308"/>
      <c r="UR14" s="1191"/>
      <c r="US14" s="452">
        <f t="shared" si="120"/>
        <v>0</v>
      </c>
      <c r="UT14" s="809"/>
      <c r="UU14" s="1290">
        <f t="shared" si="121"/>
        <v>0</v>
      </c>
      <c r="UV14" s="668"/>
      <c r="UW14" s="556">
        <f t="shared" si="122"/>
        <v>0</v>
      </c>
      <c r="UX14" s="809">
        <f>'[1]Иные межбюджетные трансферты'!AO12</f>
        <v>0</v>
      </c>
      <c r="UY14" s="452">
        <f t="shared" si="123"/>
        <v>0</v>
      </c>
      <c r="UZ14" s="576"/>
      <c r="VA14" s="1289">
        <f t="shared" si="124"/>
        <v>0</v>
      </c>
      <c r="VB14" s="668">
        <f>'Проверочная  таблица'!UX14-VF14</f>
        <v>0</v>
      </c>
      <c r="VC14" s="1289">
        <f t="shared" si="125"/>
        <v>0</v>
      </c>
      <c r="VD14" s="668">
        <f>'Проверочная  таблица'!UZ14-VH14</f>
        <v>0</v>
      </c>
      <c r="VE14" s="1289">
        <f t="shared" si="126"/>
        <v>0</v>
      </c>
      <c r="VF14" s="809">
        <f>'[1]Иные межбюджетные трансферты'!AQ12</f>
        <v>0</v>
      </c>
      <c r="VG14" s="557">
        <f t="shared" si="127"/>
        <v>0</v>
      </c>
      <c r="VH14" s="576"/>
      <c r="VI14" s="499">
        <f>VK14+'Проверочная  таблица'!VS14+VO14+'Проверочная  таблица'!VW14+VQ14+'Проверочная  таблица'!VY14</f>
        <v>-32350000</v>
      </c>
      <c r="VJ14" s="499">
        <f>VL14+'Проверочная  таблица'!VT14+VP14+'Проверочная  таблица'!VX14+VR14+'Проверочная  таблица'!VZ14</f>
        <v>-9900000</v>
      </c>
      <c r="VK14" s="502"/>
      <c r="VL14" s="502"/>
      <c r="VM14" s="502"/>
      <c r="VN14" s="502"/>
      <c r="VO14" s="1319">
        <f t="shared" si="128"/>
        <v>0</v>
      </c>
      <c r="VP14" s="498">
        <f t="shared" si="129"/>
        <v>0</v>
      </c>
      <c r="VQ14" s="503"/>
      <c r="VR14" s="498"/>
      <c r="VS14" s="502">
        <v>-19500000</v>
      </c>
      <c r="VT14" s="502">
        <v>-3750000</v>
      </c>
      <c r="VU14" s="502">
        <v>-12850000</v>
      </c>
      <c r="VV14" s="502">
        <f>-1150000-350000-250000-4400000</f>
        <v>-6150000</v>
      </c>
      <c r="VW14" s="1319">
        <f t="shared" si="130"/>
        <v>-4050000</v>
      </c>
      <c r="VX14" s="498">
        <f t="shared" si="131"/>
        <v>-1750000</v>
      </c>
      <c r="VY14" s="498">
        <v>-8800000</v>
      </c>
      <c r="VZ14" s="498">
        <v>-4400000</v>
      </c>
      <c r="WA14" s="1309">
        <f>'Проверочная  таблица'!VS14+'Проверочная  таблица'!VU14</f>
        <v>-32350000</v>
      </c>
      <c r="WB14" s="1309">
        <f>'Проверочная  таблица'!VT14+'Проверочная  таблица'!VV14</f>
        <v>-9900000</v>
      </c>
      <c r="WC14" s="931"/>
    </row>
    <row r="15" spans="1:601" s="327" customFormat="1" ht="25.5" customHeight="1" x14ac:dyDescent="0.3">
      <c r="A15" s="334" t="s">
        <v>83</v>
      </c>
      <c r="B15" s="502">
        <f>D15+AI15+'Проверочная  таблица'!QS15+'Проверочная  таблица'!RW15</f>
        <v>543596852.86000001</v>
      </c>
      <c r="C15" s="499">
        <f>E15+'Проверочная  таблица'!QV15+AJ15+'Проверочная  таблица'!RX15</f>
        <v>127671463.36</v>
      </c>
      <c r="D15" s="1310">
        <f t="shared" si="0"/>
        <v>72032200</v>
      </c>
      <c r="E15" s="502">
        <f t="shared" si="1"/>
        <v>20210141</v>
      </c>
      <c r="F15" s="1311">
        <f>'[1]Дотация  из  ОБ_факт'!M11</f>
        <v>7817200</v>
      </c>
      <c r="G15" s="1312">
        <v>1954272</v>
      </c>
      <c r="H15" s="1313">
        <f>'[1]Дотация  из  ОБ_факт'!G11</f>
        <v>39499000</v>
      </c>
      <c r="I15" s="1312">
        <v>10926342</v>
      </c>
      <c r="J15" s="559">
        <f t="shared" si="2"/>
        <v>39499000</v>
      </c>
      <c r="K15" s="1314">
        <f t="shared" si="3"/>
        <v>10926342</v>
      </c>
      <c r="L15" s="1315">
        <f>'[1]Дотация  из  ОБ_факт'!K11</f>
        <v>0</v>
      </c>
      <c r="M15" s="685"/>
      <c r="N15" s="1311">
        <f>'[1]Дотация  из  ОБ_факт'!Q11</f>
        <v>0</v>
      </c>
      <c r="O15" s="1316"/>
      <c r="P15" s="1311">
        <f>'[1]Дотация  из  ОБ_факт'!S11</f>
        <v>24716000</v>
      </c>
      <c r="Q15" s="1317">
        <v>7329527</v>
      </c>
      <c r="R15" s="1314">
        <f t="shared" si="4"/>
        <v>24716000</v>
      </c>
      <c r="S15" s="1318">
        <f t="shared" si="5"/>
        <v>7329527</v>
      </c>
      <c r="T15" s="1315">
        <f>'[1]Дотация  из  ОБ_факт'!W11</f>
        <v>0</v>
      </c>
      <c r="U15" s="572"/>
      <c r="V15" s="1311">
        <f>'[1]Дотация  из  ОБ_факт'!AA11+'[1]Дотация  из  ОБ_факт'!AC11+'[1]Дотация  из  ОБ_факт'!AG11</f>
        <v>0</v>
      </c>
      <c r="W15" s="959">
        <f t="shared" si="6"/>
        <v>0</v>
      </c>
      <c r="X15" s="543"/>
      <c r="Y15" s="542"/>
      <c r="Z15" s="543"/>
      <c r="AA15" s="1311">
        <f>'[1]Дотация  из  ОБ_факт'!Y11+'[1]Дотация  из  ОБ_факт'!AE11</f>
        <v>0</v>
      </c>
      <c r="AB15" s="573">
        <f t="shared" si="7"/>
        <v>0</v>
      </c>
      <c r="AC15" s="542"/>
      <c r="AD15" s="543"/>
      <c r="AE15" s="559">
        <f t="shared" si="8"/>
        <v>0</v>
      </c>
      <c r="AF15" s="1314">
        <f t="shared" si="9"/>
        <v>0</v>
      </c>
      <c r="AG15" s="559">
        <f>'[1]Дотация  из  ОБ_факт'!AE11</f>
        <v>0</v>
      </c>
      <c r="AH15" s="676"/>
      <c r="AI15" s="1276">
        <f>'Проверочная  таблица'!LK15+'Проверочная  таблица'!QK15+'Проверочная  таблица'!QM15+CQ15+CS15+CY15+DA15+BS15+CA15+'Проверочная  таблица'!JK15+'Проверочная  таблица'!JU15+'Проверочная  таблица'!EC15+'Проверочная  таблица'!KY15+DM15+'Проверочная  таблица'!IG15+'Проверочная  таблица'!IM15+'Проверочная  таблица'!MG15+'Проверочная  таблица'!MO15+IA15+'Проверочная  таблица'!LU15+FK15+EY15+OE15+ES15+AK15+AU15+FE15+JE15+GG15+GQ15+DG15+OK15+FQ15+EI15+OU15+NM15+GA15+CM15+HU15</f>
        <v>97332414.859999999</v>
      </c>
      <c r="AJ15" s="556">
        <f>'Проверочная  таблица'!LP15+'Проверочная  таблица'!QL15+'Проверочная  таблица'!QN15+CR15+CT15+CZ15+DB15+BW15+CE15+'Проверочная  таблица'!JP15+'Проверочная  таблица'!JZ15+'Проверочная  таблица'!EF15+'Проверочная  таблица'!LE15+DU15+'Проверочная  таблица'!IJ15+'Проверочная  таблица'!IP15+'Проверочная  таблица'!MK15+'Проверочная  таблица'!MS15+ID15+'Проверочная  таблица'!LY15+FH15+FN15+FB15+OH15+EV15+AP15+AY15+JH15+GL15+GV15+DJ15+OP15+FT15+EN15+PB15+NP15+GD15+CO15+HX15</f>
        <v>11502925.27</v>
      </c>
      <c r="AK15" s="556">
        <f t="shared" si="10"/>
        <v>31106021.690000001</v>
      </c>
      <c r="AL15" s="330">
        <f>[1]Субсидия_факт!DB13</f>
        <v>0</v>
      </c>
      <c r="AM15" s="500">
        <f>[1]Субсидия_факт!FF13</f>
        <v>31106021.690000001</v>
      </c>
      <c r="AN15" s="501">
        <f>[1]Субсидия_факт!FR13</f>
        <v>0</v>
      </c>
      <c r="AO15" s="500">
        <f>[1]Субсидия_факт!MZ13</f>
        <v>0</v>
      </c>
      <c r="AP15" s="556">
        <f t="shared" si="11"/>
        <v>0</v>
      </c>
      <c r="AQ15" s="458"/>
      <c r="AR15" s="458"/>
      <c r="AS15" s="458"/>
      <c r="AT15" s="458"/>
      <c r="AU15" s="556">
        <f t="shared" si="12"/>
        <v>0</v>
      </c>
      <c r="AV15" s="458">
        <f>[1]Субсидия_факт!DD13</f>
        <v>0</v>
      </c>
      <c r="AW15" s="330">
        <f>[1]Субсидия_факт!FJ13</f>
        <v>0</v>
      </c>
      <c r="AX15" s="501">
        <f>[1]Субсидия_факт!NB13</f>
        <v>0</v>
      </c>
      <c r="AY15" s="556">
        <f t="shared" si="13"/>
        <v>0</v>
      </c>
      <c r="AZ15" s="500"/>
      <c r="BA15" s="500"/>
      <c r="BB15" s="501"/>
      <c r="BC15" s="557">
        <f t="shared" si="14"/>
        <v>0</v>
      </c>
      <c r="BD15" s="501">
        <f t="shared" si="15"/>
        <v>0</v>
      </c>
      <c r="BE15" s="458">
        <f t="shared" si="16"/>
        <v>0</v>
      </c>
      <c r="BF15" s="330">
        <f t="shared" si="17"/>
        <v>0</v>
      </c>
      <c r="BG15" s="557">
        <f t="shared" si="18"/>
        <v>0</v>
      </c>
      <c r="BH15" s="500">
        <f t="shared" si="19"/>
        <v>0</v>
      </c>
      <c r="BI15" s="501">
        <f t="shared" si="20"/>
        <v>0</v>
      </c>
      <c r="BJ15" s="330">
        <f t="shared" si="21"/>
        <v>0</v>
      </c>
      <c r="BK15" s="557">
        <f t="shared" si="22"/>
        <v>0</v>
      </c>
      <c r="BL15" s="458">
        <f>[1]Субсидия_факт!DF13</f>
        <v>0</v>
      </c>
      <c r="BM15" s="330">
        <f>[1]Субсидия_факт!FL13</f>
        <v>0</v>
      </c>
      <c r="BN15" s="458">
        <f>[1]Субсидия_факт!ND13</f>
        <v>0</v>
      </c>
      <c r="BO15" s="557">
        <f t="shared" si="23"/>
        <v>0</v>
      </c>
      <c r="BP15" s="501"/>
      <c r="BQ15" s="500"/>
      <c r="BR15" s="501"/>
      <c r="BS15" s="499">
        <f t="shared" si="132"/>
        <v>26487104</v>
      </c>
      <c r="BT15" s="1070">
        <f>[1]Субсидия_факт!IL13</f>
        <v>0</v>
      </c>
      <c r="BU15" s="330">
        <f>[1]Субсидия_факт!IR13</f>
        <v>26487104</v>
      </c>
      <c r="BV15" s="668">
        <f>[1]Субсидия_факт!JD13</f>
        <v>0</v>
      </c>
      <c r="BW15" s="499">
        <f t="shared" si="133"/>
        <v>0</v>
      </c>
      <c r="BX15" s="500"/>
      <c r="BY15" s="500"/>
      <c r="BZ15" s="576"/>
      <c r="CA15" s="499">
        <f t="shared" si="134"/>
        <v>0</v>
      </c>
      <c r="CB15" s="458">
        <f>[1]Субсидия_факт!IN13</f>
        <v>0</v>
      </c>
      <c r="CC15" s="330">
        <f>[1]Субсидия_факт!IT13</f>
        <v>0</v>
      </c>
      <c r="CD15" s="668">
        <f>[1]Субсидия_факт!JF13</f>
        <v>0</v>
      </c>
      <c r="CE15" s="499">
        <f t="shared" si="135"/>
        <v>0</v>
      </c>
      <c r="CF15" s="500"/>
      <c r="CG15" s="501"/>
      <c r="CH15" s="668"/>
      <c r="CI15" s="1319">
        <f t="shared" si="24"/>
        <v>0</v>
      </c>
      <c r="CJ15" s="498">
        <f t="shared" si="25"/>
        <v>0</v>
      </c>
      <c r="CK15" s="1320">
        <f t="shared" si="136"/>
        <v>0</v>
      </c>
      <c r="CL15" s="1319">
        <f t="shared" si="137"/>
        <v>0</v>
      </c>
      <c r="CM15" s="499">
        <f t="shared" si="138"/>
        <v>0</v>
      </c>
      <c r="CN15" s="630">
        <f>[1]Субсидия_факт!FT13</f>
        <v>0</v>
      </c>
      <c r="CO15" s="499">
        <f t="shared" si="138"/>
        <v>0</v>
      </c>
      <c r="CP15" s="630"/>
      <c r="CQ15" s="1321">
        <f>[1]Субсидия_факт!FV13</f>
        <v>0</v>
      </c>
      <c r="CR15" s="573"/>
      <c r="CS15" s="499">
        <f>[1]Субсидия_факт!FX13</f>
        <v>0</v>
      </c>
      <c r="CT15" s="573"/>
      <c r="CU15" s="498">
        <f t="shared" si="26"/>
        <v>0</v>
      </c>
      <c r="CV15" s="1320">
        <f t="shared" si="27"/>
        <v>0</v>
      </c>
      <c r="CW15" s="779">
        <f>[1]Субсидия_факт!FZ13</f>
        <v>0</v>
      </c>
      <c r="CX15" s="572"/>
      <c r="CY15" s="502">
        <f>[1]Субсидия_факт!GB13</f>
        <v>0</v>
      </c>
      <c r="CZ15" s="328"/>
      <c r="DA15" s="1321">
        <f>[1]Субсидия_факт!GD13</f>
        <v>0</v>
      </c>
      <c r="DB15" s="573"/>
      <c r="DC15" s="498">
        <f t="shared" si="28"/>
        <v>0</v>
      </c>
      <c r="DD15" s="498">
        <f t="shared" si="29"/>
        <v>0</v>
      </c>
      <c r="DE15" s="1285">
        <f>[1]Субсидия_факт!GF13</f>
        <v>0</v>
      </c>
      <c r="DF15" s="329"/>
      <c r="DG15" s="556">
        <f t="shared" si="30"/>
        <v>0</v>
      </c>
      <c r="DH15" s="668">
        <f>[1]Субсидия_факт!EV13</f>
        <v>0</v>
      </c>
      <c r="DI15" s="870">
        <f>[1]Субсидия_факт!EX13</f>
        <v>0</v>
      </c>
      <c r="DJ15" s="452">
        <f t="shared" si="31"/>
        <v>0</v>
      </c>
      <c r="DK15" s="702"/>
      <c r="DL15" s="870"/>
      <c r="DM15" s="502">
        <f t="shared" si="32"/>
        <v>0</v>
      </c>
      <c r="DN15" s="703">
        <f>[1]Субсидия_факт!R13</f>
        <v>0</v>
      </c>
      <c r="DO15" s="703">
        <f>[1]Субсидия_факт!T13</f>
        <v>0</v>
      </c>
      <c r="DP15" s="630">
        <f>[1]Субсидия_факт!V13</f>
        <v>0</v>
      </c>
      <c r="DQ15" s="670">
        <f>[1]Субсидия_факт!X13</f>
        <v>0</v>
      </c>
      <c r="DR15" s="700">
        <f>[1]Субсидия_факт!Z13</f>
        <v>0</v>
      </c>
      <c r="DS15" s="500">
        <f>[1]Субсидия_факт!AB13</f>
        <v>0</v>
      </c>
      <c r="DT15" s="670">
        <f>[1]Субсидия_факт!AD13</f>
        <v>0</v>
      </c>
      <c r="DU15" s="499">
        <f t="shared" si="33"/>
        <v>0</v>
      </c>
      <c r="DV15" s="501"/>
      <c r="DW15" s="500"/>
      <c r="DX15" s="630"/>
      <c r="DY15" s="500"/>
      <c r="DZ15" s="630"/>
      <c r="EA15" s="501"/>
      <c r="EB15" s="703"/>
      <c r="EC15" s="556">
        <f t="shared" si="34"/>
        <v>0</v>
      </c>
      <c r="ED15" s="668">
        <f>[1]Субсидия_факт!BN13</f>
        <v>0</v>
      </c>
      <c r="EE15" s="870">
        <f>[1]Субсидия_факт!BP13</f>
        <v>0</v>
      </c>
      <c r="EF15" s="452">
        <f t="shared" si="35"/>
        <v>0</v>
      </c>
      <c r="EG15" s="702"/>
      <c r="EH15" s="870"/>
      <c r="EI15" s="502">
        <f t="shared" si="139"/>
        <v>0</v>
      </c>
      <c r="EJ15" s="458">
        <f>[1]Субсидия_факт!AJ13</f>
        <v>0</v>
      </c>
      <c r="EK15" s="630">
        <f>[1]Субсидия_факт!AL13</f>
        <v>0</v>
      </c>
      <c r="EL15" s="1070">
        <f>[1]Субсидия_факт!AN13</f>
        <v>0</v>
      </c>
      <c r="EM15" s="630">
        <f>[1]Субсидия_факт!AP13</f>
        <v>0</v>
      </c>
      <c r="EN15" s="499">
        <f t="shared" si="140"/>
        <v>0</v>
      </c>
      <c r="EO15" s="458"/>
      <c r="EP15" s="630"/>
      <c r="EQ15" s="458"/>
      <c r="ER15" s="630"/>
      <c r="ES15" s="556">
        <f t="shared" si="36"/>
        <v>0</v>
      </c>
      <c r="ET15" s="668">
        <f>[1]Субсидия_факт!AX13</f>
        <v>0</v>
      </c>
      <c r="EU15" s="624">
        <f>[1]Субсидия_факт!AZ13</f>
        <v>0</v>
      </c>
      <c r="EV15" s="452">
        <f t="shared" si="37"/>
        <v>0</v>
      </c>
      <c r="EW15" s="702"/>
      <c r="EX15" s="624"/>
      <c r="EY15" s="556">
        <f t="shared" si="38"/>
        <v>0</v>
      </c>
      <c r="EZ15" s="668">
        <f>[1]Субсидия_факт!BZ13</f>
        <v>0</v>
      </c>
      <c r="FA15" s="870">
        <f>[1]Субсидия_факт!CB13</f>
        <v>0</v>
      </c>
      <c r="FB15" s="452">
        <f t="shared" si="39"/>
        <v>0</v>
      </c>
      <c r="FC15" s="702"/>
      <c r="FD15" s="624"/>
      <c r="FE15" s="556">
        <f t="shared" si="40"/>
        <v>0</v>
      </c>
      <c r="FF15" s="668">
        <f>[1]Субсидия_факт!BR13</f>
        <v>0</v>
      </c>
      <c r="FG15" s="870">
        <f>[1]Субсидия_факт!BT13</f>
        <v>0</v>
      </c>
      <c r="FH15" s="452">
        <f t="shared" si="41"/>
        <v>0</v>
      </c>
      <c r="FI15" s="702"/>
      <c r="FJ15" s="624"/>
      <c r="FK15" s="556">
        <f t="shared" si="42"/>
        <v>0</v>
      </c>
      <c r="FL15" s="668">
        <f>[1]Субсидия_факт!KJ13</f>
        <v>0</v>
      </c>
      <c r="FM15" s="870">
        <f>[1]Субсидия_факт!KL13</f>
        <v>0</v>
      </c>
      <c r="FN15" s="452">
        <f t="shared" si="43"/>
        <v>0</v>
      </c>
      <c r="FO15" s="702"/>
      <c r="FP15" s="624"/>
      <c r="FQ15" s="556">
        <f t="shared" si="44"/>
        <v>0</v>
      </c>
      <c r="FR15" s="668">
        <f>[1]Субсидия_факт!KN13</f>
        <v>0</v>
      </c>
      <c r="FS15" s="870">
        <f>[1]Субсидия_факт!KR13</f>
        <v>0</v>
      </c>
      <c r="FT15" s="452">
        <f t="shared" si="45"/>
        <v>0</v>
      </c>
      <c r="FU15" s="702"/>
      <c r="FV15" s="624"/>
      <c r="FW15" s="1289">
        <f t="shared" si="141"/>
        <v>0</v>
      </c>
      <c r="FX15" s="557">
        <f t="shared" si="142"/>
        <v>0</v>
      </c>
      <c r="FY15" s="1289">
        <f t="shared" si="143"/>
        <v>0</v>
      </c>
      <c r="FZ15" s="557">
        <f t="shared" si="144"/>
        <v>0</v>
      </c>
      <c r="GA15" s="556">
        <f t="shared" si="145"/>
        <v>0</v>
      </c>
      <c r="GB15" s="668">
        <f>[1]Субсидия_факт!BJ13</f>
        <v>0</v>
      </c>
      <c r="GC15" s="624">
        <f>[1]Субсидия_факт!BL13</f>
        <v>0</v>
      </c>
      <c r="GD15" s="556">
        <f t="shared" si="146"/>
        <v>0</v>
      </c>
      <c r="GE15" s="668"/>
      <c r="GF15" s="624"/>
      <c r="GG15" s="556">
        <f t="shared" si="46"/>
        <v>0</v>
      </c>
      <c r="GH15" s="668"/>
      <c r="GI15" s="624"/>
      <c r="GJ15" s="668"/>
      <c r="GK15" s="870"/>
      <c r="GL15" s="452">
        <f t="shared" si="47"/>
        <v>0</v>
      </c>
      <c r="GM15" s="668"/>
      <c r="GN15" s="624"/>
      <c r="GO15" s="668"/>
      <c r="GP15" s="624"/>
      <c r="GQ15" s="452">
        <f t="shared" si="147"/>
        <v>0</v>
      </c>
      <c r="GR15" s="668">
        <f>[1]Субсидия_факт!GJ13</f>
        <v>0</v>
      </c>
      <c r="GS15" s="624">
        <f>[1]Субсидия_факт!GN13</f>
        <v>0</v>
      </c>
      <c r="GT15" s="668">
        <f>[1]Субсидия_факт!GX13</f>
        <v>0</v>
      </c>
      <c r="GU15" s="870">
        <f>[1]Субсидия_факт!HB13</f>
        <v>0</v>
      </c>
      <c r="GV15" s="452">
        <f t="shared" si="148"/>
        <v>0</v>
      </c>
      <c r="GW15" s="668"/>
      <c r="GX15" s="624"/>
      <c r="GY15" s="668"/>
      <c r="GZ15" s="624"/>
      <c r="HA15" s="1289">
        <f t="shared" si="149"/>
        <v>0</v>
      </c>
      <c r="HB15" s="668">
        <f t="shared" si="48"/>
        <v>0</v>
      </c>
      <c r="HC15" s="870">
        <f t="shared" si="49"/>
        <v>0</v>
      </c>
      <c r="HD15" s="668">
        <f t="shared" si="50"/>
        <v>0</v>
      </c>
      <c r="HE15" s="870">
        <f t="shared" si="51"/>
        <v>0</v>
      </c>
      <c r="HF15" s="1289">
        <f t="shared" si="150"/>
        <v>0</v>
      </c>
      <c r="HG15" s="668">
        <f t="shared" si="52"/>
        <v>0</v>
      </c>
      <c r="HH15" s="870">
        <f t="shared" si="53"/>
        <v>0</v>
      </c>
      <c r="HI15" s="668">
        <f t="shared" si="54"/>
        <v>0</v>
      </c>
      <c r="HJ15" s="870">
        <f t="shared" si="55"/>
        <v>0</v>
      </c>
      <c r="HK15" s="1289">
        <f t="shared" si="151"/>
        <v>0</v>
      </c>
      <c r="HL15" s="668">
        <f>[1]Субсидия_факт!GL13</f>
        <v>0</v>
      </c>
      <c r="HM15" s="624">
        <f>[1]Субсидия_факт!GP13</f>
        <v>0</v>
      </c>
      <c r="HN15" s="668">
        <f>[1]Субсидия_факт!GZ13</f>
        <v>0</v>
      </c>
      <c r="HO15" s="870">
        <f>[1]Субсидия_факт!HD13</f>
        <v>0</v>
      </c>
      <c r="HP15" s="1289">
        <f t="shared" si="152"/>
        <v>0</v>
      </c>
      <c r="HQ15" s="668"/>
      <c r="HR15" s="624"/>
      <c r="HS15" s="668"/>
      <c r="HT15" s="624"/>
      <c r="HU15" s="502">
        <f t="shared" si="56"/>
        <v>0</v>
      </c>
      <c r="HV15" s="576">
        <f>[1]Субсидия_факт!N13</f>
        <v>0</v>
      </c>
      <c r="HW15" s="624">
        <f>[1]Субсидия_факт!P13</f>
        <v>0</v>
      </c>
      <c r="HX15" s="499">
        <f t="shared" si="57"/>
        <v>0</v>
      </c>
      <c r="HY15" s="500"/>
      <c r="HZ15" s="649"/>
      <c r="IA15" s="502">
        <f t="shared" si="153"/>
        <v>0</v>
      </c>
      <c r="IB15" s="576">
        <f>[1]Субсидия_факт!EP13</f>
        <v>0</v>
      </c>
      <c r="IC15" s="624">
        <f>[1]Субсидия_факт!ER13</f>
        <v>0</v>
      </c>
      <c r="ID15" s="499">
        <f t="shared" si="154"/>
        <v>0</v>
      </c>
      <c r="IE15" s="500"/>
      <c r="IF15" s="649"/>
      <c r="IG15" s="1276">
        <f t="shared" si="60"/>
        <v>925829.62000000011</v>
      </c>
      <c r="IH15" s="668">
        <f>[1]Субсидия_факт!ED13</f>
        <v>259233.57</v>
      </c>
      <c r="II15" s="870">
        <f>[1]Субсидия_факт!EJ13</f>
        <v>666596.05000000005</v>
      </c>
      <c r="IJ15" s="452">
        <f t="shared" si="61"/>
        <v>0</v>
      </c>
      <c r="IK15" s="668"/>
      <c r="IL15" s="624"/>
      <c r="IM15" s="452">
        <f t="shared" si="62"/>
        <v>0</v>
      </c>
      <c r="IN15" s="668">
        <f>[1]Субсидия_факт!EF13</f>
        <v>0</v>
      </c>
      <c r="IO15" s="624">
        <f>[1]Субсидия_факт!EL13</f>
        <v>0</v>
      </c>
      <c r="IP15" s="452">
        <f t="shared" si="63"/>
        <v>0</v>
      </c>
      <c r="IQ15" s="576"/>
      <c r="IR15" s="652"/>
      <c r="IS15" s="557">
        <f t="shared" si="64"/>
        <v>0</v>
      </c>
      <c r="IT15" s="702">
        <f>'Проверочная  таблица'!IN15-'Проверочная  таблица'!IZ15</f>
        <v>0</v>
      </c>
      <c r="IU15" s="624">
        <f>'Проверочная  таблица'!IO15-'Проверочная  таблица'!JA15</f>
        <v>0</v>
      </c>
      <c r="IV15" s="1285">
        <f t="shared" si="65"/>
        <v>0</v>
      </c>
      <c r="IW15" s="576">
        <f>'Проверочная  таблица'!IQ15-'Проверочная  таблица'!JC15</f>
        <v>0</v>
      </c>
      <c r="IX15" s="701">
        <f>'Проверочная  таблица'!IR15-'Проверочная  таблица'!JD15</f>
        <v>0</v>
      </c>
      <c r="IY15" s="557">
        <f t="shared" si="66"/>
        <v>0</v>
      </c>
      <c r="IZ15" s="668">
        <f>[1]Субсидия_факт!EH13</f>
        <v>0</v>
      </c>
      <c r="JA15" s="870">
        <f>[1]Субсидия_факт!EN13</f>
        <v>0</v>
      </c>
      <c r="JB15" s="557">
        <f t="shared" si="67"/>
        <v>0</v>
      </c>
      <c r="JC15" s="668"/>
      <c r="JD15" s="624"/>
      <c r="JE15" s="452">
        <f t="shared" si="68"/>
        <v>0</v>
      </c>
      <c r="JF15" s="576">
        <f>[1]Субсидия_факт!AR13</f>
        <v>0</v>
      </c>
      <c r="JG15" s="624">
        <f>[1]Субсидия_факт!AT13</f>
        <v>0</v>
      </c>
      <c r="JH15" s="452">
        <f t="shared" si="69"/>
        <v>0</v>
      </c>
      <c r="JI15" s="576"/>
      <c r="JJ15" s="624"/>
      <c r="JK15" s="1290">
        <f t="shared" si="70"/>
        <v>0</v>
      </c>
      <c r="JL15" s="576">
        <f>[1]Субсидия_факт!CJ13</f>
        <v>0</v>
      </c>
      <c r="JM15" s="624">
        <f>[1]Субсидия_факт!CP13</f>
        <v>0</v>
      </c>
      <c r="JN15" s="668">
        <f>[1]Субсидия_факт!DN13</f>
        <v>0</v>
      </c>
      <c r="JO15" s="870">
        <f>[1]Субсидия_факт!DT13</f>
        <v>0</v>
      </c>
      <c r="JP15" s="452">
        <f t="shared" si="71"/>
        <v>0</v>
      </c>
      <c r="JQ15" s="576"/>
      <c r="JR15" s="624"/>
      <c r="JS15" s="576"/>
      <c r="JT15" s="767"/>
      <c r="JU15" s="1290">
        <f t="shared" si="72"/>
        <v>0</v>
      </c>
      <c r="JV15" s="576">
        <f>[1]Субсидия_факт!CL13</f>
        <v>0</v>
      </c>
      <c r="JW15" s="624">
        <f>[1]Субсидия_факт!CR13</f>
        <v>0</v>
      </c>
      <c r="JX15" s="668">
        <f>[1]Субсидия_факт!DP13</f>
        <v>0</v>
      </c>
      <c r="JY15" s="870">
        <f>[1]Субсидия_факт!DV13</f>
        <v>0</v>
      </c>
      <c r="JZ15" s="452">
        <f t="shared" si="73"/>
        <v>0</v>
      </c>
      <c r="KA15" s="576"/>
      <c r="KB15" s="624"/>
      <c r="KC15" s="702"/>
      <c r="KD15" s="624"/>
      <c r="KE15" s="1291">
        <f t="shared" si="74"/>
        <v>0</v>
      </c>
      <c r="KF15" s="576">
        <f>'Проверочная  таблица'!JV15-KP15</f>
        <v>0</v>
      </c>
      <c r="KG15" s="624">
        <f>'Проверочная  таблица'!JW15-KQ15</f>
        <v>0</v>
      </c>
      <c r="KH15" s="702">
        <f>'Проверочная  таблица'!JX15-KR15</f>
        <v>0</v>
      </c>
      <c r="KI15" s="624">
        <f>'Проверочная  таблица'!JY15-KS15</f>
        <v>0</v>
      </c>
      <c r="KJ15" s="1291">
        <f t="shared" si="75"/>
        <v>0</v>
      </c>
      <c r="KK15" s="576">
        <f>'Проверочная  таблица'!KA15-KU15</f>
        <v>0</v>
      </c>
      <c r="KL15" s="652">
        <f>'Проверочная  таблица'!KB15-KV15</f>
        <v>0</v>
      </c>
      <c r="KM15" s="576">
        <f>'Проверочная  таблица'!KC15-KW15</f>
        <v>0</v>
      </c>
      <c r="KN15" s="701">
        <f>'Проверочная  таблица'!KD15-KX15</f>
        <v>0</v>
      </c>
      <c r="KO15" s="557">
        <f t="shared" si="76"/>
        <v>0</v>
      </c>
      <c r="KP15" s="576">
        <f>[1]Субсидия_факт!CN13</f>
        <v>0</v>
      </c>
      <c r="KQ15" s="624">
        <f>[1]Субсидия_факт!CT13</f>
        <v>0</v>
      </c>
      <c r="KR15" s="668">
        <f>[1]Субсидия_факт!DR13</f>
        <v>0</v>
      </c>
      <c r="KS15" s="870">
        <f>[1]Субсидия_факт!DX13</f>
        <v>0</v>
      </c>
      <c r="KT15" s="557">
        <f t="shared" si="77"/>
        <v>0</v>
      </c>
      <c r="KU15" s="576"/>
      <c r="KV15" s="624"/>
      <c r="KW15" s="576"/>
      <c r="KX15" s="767"/>
      <c r="KY15" s="1292">
        <f t="shared" si="155"/>
        <v>0</v>
      </c>
      <c r="KZ15" s="668">
        <f>[1]Субсидия_факт!CD13</f>
        <v>0</v>
      </c>
      <c r="LA15" s="624">
        <f>[1]Субсидия_факт!CF13</f>
        <v>0</v>
      </c>
      <c r="LB15" s="668">
        <f>[1]Субсидия_факт!BV13</f>
        <v>0</v>
      </c>
      <c r="LC15" s="624">
        <f>[1]Субсидия_факт!BX13</f>
        <v>0</v>
      </c>
      <c r="LD15" s="668">
        <f>[1]Субсидия_факт!CH13</f>
        <v>0</v>
      </c>
      <c r="LE15" s="452">
        <f t="shared" si="156"/>
        <v>0</v>
      </c>
      <c r="LF15" s="576"/>
      <c r="LG15" s="624"/>
      <c r="LH15" s="576"/>
      <c r="LI15" s="624"/>
      <c r="LJ15" s="576"/>
      <c r="LK15" s="556">
        <f t="shared" si="78"/>
        <v>629743.74</v>
      </c>
      <c r="LL15" s="500">
        <f>[1]Субсидия_факт!HN13</f>
        <v>0</v>
      </c>
      <c r="LM15" s="668">
        <f>[1]Субсидия_факт!HL13</f>
        <v>629743.74</v>
      </c>
      <c r="LN15" s="703">
        <f>[1]Субсидия_факт!HV13</f>
        <v>0</v>
      </c>
      <c r="LO15" s="630">
        <f>[1]Субсидия_факт!HX13</f>
        <v>0</v>
      </c>
      <c r="LP15" s="452">
        <f t="shared" si="79"/>
        <v>0</v>
      </c>
      <c r="LQ15" s="330"/>
      <c r="LR15" s="576"/>
      <c r="LS15" s="458"/>
      <c r="LT15" s="630"/>
      <c r="LU15" s="452">
        <f t="shared" si="80"/>
        <v>0</v>
      </c>
      <c r="LV15" s="576">
        <f>[1]Субсидия_факт!HT13</f>
        <v>0</v>
      </c>
      <c r="LW15" s="576">
        <f>[1]Субсидия_факт!HP13</f>
        <v>0</v>
      </c>
      <c r="LX15" s="624">
        <f>[1]Субсидия_факт!HR13</f>
        <v>0</v>
      </c>
      <c r="LY15" s="452">
        <f t="shared" si="81"/>
        <v>0</v>
      </c>
      <c r="LZ15" s="576">
        <f t="shared" si="157"/>
        <v>0</v>
      </c>
      <c r="MA15" s="576"/>
      <c r="MB15" s="624"/>
      <c r="MC15" s="1289">
        <f t="shared" si="82"/>
        <v>0</v>
      </c>
      <c r="MD15" s="1289">
        <f t="shared" si="83"/>
        <v>0</v>
      </c>
      <c r="ME15" s="1289">
        <f t="shared" si="84"/>
        <v>0</v>
      </c>
      <c r="MF15" s="557">
        <f t="shared" si="85"/>
        <v>0</v>
      </c>
      <c r="MG15" s="1293">
        <f t="shared" ref="MG15:MG29" si="207">SUM(MH15:MJ15)</f>
        <v>0</v>
      </c>
      <c r="MH15" s="668">
        <f>[1]Субсидия_факт!LH13</f>
        <v>0</v>
      </c>
      <c r="MI15" s="870">
        <f>[1]Субсидия_факт!LN13</f>
        <v>0</v>
      </c>
      <c r="MJ15" s="576"/>
      <c r="MK15" s="1293">
        <f t="shared" ref="MK15:MK29" si="208">SUM(ML15:MN15)</f>
        <v>0</v>
      </c>
      <c r="ML15" s="702"/>
      <c r="MM15" s="624"/>
      <c r="MN15" s="576"/>
      <c r="MO15" s="1293">
        <f t="shared" si="158"/>
        <v>7500000</v>
      </c>
      <c r="MP15" s="668">
        <f>[1]Субсидия_факт!LJ13</f>
        <v>0</v>
      </c>
      <c r="MQ15" s="870">
        <f>[1]Субсидия_факт!LP13</f>
        <v>0</v>
      </c>
      <c r="MR15" s="576">
        <f>[1]Субсидия_факт!LT13</f>
        <v>7500000</v>
      </c>
      <c r="MS15" s="1293">
        <f t="shared" si="159"/>
        <v>7500000</v>
      </c>
      <c r="MT15" s="576"/>
      <c r="MU15" s="701"/>
      <c r="MV15" s="576">
        <f t="shared" si="160"/>
        <v>7500000</v>
      </c>
      <c r="MW15" s="1294">
        <f t="shared" si="161"/>
        <v>7500000</v>
      </c>
      <c r="MX15" s="501">
        <f>'Проверочная  таблица'!MP15-NF15</f>
        <v>0</v>
      </c>
      <c r="MY15" s="630">
        <f>'Проверочная  таблица'!MQ15-NG15</f>
        <v>0</v>
      </c>
      <c r="MZ15" s="500">
        <f>'Проверочная  таблица'!MR15-NH15</f>
        <v>7500000</v>
      </c>
      <c r="NA15" s="1294">
        <f t="shared" si="162"/>
        <v>7500000</v>
      </c>
      <c r="NB15" s="702">
        <f>'Проверочная  таблица'!MT15-NJ15</f>
        <v>0</v>
      </c>
      <c r="NC15" s="624">
        <f>'Проверочная  таблица'!MU15-NK15</f>
        <v>0</v>
      </c>
      <c r="ND15" s="576">
        <f>'Проверочная  таблица'!MV15-NL15</f>
        <v>7500000</v>
      </c>
      <c r="NE15" s="1294">
        <f t="shared" si="163"/>
        <v>0</v>
      </c>
      <c r="NF15" s="668">
        <f>[1]Субсидия_факт!LL13</f>
        <v>0</v>
      </c>
      <c r="NG15" s="870">
        <f>[1]Субсидия_факт!LR13</f>
        <v>0</v>
      </c>
      <c r="NH15" s="668">
        <f>[1]Субсидия_факт!LV13</f>
        <v>0</v>
      </c>
      <c r="NI15" s="1294">
        <f t="shared" si="164"/>
        <v>0</v>
      </c>
      <c r="NJ15" s="702"/>
      <c r="NK15" s="624"/>
      <c r="NL15" s="576">
        <f t="shared" si="206"/>
        <v>0</v>
      </c>
      <c r="NM15" s="502">
        <f t="shared" si="86"/>
        <v>5922684.0800000001</v>
      </c>
      <c r="NN15" s="458">
        <f>[1]Субсидия_факт!MF13</f>
        <v>1658351.55</v>
      </c>
      <c r="NO15" s="630">
        <f>[1]Субсидия_факт!MJ13</f>
        <v>4264332.53</v>
      </c>
      <c r="NP15" s="499">
        <f t="shared" si="87"/>
        <v>0</v>
      </c>
      <c r="NQ15" s="330"/>
      <c r="NR15" s="649"/>
      <c r="NS15" s="1323">
        <f t="shared" si="88"/>
        <v>5922684.0800000001</v>
      </c>
      <c r="NT15" s="330">
        <f t="shared" si="165"/>
        <v>1658351.55</v>
      </c>
      <c r="NU15" s="630">
        <f t="shared" si="165"/>
        <v>4264332.53</v>
      </c>
      <c r="NV15" s="779">
        <f t="shared" si="89"/>
        <v>0</v>
      </c>
      <c r="NW15" s="330">
        <f t="shared" si="165"/>
        <v>0</v>
      </c>
      <c r="NX15" s="630">
        <f t="shared" si="165"/>
        <v>0</v>
      </c>
      <c r="NY15" s="1323">
        <f t="shared" si="90"/>
        <v>0</v>
      </c>
      <c r="NZ15" s="458">
        <f>[1]Субсидия_факт!MH13</f>
        <v>0</v>
      </c>
      <c r="OA15" s="630">
        <f>[1]Субсидия_факт!ML13</f>
        <v>0</v>
      </c>
      <c r="OB15" s="779">
        <f t="shared" si="91"/>
        <v>0</v>
      </c>
      <c r="OC15" s="330"/>
      <c r="OD15" s="649"/>
      <c r="OE15" s="556">
        <f t="shared" si="92"/>
        <v>0</v>
      </c>
      <c r="OF15" s="668">
        <f>[1]Субсидия_факт!AF13</f>
        <v>0</v>
      </c>
      <c r="OG15" s="870">
        <f>[1]Субсидия_факт!AH13</f>
        <v>0</v>
      </c>
      <c r="OH15" s="452">
        <f t="shared" si="93"/>
        <v>0</v>
      </c>
      <c r="OI15" s="702"/>
      <c r="OJ15" s="624"/>
      <c r="OK15" s="499">
        <f t="shared" si="166"/>
        <v>0</v>
      </c>
      <c r="OL15" s="670">
        <f>[1]Субсидия_факт!MN13</f>
        <v>0</v>
      </c>
      <c r="OM15" s="700">
        <f>[1]Субсидия_факт!MP13</f>
        <v>0</v>
      </c>
      <c r="ON15" s="458">
        <f>[1]Субсидия_факт!NF13</f>
        <v>0</v>
      </c>
      <c r="OO15" s="630">
        <f>[1]Субсидия_факт!NH13</f>
        <v>0</v>
      </c>
      <c r="OP15" s="1321">
        <f t="shared" si="167"/>
        <v>0</v>
      </c>
      <c r="OQ15" s="1070"/>
      <c r="OR15" s="630"/>
      <c r="OS15" s="330"/>
      <c r="OT15" s="649"/>
      <c r="OU15" s="502">
        <f t="shared" si="168"/>
        <v>0</v>
      </c>
      <c r="OV15" s="458">
        <f>[1]Субсидия_факт!LX13</f>
        <v>0</v>
      </c>
      <c r="OW15" s="1324">
        <f>[1]Субсидия_факт!MB13</f>
        <v>0</v>
      </c>
      <c r="OX15" s="458">
        <f>[1]Субсидия_факт!MR13</f>
        <v>0</v>
      </c>
      <c r="OY15" s="630">
        <f>[1]Субсидия_факт!MV13</f>
        <v>0</v>
      </c>
      <c r="OZ15" s="1070">
        <f>[1]Субсидия_факт!NJ13</f>
        <v>0</v>
      </c>
      <c r="PA15" s="630">
        <f>[1]Субсидия_факт!NN13</f>
        <v>0</v>
      </c>
      <c r="PB15" s="499">
        <f t="shared" si="169"/>
        <v>0</v>
      </c>
      <c r="PC15" s="330"/>
      <c r="PD15" s="649"/>
      <c r="PE15" s="458"/>
      <c r="PF15" s="630"/>
      <c r="PG15" s="330"/>
      <c r="PH15" s="649"/>
      <c r="PI15" s="1323">
        <f t="shared" si="170"/>
        <v>0</v>
      </c>
      <c r="PJ15" s="458">
        <f t="shared" si="171"/>
        <v>0</v>
      </c>
      <c r="PK15" s="630">
        <f t="shared" si="172"/>
        <v>0</v>
      </c>
      <c r="PL15" s="458">
        <f t="shared" si="173"/>
        <v>0</v>
      </c>
      <c r="PM15" s="630">
        <f t="shared" si="174"/>
        <v>0</v>
      </c>
      <c r="PN15" s="1070">
        <f t="shared" si="175"/>
        <v>0</v>
      </c>
      <c r="PO15" s="630">
        <f t="shared" si="176"/>
        <v>0</v>
      </c>
      <c r="PP15" s="779">
        <f t="shared" si="177"/>
        <v>0</v>
      </c>
      <c r="PQ15" s="458">
        <f t="shared" si="178"/>
        <v>0</v>
      </c>
      <c r="PR15" s="630">
        <f t="shared" si="179"/>
        <v>0</v>
      </c>
      <c r="PS15" s="458">
        <f t="shared" si="180"/>
        <v>0</v>
      </c>
      <c r="PT15" s="630">
        <f t="shared" si="181"/>
        <v>0</v>
      </c>
      <c r="PU15" s="1070">
        <f t="shared" si="182"/>
        <v>0</v>
      </c>
      <c r="PV15" s="630">
        <f t="shared" si="183"/>
        <v>0</v>
      </c>
      <c r="PW15" s="1323">
        <f t="shared" si="184"/>
        <v>0</v>
      </c>
      <c r="PX15" s="458">
        <f>[1]Субсидия_факт!LZ13</f>
        <v>0</v>
      </c>
      <c r="PY15" s="1324">
        <f>[1]Субсидия_факт!MD13</f>
        <v>0</v>
      </c>
      <c r="PZ15" s="703">
        <f>[1]Субсидия_факт!MT13</f>
        <v>0</v>
      </c>
      <c r="QA15" s="630">
        <f>[1]Субсидия_факт!MX13</f>
        <v>0</v>
      </c>
      <c r="QB15" s="1325">
        <f>[1]Субсидия_факт!NL13</f>
        <v>0</v>
      </c>
      <c r="QC15" s="649">
        <f>[1]Субсидия_факт!NP13</f>
        <v>0</v>
      </c>
      <c r="QD15" s="779">
        <f t="shared" si="185"/>
        <v>0</v>
      </c>
      <c r="QE15" s="330"/>
      <c r="QF15" s="649"/>
      <c r="QG15" s="458"/>
      <c r="QH15" s="630"/>
      <c r="QI15" s="330"/>
      <c r="QJ15" s="649"/>
      <c r="QK15" s="499">
        <f>'Прочая  субсидия_МР  и  ГО'!B11</f>
        <v>12192599.149999999</v>
      </c>
      <c r="QL15" s="499">
        <f>'Прочая  субсидия_МР  и  ГО'!C11</f>
        <v>2734492.6899999995</v>
      </c>
      <c r="QM15" s="1310">
        <f>'Прочая  субсидия_БП'!B11</f>
        <v>12568432.58</v>
      </c>
      <c r="QN15" s="502">
        <f>'Прочая  субсидия_БП'!C11</f>
        <v>1268432.58</v>
      </c>
      <c r="QO15" s="1318">
        <f>'Прочая  субсидия_БП'!D11</f>
        <v>12568432.58</v>
      </c>
      <c r="QP15" s="559">
        <f>'Прочая  субсидия_БП'!E11</f>
        <v>1268432.58</v>
      </c>
      <c r="QQ15" s="1314">
        <f>'Прочая  субсидия_БП'!F11</f>
        <v>0</v>
      </c>
      <c r="QR15" s="1318">
        <f>'Прочая  субсидия_БП'!G11</f>
        <v>0</v>
      </c>
      <c r="QS15" s="502">
        <f t="shared" si="186"/>
        <v>374232238</v>
      </c>
      <c r="QT15" s="458">
        <f>'Проверочная  таблица'!RR15+'Проверочная  таблица'!QY15+'Проверочная  таблица'!RA15+'Проверочная  таблица'!RC15</f>
        <v>369404838</v>
      </c>
      <c r="QU15" s="330">
        <f>'Проверочная  таблица'!RS15+'Проверочная  таблица'!RE15+'Проверочная  таблица'!RK15+'Проверочная  таблица'!RG15+'Проверочная  таблица'!RI15+RM15+RO15</f>
        <v>4827400</v>
      </c>
      <c r="QV15" s="499">
        <f t="shared" si="187"/>
        <v>95958397.090000004</v>
      </c>
      <c r="QW15" s="703">
        <f>'Проверочная  таблица'!RU15+'Проверочная  таблица'!QZ15+'Проверочная  таблица'!RB15+'Проверочная  таблица'!RD15</f>
        <v>94851867.5</v>
      </c>
      <c r="QX15" s="330">
        <f>'Проверочная  таблица'!RV15+'Проверочная  таблица'!RF15+'Проверочная  таблица'!RL15+'Проверочная  таблица'!RH15+'Проверочная  таблица'!RJ15+RN15+RP15</f>
        <v>1106529.5899999999</v>
      </c>
      <c r="QY15" s="1276">
        <f>'Субвенция  на  полномочия'!B11</f>
        <v>351740538</v>
      </c>
      <c r="QZ15" s="452">
        <f>'Субвенция  на  полномочия'!C11</f>
        <v>90253867.5</v>
      </c>
      <c r="RA15" s="1298">
        <f>[1]Субвенция_факт!P12*1000</f>
        <v>13741100</v>
      </c>
      <c r="RB15" s="675">
        <v>3100000</v>
      </c>
      <c r="RC15" s="1298">
        <f>[1]Субвенция_факт!K12*1000</f>
        <v>3050900</v>
      </c>
      <c r="RD15" s="675">
        <v>1150000</v>
      </c>
      <c r="RE15" s="1298">
        <f>[1]Субвенция_факт!AD12*1000</f>
        <v>1877400</v>
      </c>
      <c r="RF15" s="675">
        <v>469400</v>
      </c>
      <c r="RG15" s="1298">
        <f>[1]Субвенция_факт!AE12*1000</f>
        <v>0</v>
      </c>
      <c r="RH15" s="675"/>
      <c r="RI15" s="1298">
        <f>[1]Субвенция_факт!E12*1000</f>
        <v>0</v>
      </c>
      <c r="RJ15" s="675"/>
      <c r="RK15" s="1298">
        <f>[1]Субвенция_факт!F12*1000</f>
        <v>0</v>
      </c>
      <c r="RL15" s="762"/>
      <c r="RM15" s="328">
        <f>[1]Субвенция_факт!G12*1000</f>
        <v>0</v>
      </c>
      <c r="RN15" s="983"/>
      <c r="RO15" s="328">
        <f>[1]Субвенция_факт!H12*1000</f>
        <v>0</v>
      </c>
      <c r="RP15" s="763"/>
      <c r="RQ15" s="502">
        <f t="shared" si="98"/>
        <v>3822300</v>
      </c>
      <c r="RR15" s="1039">
        <f>[1]Субвенция_факт!AC12*1000</f>
        <v>872300</v>
      </c>
      <c r="RS15" s="809">
        <f>[1]Субвенция_факт!AB12*1000</f>
        <v>2950000</v>
      </c>
      <c r="RT15" s="499">
        <f t="shared" si="99"/>
        <v>985129.59</v>
      </c>
      <c r="RU15" s="1299">
        <v>348000</v>
      </c>
      <c r="RV15" s="1186">
        <v>637129.59</v>
      </c>
      <c r="RW15" s="1326">
        <f>'Проверочная  таблица'!UW15+'Проверочная  таблица'!US15+'Проверочная  таблица'!SY15+'Проверочная  таблица'!TC15+RY15+UG15+UM15+SM15+SQ15+TK15+TO15+TW15+SG15</f>
        <v>0</v>
      </c>
      <c r="RX15" s="328">
        <f>'Проверочная  таблица'!UY15+'Проверочная  таблица'!UU15+'Проверочная  таблица'!TA15+'Проверочная  таблица'!TE15+SC15+UJ15+UP15+SO15+SS15+TM15+TQ15+TZ15+SJ15</f>
        <v>0</v>
      </c>
      <c r="RY15" s="1327">
        <f t="shared" si="100"/>
        <v>0</v>
      </c>
      <c r="RZ15" s="1039">
        <f>'[1]Иные межбюджетные трансферты'!I13</f>
        <v>0</v>
      </c>
      <c r="SA15" s="1160">
        <f>'[1]Иные межбюджетные трансферты'!K13</f>
        <v>0</v>
      </c>
      <c r="SB15" s="1328">
        <f>'[1]Иные межбюджетные трансферты'!M13</f>
        <v>0</v>
      </c>
      <c r="SC15" s="674">
        <f t="shared" si="101"/>
        <v>0</v>
      </c>
      <c r="SD15" s="809"/>
      <c r="SE15" s="807"/>
      <c r="SF15" s="1039"/>
      <c r="SG15" s="502">
        <f t="shared" si="102"/>
        <v>0</v>
      </c>
      <c r="SH15" s="1039">
        <f>'[1]Иные межбюджетные трансферты'!E13</f>
        <v>0</v>
      </c>
      <c r="SI15" s="1160">
        <f>'[1]Иные межбюджетные трансферты'!G13</f>
        <v>0</v>
      </c>
      <c r="SJ15" s="1321">
        <f t="shared" si="103"/>
        <v>0</v>
      </c>
      <c r="SK15" s="1039"/>
      <c r="SL15" s="1160"/>
      <c r="SM15" s="1326">
        <f t="shared" si="188"/>
        <v>0</v>
      </c>
      <c r="SN15" s="1160">
        <f>'[1]Иные межбюджетные трансферты'!W13</f>
        <v>0</v>
      </c>
      <c r="SO15" s="328">
        <f t="shared" si="189"/>
        <v>0</v>
      </c>
      <c r="SP15" s="1044"/>
      <c r="SQ15" s="1329">
        <f t="shared" si="190"/>
        <v>0</v>
      </c>
      <c r="SR15" s="1160">
        <f>'[1]Иные межбюджетные трансферты'!Y13</f>
        <v>0</v>
      </c>
      <c r="SS15" s="1043">
        <f t="shared" si="191"/>
        <v>0</v>
      </c>
      <c r="ST15" s="1044"/>
      <c r="SU15" s="1329">
        <f t="shared" si="192"/>
        <v>0</v>
      </c>
      <c r="SV15" s="1043">
        <f t="shared" si="193"/>
        <v>0</v>
      </c>
      <c r="SW15" s="685">
        <f t="shared" si="194"/>
        <v>0</v>
      </c>
      <c r="SX15" s="1043">
        <f t="shared" si="195"/>
        <v>0</v>
      </c>
      <c r="SY15" s="1310">
        <f t="shared" si="104"/>
        <v>0</v>
      </c>
      <c r="SZ15" s="1160">
        <f>'[1]Иные межбюджетные трансферты'!AC13</f>
        <v>0</v>
      </c>
      <c r="TA15" s="499">
        <f t="shared" si="105"/>
        <v>0</v>
      </c>
      <c r="TB15" s="1160"/>
      <c r="TC15" s="502">
        <f t="shared" si="106"/>
        <v>0</v>
      </c>
      <c r="TD15" s="1160">
        <f>'[1]Иные межбюджетные трансферты'!AE13</f>
        <v>0</v>
      </c>
      <c r="TE15" s="499">
        <f t="shared" si="107"/>
        <v>0</v>
      </c>
      <c r="TF15" s="1330"/>
      <c r="TG15" s="1319">
        <f t="shared" si="108"/>
        <v>0</v>
      </c>
      <c r="TH15" s="498">
        <f t="shared" si="109"/>
        <v>0</v>
      </c>
      <c r="TI15" s="1320">
        <f t="shared" si="196"/>
        <v>0</v>
      </c>
      <c r="TJ15" s="498">
        <f t="shared" si="197"/>
        <v>0</v>
      </c>
      <c r="TK15" s="502">
        <f t="shared" si="110"/>
        <v>0</v>
      </c>
      <c r="TL15" s="1160">
        <f>'[1]Иные межбюджетные трансферты'!AI13</f>
        <v>0</v>
      </c>
      <c r="TM15" s="499">
        <f t="shared" si="111"/>
        <v>0</v>
      </c>
      <c r="TN15" s="1160"/>
      <c r="TO15" s="502">
        <f t="shared" si="112"/>
        <v>0</v>
      </c>
      <c r="TP15" s="1160">
        <f>'[1]Иные межбюджетные трансферты'!AK13</f>
        <v>0</v>
      </c>
      <c r="TQ15" s="499">
        <f t="shared" si="113"/>
        <v>0</v>
      </c>
      <c r="TR15" s="1330"/>
      <c r="TS15" s="1319">
        <f t="shared" si="114"/>
        <v>0</v>
      </c>
      <c r="TT15" s="498">
        <f t="shared" si="115"/>
        <v>0</v>
      </c>
      <c r="TU15" s="1320">
        <f t="shared" si="198"/>
        <v>0</v>
      </c>
      <c r="TV15" s="1319">
        <f t="shared" si="199"/>
        <v>0</v>
      </c>
      <c r="TW15" s="502">
        <f t="shared" si="200"/>
        <v>0</v>
      </c>
      <c r="TX15" s="703">
        <f>'[1]Иные межбюджетные трансферты'!AS13</f>
        <v>0</v>
      </c>
      <c r="TY15" s="630">
        <f>'[1]Иные межбюджетные трансферты'!AW13</f>
        <v>0</v>
      </c>
      <c r="TZ15" s="1321">
        <f t="shared" si="201"/>
        <v>0</v>
      </c>
      <c r="UA15" s="689"/>
      <c r="UB15" s="701"/>
      <c r="UC15" s="1323">
        <f t="shared" si="202"/>
        <v>0</v>
      </c>
      <c r="UD15" s="1323">
        <f t="shared" si="203"/>
        <v>0</v>
      </c>
      <c r="UE15" s="1323">
        <f t="shared" si="204"/>
        <v>0</v>
      </c>
      <c r="UF15" s="779">
        <f t="shared" si="205"/>
        <v>0</v>
      </c>
      <c r="UG15" s="963">
        <f t="shared" si="116"/>
        <v>0</v>
      </c>
      <c r="UH15" s="1308">
        <f>'[1]Иные межбюджетные трансферты'!S13</f>
        <v>0</v>
      </c>
      <c r="UI15" s="1191">
        <f>'[1]Иные межбюджетные трансферты'!U13</f>
        <v>0</v>
      </c>
      <c r="UJ15" s="712">
        <f t="shared" si="117"/>
        <v>0</v>
      </c>
      <c r="UK15" s="1308"/>
      <c r="UL15" s="1191"/>
      <c r="UM15" s="963">
        <f t="shared" si="118"/>
        <v>0</v>
      </c>
      <c r="UN15" s="1308">
        <f>'[1]Иные межбюджетные трансферты'!O13</f>
        <v>0</v>
      </c>
      <c r="UO15" s="1191">
        <f>'[1]Иные межбюджетные трансферты'!Q13</f>
        <v>0</v>
      </c>
      <c r="UP15" s="712">
        <f t="shared" si="119"/>
        <v>0</v>
      </c>
      <c r="UQ15" s="1308"/>
      <c r="UR15" s="1191"/>
      <c r="US15" s="452">
        <f t="shared" si="120"/>
        <v>0</v>
      </c>
      <c r="UT15" s="809"/>
      <c r="UU15" s="1290">
        <f t="shared" si="121"/>
        <v>0</v>
      </c>
      <c r="UV15" s="668"/>
      <c r="UW15" s="556">
        <f t="shared" si="122"/>
        <v>0</v>
      </c>
      <c r="UX15" s="809">
        <f>'[1]Иные межбюджетные трансферты'!AO13</f>
        <v>0</v>
      </c>
      <c r="UY15" s="452">
        <f t="shared" si="123"/>
        <v>0</v>
      </c>
      <c r="UZ15" s="576"/>
      <c r="VA15" s="1289">
        <f t="shared" si="124"/>
        <v>0</v>
      </c>
      <c r="VB15" s="668">
        <f>'Проверочная  таблица'!UX15-VF15</f>
        <v>0</v>
      </c>
      <c r="VC15" s="1289">
        <f t="shared" si="125"/>
        <v>0</v>
      </c>
      <c r="VD15" s="668">
        <f>'Проверочная  таблица'!UZ15-VH15</f>
        <v>0</v>
      </c>
      <c r="VE15" s="1289">
        <f t="shared" si="126"/>
        <v>0</v>
      </c>
      <c r="VF15" s="809">
        <f>'[1]Иные межбюджетные трансферты'!AQ13</f>
        <v>0</v>
      </c>
      <c r="VG15" s="557">
        <f t="shared" si="127"/>
        <v>0</v>
      </c>
      <c r="VH15" s="576"/>
      <c r="VI15" s="499">
        <f>VK15+'Проверочная  таблица'!VS15+VO15+'Проверочная  таблица'!VW15+VQ15+'Проверочная  таблица'!VY15</f>
        <v>-2500000</v>
      </c>
      <c r="VJ15" s="499">
        <f>VL15+'Проверочная  таблица'!VT15+VP15+'Проверочная  таблица'!VX15+VR15+'Проверочная  таблица'!VZ15</f>
        <v>-1400000</v>
      </c>
      <c r="VK15" s="502"/>
      <c r="VL15" s="502"/>
      <c r="VM15" s="502">
        <v>900000</v>
      </c>
      <c r="VN15" s="502"/>
      <c r="VO15" s="1319">
        <f t="shared" si="128"/>
        <v>900000</v>
      </c>
      <c r="VP15" s="498">
        <f t="shared" si="129"/>
        <v>0</v>
      </c>
      <c r="VQ15" s="503"/>
      <c r="VR15" s="498"/>
      <c r="VS15" s="502">
        <v>0</v>
      </c>
      <c r="VT15" s="502"/>
      <c r="VU15" s="502">
        <v>-3400000</v>
      </c>
      <c r="VV15" s="502">
        <v>-1400000</v>
      </c>
      <c r="VW15" s="1319">
        <f t="shared" si="130"/>
        <v>-3400000</v>
      </c>
      <c r="VX15" s="498">
        <f t="shared" si="131"/>
        <v>-1400000</v>
      </c>
      <c r="VY15" s="498"/>
      <c r="VZ15" s="498"/>
      <c r="WA15" s="1309">
        <f>'Проверочная  таблица'!VS15+'Проверочная  таблица'!VU15</f>
        <v>-3400000</v>
      </c>
      <c r="WB15" s="1309">
        <f>'Проверочная  таблица'!VT15+'Проверочная  таблица'!VV15</f>
        <v>-1400000</v>
      </c>
      <c r="WC15" s="931"/>
    </row>
    <row r="16" spans="1:601" s="327" customFormat="1" ht="25.5" customHeight="1" x14ac:dyDescent="0.3">
      <c r="A16" s="335" t="s">
        <v>84</v>
      </c>
      <c r="B16" s="502">
        <f>D16+AI16+'Проверочная  таблица'!QS16+'Проверочная  таблица'!RW16</f>
        <v>679401549.77999997</v>
      </c>
      <c r="C16" s="499">
        <f>E16+'Проверочная  таблица'!QV16+AJ16+'Проверочная  таблица'!RX16</f>
        <v>145871015.93000001</v>
      </c>
      <c r="D16" s="1310">
        <f t="shared" si="0"/>
        <v>113313700</v>
      </c>
      <c r="E16" s="502">
        <f t="shared" si="1"/>
        <v>31815926</v>
      </c>
      <c r="F16" s="1311">
        <f>'[1]Дотация  из  ОБ_факт'!M12</f>
        <v>51790000</v>
      </c>
      <c r="G16" s="1312">
        <v>16585001</v>
      </c>
      <c r="H16" s="1313">
        <f>'[1]Дотация  из  ОБ_факт'!G12</f>
        <v>24949000</v>
      </c>
      <c r="I16" s="1312">
        <v>6237250</v>
      </c>
      <c r="J16" s="559">
        <f t="shared" si="2"/>
        <v>24949000</v>
      </c>
      <c r="K16" s="1314">
        <f t="shared" si="3"/>
        <v>6237250</v>
      </c>
      <c r="L16" s="1315">
        <f>'[1]Дотация  из  ОБ_факт'!K12</f>
        <v>0</v>
      </c>
      <c r="M16" s="685"/>
      <c r="N16" s="1311">
        <f>'[1]Дотация  из  ОБ_факт'!Q12</f>
        <v>0</v>
      </c>
      <c r="O16" s="1316"/>
      <c r="P16" s="1311">
        <f>'[1]Дотация  из  ОБ_факт'!S12</f>
        <v>36574700</v>
      </c>
      <c r="Q16" s="1317">
        <v>8993675</v>
      </c>
      <c r="R16" s="1314">
        <f t="shared" si="4"/>
        <v>36574700</v>
      </c>
      <c r="S16" s="1318">
        <f t="shared" si="5"/>
        <v>8993675</v>
      </c>
      <c r="T16" s="1315">
        <f>'[1]Дотация  из  ОБ_факт'!W12</f>
        <v>0</v>
      </c>
      <c r="U16" s="572"/>
      <c r="V16" s="1311">
        <f>'[1]Дотация  из  ОБ_факт'!AA12+'[1]Дотация  из  ОБ_факт'!AC12+'[1]Дотация  из  ОБ_факт'!AG12</f>
        <v>0</v>
      </c>
      <c r="W16" s="959">
        <f t="shared" si="6"/>
        <v>0</v>
      </c>
      <c r="X16" s="543"/>
      <c r="Y16" s="542"/>
      <c r="Z16" s="543"/>
      <c r="AA16" s="1311">
        <f>'[1]Дотация  из  ОБ_факт'!Y12+'[1]Дотация  из  ОБ_факт'!AE12</f>
        <v>0</v>
      </c>
      <c r="AB16" s="573">
        <f t="shared" si="7"/>
        <v>0</v>
      </c>
      <c r="AC16" s="542"/>
      <c r="AD16" s="543"/>
      <c r="AE16" s="559">
        <f t="shared" si="8"/>
        <v>0</v>
      </c>
      <c r="AF16" s="1314">
        <f t="shared" si="9"/>
        <v>0</v>
      </c>
      <c r="AG16" s="559">
        <f>'[1]Дотация  из  ОБ_факт'!AE12</f>
        <v>0</v>
      </c>
      <c r="AH16" s="676"/>
      <c r="AI16" s="1276">
        <f>'Проверочная  таблица'!LK16+'Проверочная  таблица'!QK16+'Проверочная  таблица'!QM16+CQ16+CS16+CY16+DA16+BS16+CA16+'Проверочная  таблица'!JK16+'Проверочная  таблица'!JU16+'Проверочная  таблица'!EC16+'Проверочная  таблица'!KY16+DM16+'Проверочная  таблица'!IG16+'Проверочная  таблица'!IM16+'Проверочная  таблица'!MG16+'Проверочная  таблица'!MO16+IA16+'Проверочная  таблица'!LU16+FK16+EY16+OE16+ES16+AK16+AU16+FE16+JE16+GG16+GQ16+DG16+OK16+FQ16+EI16+OU16+NM16+GA16+CM16+HU16</f>
        <v>221587922.78</v>
      </c>
      <c r="AJ16" s="556">
        <f>'Проверочная  таблица'!LP16+'Проверочная  таблица'!QL16+'Проверочная  таблица'!QN16+CR16+CT16+CZ16+DB16+BW16+CE16+'Проверочная  таблица'!JP16+'Проверочная  таблица'!JZ16+'Проверочная  таблица'!EF16+'Проверочная  таблица'!LE16+DU16+'Проверочная  таблица'!IJ16+'Проверочная  таблица'!IP16+'Проверочная  таблица'!MK16+'Проверочная  таблица'!MS16+ID16+'Проверочная  таблица'!LY16+FH16+FN16+FB16+OH16+EV16+AP16+AY16+JH16+GL16+GV16+DJ16+OP16+FT16+EN16+PB16+NP16+GD16+CO16+HX16</f>
        <v>26901949.77</v>
      </c>
      <c r="AK16" s="556">
        <f t="shared" si="10"/>
        <v>0</v>
      </c>
      <c r="AL16" s="330">
        <f>[1]Субсидия_факт!DB14</f>
        <v>0</v>
      </c>
      <c r="AM16" s="500">
        <f>[1]Субсидия_факт!FF14</f>
        <v>0</v>
      </c>
      <c r="AN16" s="501">
        <f>[1]Субсидия_факт!FR14</f>
        <v>0</v>
      </c>
      <c r="AO16" s="500">
        <f>[1]Субсидия_факт!MZ14</f>
        <v>0</v>
      </c>
      <c r="AP16" s="556">
        <f t="shared" si="11"/>
        <v>0</v>
      </c>
      <c r="AQ16" s="458"/>
      <c r="AR16" s="458"/>
      <c r="AS16" s="458"/>
      <c r="AT16" s="458"/>
      <c r="AU16" s="556">
        <f t="shared" si="12"/>
        <v>0</v>
      </c>
      <c r="AV16" s="458">
        <f>[1]Субсидия_факт!DD14</f>
        <v>0</v>
      </c>
      <c r="AW16" s="330">
        <f>[1]Субсидия_факт!FJ14</f>
        <v>0</v>
      </c>
      <c r="AX16" s="501">
        <f>[1]Субсидия_факт!NB14</f>
        <v>0</v>
      </c>
      <c r="AY16" s="556">
        <f t="shared" si="13"/>
        <v>0</v>
      </c>
      <c r="AZ16" s="500"/>
      <c r="BA16" s="500"/>
      <c r="BB16" s="501"/>
      <c r="BC16" s="557">
        <f t="shared" si="14"/>
        <v>0</v>
      </c>
      <c r="BD16" s="501">
        <f t="shared" si="15"/>
        <v>0</v>
      </c>
      <c r="BE16" s="458">
        <f t="shared" si="16"/>
        <v>0</v>
      </c>
      <c r="BF16" s="330">
        <f t="shared" si="17"/>
        <v>0</v>
      </c>
      <c r="BG16" s="557">
        <f t="shared" si="18"/>
        <v>0</v>
      </c>
      <c r="BH16" s="500">
        <f t="shared" si="19"/>
        <v>0</v>
      </c>
      <c r="BI16" s="501">
        <f t="shared" si="20"/>
        <v>0</v>
      </c>
      <c r="BJ16" s="330">
        <f t="shared" si="21"/>
        <v>0</v>
      </c>
      <c r="BK16" s="557">
        <f t="shared" si="22"/>
        <v>0</v>
      </c>
      <c r="BL16" s="458">
        <f>[1]Субсидия_факт!DF14</f>
        <v>0</v>
      </c>
      <c r="BM16" s="330">
        <f>[1]Субсидия_факт!FL14</f>
        <v>0</v>
      </c>
      <c r="BN16" s="458">
        <f>[1]Субсидия_факт!ND14</f>
        <v>0</v>
      </c>
      <c r="BO16" s="557">
        <f t="shared" si="23"/>
        <v>0</v>
      </c>
      <c r="BP16" s="501"/>
      <c r="BQ16" s="500"/>
      <c r="BR16" s="501"/>
      <c r="BS16" s="499">
        <f t="shared" si="132"/>
        <v>21867220</v>
      </c>
      <c r="BT16" s="1070">
        <f>[1]Субсидия_факт!IL14</f>
        <v>0</v>
      </c>
      <c r="BU16" s="330">
        <f>[1]Субсидия_факт!IR14</f>
        <v>21867220</v>
      </c>
      <c r="BV16" s="668">
        <f>[1]Субсидия_факт!JD14</f>
        <v>0</v>
      </c>
      <c r="BW16" s="499">
        <f t="shared" si="133"/>
        <v>0</v>
      </c>
      <c r="BX16" s="500"/>
      <c r="BY16" s="500"/>
      <c r="BZ16" s="576"/>
      <c r="CA16" s="499">
        <f t="shared" si="134"/>
        <v>0</v>
      </c>
      <c r="CB16" s="458">
        <f>[1]Субсидия_факт!IN14</f>
        <v>0</v>
      </c>
      <c r="CC16" s="330">
        <f>[1]Субсидия_факт!IT14</f>
        <v>0</v>
      </c>
      <c r="CD16" s="668">
        <f>[1]Субсидия_факт!JF14</f>
        <v>0</v>
      </c>
      <c r="CE16" s="499">
        <f t="shared" si="135"/>
        <v>0</v>
      </c>
      <c r="CF16" s="500"/>
      <c r="CG16" s="501"/>
      <c r="CH16" s="668"/>
      <c r="CI16" s="1319">
        <f t="shared" si="24"/>
        <v>0</v>
      </c>
      <c r="CJ16" s="498">
        <f t="shared" si="25"/>
        <v>0</v>
      </c>
      <c r="CK16" s="1320">
        <f t="shared" si="136"/>
        <v>0</v>
      </c>
      <c r="CL16" s="1319">
        <f t="shared" si="137"/>
        <v>0</v>
      </c>
      <c r="CM16" s="499">
        <f t="shared" si="138"/>
        <v>0</v>
      </c>
      <c r="CN16" s="630">
        <f>[1]Субсидия_факт!FT14</f>
        <v>0</v>
      </c>
      <c r="CO16" s="499">
        <f t="shared" si="138"/>
        <v>0</v>
      </c>
      <c r="CP16" s="630"/>
      <c r="CQ16" s="1321">
        <f>[1]Субсидия_факт!FV14</f>
        <v>0</v>
      </c>
      <c r="CR16" s="573"/>
      <c r="CS16" s="499">
        <f>[1]Субсидия_факт!FX14</f>
        <v>0</v>
      </c>
      <c r="CT16" s="573"/>
      <c r="CU16" s="498">
        <f t="shared" si="26"/>
        <v>0</v>
      </c>
      <c r="CV16" s="1320">
        <f t="shared" si="27"/>
        <v>0</v>
      </c>
      <c r="CW16" s="779">
        <f>[1]Субсидия_факт!FZ14</f>
        <v>0</v>
      </c>
      <c r="CX16" s="572"/>
      <c r="CY16" s="502">
        <f>[1]Субсидия_факт!GB14</f>
        <v>0</v>
      </c>
      <c r="CZ16" s="328"/>
      <c r="DA16" s="1321">
        <f>[1]Субсидия_факт!GD14</f>
        <v>0</v>
      </c>
      <c r="DB16" s="573"/>
      <c r="DC16" s="498">
        <f t="shared" si="28"/>
        <v>0</v>
      </c>
      <c r="DD16" s="498">
        <f t="shared" si="29"/>
        <v>0</v>
      </c>
      <c r="DE16" s="1285">
        <f>[1]Субсидия_факт!GF14</f>
        <v>0</v>
      </c>
      <c r="DF16" s="329"/>
      <c r="DG16" s="556">
        <f t="shared" si="30"/>
        <v>0</v>
      </c>
      <c r="DH16" s="668">
        <f>[1]Субсидия_факт!EV14</f>
        <v>0</v>
      </c>
      <c r="DI16" s="870">
        <f>[1]Субсидия_факт!EX14</f>
        <v>0</v>
      </c>
      <c r="DJ16" s="452">
        <f t="shared" si="31"/>
        <v>0</v>
      </c>
      <c r="DK16" s="702"/>
      <c r="DL16" s="870"/>
      <c r="DM16" s="502">
        <f t="shared" si="32"/>
        <v>505000</v>
      </c>
      <c r="DN16" s="703">
        <f>[1]Субсидия_факт!R14</f>
        <v>0</v>
      </c>
      <c r="DO16" s="703">
        <f>[1]Субсидия_факт!T14</f>
        <v>0</v>
      </c>
      <c r="DP16" s="630">
        <f>[1]Субсидия_факт!V14</f>
        <v>0</v>
      </c>
      <c r="DQ16" s="670">
        <f>[1]Субсидия_факт!X14</f>
        <v>141400</v>
      </c>
      <c r="DR16" s="700">
        <f>[1]Субсидия_факт!Z14</f>
        <v>363600</v>
      </c>
      <c r="DS16" s="500">
        <f>[1]Субсидия_факт!AB14</f>
        <v>0</v>
      </c>
      <c r="DT16" s="670">
        <f>[1]Субсидия_факт!AD14</f>
        <v>0</v>
      </c>
      <c r="DU16" s="499">
        <f t="shared" si="33"/>
        <v>0</v>
      </c>
      <c r="DV16" s="501"/>
      <c r="DW16" s="500"/>
      <c r="DX16" s="630"/>
      <c r="DY16" s="500"/>
      <c r="DZ16" s="630"/>
      <c r="EA16" s="501"/>
      <c r="EB16" s="703"/>
      <c r="EC16" s="556">
        <f t="shared" si="34"/>
        <v>0</v>
      </c>
      <c r="ED16" s="668">
        <f>[1]Субсидия_факт!BN14</f>
        <v>0</v>
      </c>
      <c r="EE16" s="870">
        <f>[1]Субсидия_факт!BP14</f>
        <v>0</v>
      </c>
      <c r="EF16" s="452">
        <f t="shared" si="35"/>
        <v>0</v>
      </c>
      <c r="EG16" s="702"/>
      <c r="EH16" s="870"/>
      <c r="EI16" s="502">
        <f t="shared" si="139"/>
        <v>0</v>
      </c>
      <c r="EJ16" s="458">
        <f>[1]Субсидия_факт!AJ14</f>
        <v>0</v>
      </c>
      <c r="EK16" s="630">
        <f>[1]Субсидия_факт!AL14</f>
        <v>0</v>
      </c>
      <c r="EL16" s="1070">
        <f>[1]Субсидия_факт!AN14</f>
        <v>0</v>
      </c>
      <c r="EM16" s="630">
        <f>[1]Субсидия_факт!AP14</f>
        <v>0</v>
      </c>
      <c r="EN16" s="499">
        <f t="shared" si="140"/>
        <v>0</v>
      </c>
      <c r="EO16" s="458"/>
      <c r="EP16" s="630"/>
      <c r="EQ16" s="458"/>
      <c r="ER16" s="630"/>
      <c r="ES16" s="556">
        <f t="shared" si="36"/>
        <v>0</v>
      </c>
      <c r="ET16" s="668">
        <f>[1]Субсидия_факт!AX14</f>
        <v>0</v>
      </c>
      <c r="EU16" s="624">
        <f>[1]Субсидия_факт!AZ14</f>
        <v>0</v>
      </c>
      <c r="EV16" s="452">
        <f t="shared" si="37"/>
        <v>0</v>
      </c>
      <c r="EW16" s="702"/>
      <c r="EX16" s="624"/>
      <c r="EY16" s="556">
        <f t="shared" si="38"/>
        <v>0</v>
      </c>
      <c r="EZ16" s="668">
        <f>[1]Субсидия_факт!BZ14</f>
        <v>0</v>
      </c>
      <c r="FA16" s="870">
        <f>[1]Субсидия_факт!CB14</f>
        <v>0</v>
      </c>
      <c r="FB16" s="452">
        <f t="shared" si="39"/>
        <v>0</v>
      </c>
      <c r="FC16" s="702"/>
      <c r="FD16" s="624"/>
      <c r="FE16" s="556">
        <f t="shared" si="40"/>
        <v>0</v>
      </c>
      <c r="FF16" s="668">
        <f>[1]Субсидия_факт!BR14</f>
        <v>0</v>
      </c>
      <c r="FG16" s="870">
        <f>[1]Субсидия_факт!BT14</f>
        <v>0</v>
      </c>
      <c r="FH16" s="452">
        <f t="shared" si="41"/>
        <v>0</v>
      </c>
      <c r="FI16" s="702"/>
      <c r="FJ16" s="624"/>
      <c r="FK16" s="556">
        <f t="shared" si="42"/>
        <v>0</v>
      </c>
      <c r="FL16" s="668">
        <f>[1]Субсидия_факт!KJ14</f>
        <v>0</v>
      </c>
      <c r="FM16" s="870">
        <f>[1]Субсидия_факт!KL14</f>
        <v>0</v>
      </c>
      <c r="FN16" s="452">
        <f t="shared" si="43"/>
        <v>0</v>
      </c>
      <c r="FO16" s="702"/>
      <c r="FP16" s="624"/>
      <c r="FQ16" s="556">
        <f t="shared" si="44"/>
        <v>0</v>
      </c>
      <c r="FR16" s="668">
        <f>[1]Субсидия_факт!KN14</f>
        <v>0</v>
      </c>
      <c r="FS16" s="870">
        <f>[1]Субсидия_факт!KR14</f>
        <v>0</v>
      </c>
      <c r="FT16" s="452">
        <f t="shared" si="45"/>
        <v>0</v>
      </c>
      <c r="FU16" s="702"/>
      <c r="FV16" s="624"/>
      <c r="FW16" s="1289">
        <f t="shared" si="141"/>
        <v>0</v>
      </c>
      <c r="FX16" s="557">
        <f t="shared" si="142"/>
        <v>0</v>
      </c>
      <c r="FY16" s="1289">
        <f t="shared" si="143"/>
        <v>0</v>
      </c>
      <c r="FZ16" s="557">
        <f t="shared" si="144"/>
        <v>0</v>
      </c>
      <c r="GA16" s="556">
        <f t="shared" si="145"/>
        <v>0</v>
      </c>
      <c r="GB16" s="668">
        <f>[1]Субсидия_факт!BJ14</f>
        <v>0</v>
      </c>
      <c r="GC16" s="624">
        <f>[1]Субсидия_факт!BL14</f>
        <v>0</v>
      </c>
      <c r="GD16" s="556">
        <f t="shared" si="146"/>
        <v>0</v>
      </c>
      <c r="GE16" s="668"/>
      <c r="GF16" s="624"/>
      <c r="GG16" s="556">
        <f t="shared" si="46"/>
        <v>0</v>
      </c>
      <c r="GH16" s="668"/>
      <c r="GI16" s="624"/>
      <c r="GJ16" s="668"/>
      <c r="GK16" s="870"/>
      <c r="GL16" s="452">
        <f t="shared" si="47"/>
        <v>0</v>
      </c>
      <c r="GM16" s="668"/>
      <c r="GN16" s="624"/>
      <c r="GO16" s="668"/>
      <c r="GP16" s="624"/>
      <c r="GQ16" s="452">
        <f t="shared" si="147"/>
        <v>555206.61</v>
      </c>
      <c r="GR16" s="668">
        <f>[1]Субсидия_факт!GJ14</f>
        <v>0</v>
      </c>
      <c r="GS16" s="624">
        <f>[1]Субсидия_факт!GN14</f>
        <v>0</v>
      </c>
      <c r="GT16" s="668">
        <f>[1]Субсидия_факт!GX14</f>
        <v>325861.44</v>
      </c>
      <c r="GU16" s="870">
        <f>[1]Субсидия_факт!HB14</f>
        <v>229345.17</v>
      </c>
      <c r="GV16" s="452">
        <f t="shared" si="148"/>
        <v>0</v>
      </c>
      <c r="GW16" s="668"/>
      <c r="GX16" s="624"/>
      <c r="GY16" s="668"/>
      <c r="GZ16" s="624"/>
      <c r="HA16" s="1289">
        <f t="shared" si="149"/>
        <v>555206.61</v>
      </c>
      <c r="HB16" s="668">
        <f t="shared" si="48"/>
        <v>0</v>
      </c>
      <c r="HC16" s="870">
        <f t="shared" si="49"/>
        <v>0</v>
      </c>
      <c r="HD16" s="668">
        <f t="shared" si="50"/>
        <v>325861.44</v>
      </c>
      <c r="HE16" s="870">
        <f t="shared" si="51"/>
        <v>229345.17</v>
      </c>
      <c r="HF16" s="1289">
        <f t="shared" si="150"/>
        <v>0</v>
      </c>
      <c r="HG16" s="668">
        <f t="shared" si="52"/>
        <v>0</v>
      </c>
      <c r="HH16" s="870">
        <f t="shared" si="53"/>
        <v>0</v>
      </c>
      <c r="HI16" s="668">
        <f t="shared" si="54"/>
        <v>0</v>
      </c>
      <c r="HJ16" s="870">
        <f t="shared" si="55"/>
        <v>0</v>
      </c>
      <c r="HK16" s="1289">
        <f t="shared" si="151"/>
        <v>0</v>
      </c>
      <c r="HL16" s="668">
        <f>[1]Субсидия_факт!GL14</f>
        <v>0</v>
      </c>
      <c r="HM16" s="624">
        <f>[1]Субсидия_факт!GP14</f>
        <v>0</v>
      </c>
      <c r="HN16" s="668">
        <f>[1]Субсидия_факт!GZ14</f>
        <v>0</v>
      </c>
      <c r="HO16" s="870">
        <f>[1]Субсидия_факт!HD14</f>
        <v>0</v>
      </c>
      <c r="HP16" s="1289">
        <f t="shared" si="152"/>
        <v>0</v>
      </c>
      <c r="HQ16" s="668"/>
      <c r="HR16" s="624"/>
      <c r="HS16" s="668"/>
      <c r="HT16" s="624"/>
      <c r="HU16" s="502">
        <f t="shared" si="56"/>
        <v>0</v>
      </c>
      <c r="HV16" s="576">
        <f>[1]Субсидия_факт!N14</f>
        <v>0</v>
      </c>
      <c r="HW16" s="624">
        <f>[1]Субсидия_факт!P14</f>
        <v>0</v>
      </c>
      <c r="HX16" s="499">
        <f t="shared" si="57"/>
        <v>0</v>
      </c>
      <c r="HY16" s="500"/>
      <c r="HZ16" s="649"/>
      <c r="IA16" s="502">
        <f t="shared" si="153"/>
        <v>0</v>
      </c>
      <c r="IB16" s="576">
        <f>[1]Субсидия_факт!EP14</f>
        <v>0</v>
      </c>
      <c r="IC16" s="624">
        <f>[1]Субсидия_факт!ER14</f>
        <v>0</v>
      </c>
      <c r="ID16" s="499">
        <f t="shared" si="154"/>
        <v>0</v>
      </c>
      <c r="IE16" s="500"/>
      <c r="IF16" s="649"/>
      <c r="IG16" s="1276">
        <f t="shared" si="60"/>
        <v>199895.6</v>
      </c>
      <c r="IH16" s="668">
        <f>[1]Субсидия_факт!ED14</f>
        <v>55971.040000000001</v>
      </c>
      <c r="II16" s="870">
        <f>[1]Субсидия_факт!EJ14</f>
        <v>143924.56</v>
      </c>
      <c r="IJ16" s="452">
        <f t="shared" si="61"/>
        <v>0</v>
      </c>
      <c r="IK16" s="668"/>
      <c r="IL16" s="624"/>
      <c r="IM16" s="452">
        <f t="shared" si="62"/>
        <v>994901.26</v>
      </c>
      <c r="IN16" s="668">
        <f>[1]Субсидия_факт!EF14</f>
        <v>278573.72000000003</v>
      </c>
      <c r="IO16" s="624">
        <f>[1]Субсидия_факт!EL14</f>
        <v>716327.54</v>
      </c>
      <c r="IP16" s="452">
        <f t="shared" si="63"/>
        <v>0</v>
      </c>
      <c r="IQ16" s="576"/>
      <c r="IR16" s="652"/>
      <c r="IS16" s="557">
        <f t="shared" si="64"/>
        <v>994901.26</v>
      </c>
      <c r="IT16" s="702">
        <f>'Проверочная  таблица'!IN16-'Проверочная  таблица'!IZ16</f>
        <v>278573.72000000003</v>
      </c>
      <c r="IU16" s="624">
        <f>'Проверочная  таблица'!IO16-'Проверочная  таблица'!JA16</f>
        <v>716327.54</v>
      </c>
      <c r="IV16" s="1285">
        <f t="shared" si="65"/>
        <v>0</v>
      </c>
      <c r="IW16" s="576">
        <f>'Проверочная  таблица'!IQ16-'Проверочная  таблица'!JC16</f>
        <v>0</v>
      </c>
      <c r="IX16" s="701">
        <f>'Проверочная  таблица'!IR16-'Проверочная  таблица'!JD16</f>
        <v>0</v>
      </c>
      <c r="IY16" s="557">
        <f t="shared" si="66"/>
        <v>0</v>
      </c>
      <c r="IZ16" s="668">
        <f>[1]Субсидия_факт!EH14</f>
        <v>0</v>
      </c>
      <c r="JA16" s="870">
        <f>[1]Субсидия_факт!EN14</f>
        <v>0</v>
      </c>
      <c r="JB16" s="557">
        <f t="shared" si="67"/>
        <v>0</v>
      </c>
      <c r="JC16" s="668"/>
      <c r="JD16" s="624"/>
      <c r="JE16" s="452">
        <f t="shared" si="68"/>
        <v>0</v>
      </c>
      <c r="JF16" s="576">
        <f>[1]Субсидия_факт!AR14</f>
        <v>0</v>
      </c>
      <c r="JG16" s="624">
        <f>[1]Субсидия_факт!AT14</f>
        <v>0</v>
      </c>
      <c r="JH16" s="452">
        <f t="shared" si="69"/>
        <v>0</v>
      </c>
      <c r="JI16" s="576"/>
      <c r="JJ16" s="624"/>
      <c r="JK16" s="1290">
        <f t="shared" si="70"/>
        <v>0</v>
      </c>
      <c r="JL16" s="576">
        <f>[1]Субсидия_факт!CJ14</f>
        <v>0</v>
      </c>
      <c r="JM16" s="624">
        <f>[1]Субсидия_факт!CP14</f>
        <v>0</v>
      </c>
      <c r="JN16" s="668">
        <f>[1]Субсидия_факт!DN14</f>
        <v>0</v>
      </c>
      <c r="JO16" s="870">
        <f>[1]Субсидия_факт!DT14</f>
        <v>0</v>
      </c>
      <c r="JP16" s="452">
        <f t="shared" si="71"/>
        <v>0</v>
      </c>
      <c r="JQ16" s="576"/>
      <c r="JR16" s="624"/>
      <c r="JS16" s="576"/>
      <c r="JT16" s="767"/>
      <c r="JU16" s="1290">
        <f t="shared" si="72"/>
        <v>0</v>
      </c>
      <c r="JV16" s="576">
        <f>[1]Субсидия_факт!CL14</f>
        <v>0</v>
      </c>
      <c r="JW16" s="624">
        <f>[1]Субсидия_факт!CR14</f>
        <v>0</v>
      </c>
      <c r="JX16" s="668">
        <f>[1]Субсидия_факт!DP14</f>
        <v>0</v>
      </c>
      <c r="JY16" s="870">
        <f>[1]Субсидия_факт!DV14</f>
        <v>0</v>
      </c>
      <c r="JZ16" s="452">
        <f t="shared" si="73"/>
        <v>0</v>
      </c>
      <c r="KA16" s="576"/>
      <c r="KB16" s="624"/>
      <c r="KC16" s="702"/>
      <c r="KD16" s="624"/>
      <c r="KE16" s="1291">
        <f t="shared" si="74"/>
        <v>0</v>
      </c>
      <c r="KF16" s="576">
        <f>'Проверочная  таблица'!JV16-KP16</f>
        <v>0</v>
      </c>
      <c r="KG16" s="624">
        <f>'Проверочная  таблица'!JW16-KQ16</f>
        <v>0</v>
      </c>
      <c r="KH16" s="702">
        <f>'Проверочная  таблица'!JX16-KR16</f>
        <v>0</v>
      </c>
      <c r="KI16" s="624">
        <f>'Проверочная  таблица'!JY16-KS16</f>
        <v>0</v>
      </c>
      <c r="KJ16" s="1291">
        <f t="shared" si="75"/>
        <v>0</v>
      </c>
      <c r="KK16" s="576">
        <f>'Проверочная  таблица'!KA16-KU16</f>
        <v>0</v>
      </c>
      <c r="KL16" s="652">
        <f>'Проверочная  таблица'!KB16-KV16</f>
        <v>0</v>
      </c>
      <c r="KM16" s="576">
        <f>'Проверочная  таблица'!KC16-KW16</f>
        <v>0</v>
      </c>
      <c r="KN16" s="701">
        <f>'Проверочная  таблица'!KD16-KX16</f>
        <v>0</v>
      </c>
      <c r="KO16" s="557">
        <f t="shared" si="76"/>
        <v>0</v>
      </c>
      <c r="KP16" s="576">
        <f>[1]Субсидия_факт!CN14</f>
        <v>0</v>
      </c>
      <c r="KQ16" s="624">
        <f>[1]Субсидия_факт!CT14</f>
        <v>0</v>
      </c>
      <c r="KR16" s="668">
        <f>[1]Субсидия_факт!DR14</f>
        <v>0</v>
      </c>
      <c r="KS16" s="870">
        <f>[1]Субсидия_факт!DX14</f>
        <v>0</v>
      </c>
      <c r="KT16" s="557">
        <f t="shared" si="77"/>
        <v>0</v>
      </c>
      <c r="KU16" s="576"/>
      <c r="KV16" s="624"/>
      <c r="KW16" s="576"/>
      <c r="KX16" s="767"/>
      <c r="KY16" s="1292">
        <f t="shared" si="155"/>
        <v>0</v>
      </c>
      <c r="KZ16" s="668">
        <f>[1]Субсидия_факт!CD14</f>
        <v>0</v>
      </c>
      <c r="LA16" s="624">
        <f>[1]Субсидия_факт!CF14</f>
        <v>0</v>
      </c>
      <c r="LB16" s="668">
        <f>[1]Субсидия_факт!BV14</f>
        <v>0</v>
      </c>
      <c r="LC16" s="624">
        <f>[1]Субсидия_факт!BX14</f>
        <v>0</v>
      </c>
      <c r="LD16" s="668">
        <f>[1]Субсидия_факт!CH14</f>
        <v>0</v>
      </c>
      <c r="LE16" s="452">
        <f t="shared" si="156"/>
        <v>0</v>
      </c>
      <c r="LF16" s="576"/>
      <c r="LG16" s="624"/>
      <c r="LH16" s="576"/>
      <c r="LI16" s="624"/>
      <c r="LJ16" s="576"/>
      <c r="LK16" s="556">
        <f t="shared" si="78"/>
        <v>371300.52</v>
      </c>
      <c r="LL16" s="500">
        <f>[1]Субсидия_факт!HN14</f>
        <v>0</v>
      </c>
      <c r="LM16" s="668">
        <f>[1]Субсидия_факт!HL14</f>
        <v>371300.52</v>
      </c>
      <c r="LN16" s="703">
        <f>[1]Субсидия_факт!HV14</f>
        <v>0</v>
      </c>
      <c r="LO16" s="630">
        <f>[1]Субсидия_факт!HX14</f>
        <v>0</v>
      </c>
      <c r="LP16" s="452">
        <f t="shared" si="79"/>
        <v>0</v>
      </c>
      <c r="LQ16" s="330"/>
      <c r="LR16" s="576"/>
      <c r="LS16" s="458"/>
      <c r="LT16" s="630"/>
      <c r="LU16" s="452">
        <f t="shared" si="80"/>
        <v>0</v>
      </c>
      <c r="LV16" s="576">
        <f>[1]Субсидия_факт!HT14</f>
        <v>0</v>
      </c>
      <c r="LW16" s="576">
        <f>[1]Субсидия_факт!HP14</f>
        <v>0</v>
      </c>
      <c r="LX16" s="624">
        <f>[1]Субсидия_факт!HR14</f>
        <v>0</v>
      </c>
      <c r="LY16" s="452">
        <f t="shared" si="81"/>
        <v>0</v>
      </c>
      <c r="LZ16" s="576">
        <f t="shared" si="157"/>
        <v>0</v>
      </c>
      <c r="MA16" s="576"/>
      <c r="MB16" s="624"/>
      <c r="MC16" s="1289">
        <f t="shared" si="82"/>
        <v>0</v>
      </c>
      <c r="MD16" s="1289">
        <f t="shared" si="83"/>
        <v>0</v>
      </c>
      <c r="ME16" s="1289">
        <f t="shared" si="84"/>
        <v>0</v>
      </c>
      <c r="MF16" s="557">
        <f t="shared" si="85"/>
        <v>0</v>
      </c>
      <c r="MG16" s="1293">
        <f t="shared" si="207"/>
        <v>0</v>
      </c>
      <c r="MH16" s="668">
        <f>[1]Субсидия_факт!LH14</f>
        <v>0</v>
      </c>
      <c r="MI16" s="870">
        <f>[1]Субсидия_факт!LN14</f>
        <v>0</v>
      </c>
      <c r="MJ16" s="576"/>
      <c r="MK16" s="1293">
        <f t="shared" si="208"/>
        <v>0</v>
      </c>
      <c r="ML16" s="702"/>
      <c r="MM16" s="624"/>
      <c r="MN16" s="576"/>
      <c r="MO16" s="1293">
        <f t="shared" si="158"/>
        <v>18948093</v>
      </c>
      <c r="MP16" s="668">
        <f>[1]Субсидия_факт!LJ14</f>
        <v>0</v>
      </c>
      <c r="MQ16" s="870">
        <f>[1]Субсидия_факт!LP14</f>
        <v>0</v>
      </c>
      <c r="MR16" s="576">
        <f>[1]Субсидия_факт!LT14</f>
        <v>18948093</v>
      </c>
      <c r="MS16" s="1293">
        <f t="shared" si="159"/>
        <v>18948093</v>
      </c>
      <c r="MT16" s="576"/>
      <c r="MU16" s="701"/>
      <c r="MV16" s="576">
        <f t="shared" si="160"/>
        <v>18948093</v>
      </c>
      <c r="MW16" s="1294">
        <f t="shared" si="161"/>
        <v>18948093</v>
      </c>
      <c r="MX16" s="501">
        <f>'Проверочная  таблица'!MP16-NF16</f>
        <v>0</v>
      </c>
      <c r="MY16" s="630">
        <f>'Проверочная  таблица'!MQ16-NG16</f>
        <v>0</v>
      </c>
      <c r="MZ16" s="500">
        <f>'Проверочная  таблица'!MR16-NH16</f>
        <v>18948093</v>
      </c>
      <c r="NA16" s="1294">
        <f t="shared" si="162"/>
        <v>18948093</v>
      </c>
      <c r="NB16" s="702">
        <f>'Проверочная  таблица'!MT16-NJ16</f>
        <v>0</v>
      </c>
      <c r="NC16" s="624">
        <f>'Проверочная  таблица'!MU16-NK16</f>
        <v>0</v>
      </c>
      <c r="ND16" s="576">
        <f>'Проверочная  таблица'!MV16-NL16</f>
        <v>18948093</v>
      </c>
      <c r="NE16" s="1294">
        <f t="shared" si="163"/>
        <v>0</v>
      </c>
      <c r="NF16" s="668">
        <f>[1]Субсидия_факт!LL14</f>
        <v>0</v>
      </c>
      <c r="NG16" s="870">
        <f>[1]Субсидия_факт!LR14</f>
        <v>0</v>
      </c>
      <c r="NH16" s="668">
        <f>[1]Субсидия_факт!LV14</f>
        <v>0</v>
      </c>
      <c r="NI16" s="1294">
        <f t="shared" si="164"/>
        <v>0</v>
      </c>
      <c r="NJ16" s="702"/>
      <c r="NK16" s="624"/>
      <c r="NL16" s="576">
        <f t="shared" si="206"/>
        <v>0</v>
      </c>
      <c r="NM16" s="502">
        <f t="shared" si="86"/>
        <v>11853867.719999999</v>
      </c>
      <c r="NN16" s="458">
        <f>[1]Субсидия_факт!MF14</f>
        <v>3319082.96</v>
      </c>
      <c r="NO16" s="630">
        <f>[1]Субсидия_факт!MJ14</f>
        <v>8534784.7599999998</v>
      </c>
      <c r="NP16" s="499">
        <f t="shared" si="87"/>
        <v>0</v>
      </c>
      <c r="NQ16" s="330"/>
      <c r="NR16" s="649"/>
      <c r="NS16" s="1323">
        <f t="shared" si="88"/>
        <v>11853867.719999999</v>
      </c>
      <c r="NT16" s="330">
        <f t="shared" si="165"/>
        <v>3319082.96</v>
      </c>
      <c r="NU16" s="630">
        <f t="shared" si="165"/>
        <v>8534784.7599999998</v>
      </c>
      <c r="NV16" s="779">
        <f t="shared" si="89"/>
        <v>0</v>
      </c>
      <c r="NW16" s="330">
        <f t="shared" si="165"/>
        <v>0</v>
      </c>
      <c r="NX16" s="630">
        <f t="shared" si="165"/>
        <v>0</v>
      </c>
      <c r="NY16" s="1323">
        <f t="shared" si="90"/>
        <v>0</v>
      </c>
      <c r="NZ16" s="458">
        <f>[1]Субсидия_факт!MH14</f>
        <v>0</v>
      </c>
      <c r="OA16" s="630">
        <f>[1]Субсидия_факт!ML14</f>
        <v>0</v>
      </c>
      <c r="OB16" s="779">
        <f t="shared" si="91"/>
        <v>0</v>
      </c>
      <c r="OC16" s="330"/>
      <c r="OD16" s="649"/>
      <c r="OE16" s="556">
        <f t="shared" si="92"/>
        <v>0</v>
      </c>
      <c r="OF16" s="668">
        <f>[1]Субсидия_факт!AF14</f>
        <v>0</v>
      </c>
      <c r="OG16" s="870">
        <f>[1]Субсидия_факт!AH14</f>
        <v>0</v>
      </c>
      <c r="OH16" s="452">
        <f t="shared" si="93"/>
        <v>0</v>
      </c>
      <c r="OI16" s="702"/>
      <c r="OJ16" s="624"/>
      <c r="OK16" s="499">
        <f t="shared" si="166"/>
        <v>92230972.219999999</v>
      </c>
      <c r="OL16" s="670">
        <f>[1]Субсидия_факт!MN14</f>
        <v>0</v>
      </c>
      <c r="OM16" s="700">
        <f>[1]Субсидия_факт!MP14</f>
        <v>0</v>
      </c>
      <c r="ON16" s="458">
        <f>[1]Субсидия_факт!NF14</f>
        <v>25824672.219999999</v>
      </c>
      <c r="OO16" s="630">
        <f>[1]Субсидия_факт!NH14</f>
        <v>66406300</v>
      </c>
      <c r="OP16" s="1321">
        <f t="shared" si="167"/>
        <v>0</v>
      </c>
      <c r="OQ16" s="1070"/>
      <c r="OR16" s="630"/>
      <c r="OS16" s="330"/>
      <c r="OT16" s="649"/>
      <c r="OU16" s="502">
        <f t="shared" si="168"/>
        <v>27835833.329999998</v>
      </c>
      <c r="OV16" s="458">
        <f>[1]Субсидия_факт!LX14</f>
        <v>7794033.3300000001</v>
      </c>
      <c r="OW16" s="1324">
        <f>[1]Субсидия_факт!MB14</f>
        <v>20041800</v>
      </c>
      <c r="OX16" s="458">
        <f>[1]Субсидия_факт!MR14</f>
        <v>0</v>
      </c>
      <c r="OY16" s="630">
        <f>[1]Субсидия_факт!MV14</f>
        <v>0</v>
      </c>
      <c r="OZ16" s="1070">
        <f>[1]Субсидия_факт!NJ14</f>
        <v>0</v>
      </c>
      <c r="PA16" s="630">
        <f>[1]Субсидия_факт!NN14</f>
        <v>0</v>
      </c>
      <c r="PB16" s="499">
        <f t="shared" si="169"/>
        <v>0</v>
      </c>
      <c r="PC16" s="330"/>
      <c r="PD16" s="649"/>
      <c r="PE16" s="458"/>
      <c r="PF16" s="630"/>
      <c r="PG16" s="330"/>
      <c r="PH16" s="649"/>
      <c r="PI16" s="1323">
        <f t="shared" si="170"/>
        <v>27835833.329999998</v>
      </c>
      <c r="PJ16" s="458">
        <f t="shared" si="171"/>
        <v>7794033.3300000001</v>
      </c>
      <c r="PK16" s="630">
        <f t="shared" si="172"/>
        <v>20041800</v>
      </c>
      <c r="PL16" s="458">
        <f t="shared" si="173"/>
        <v>0</v>
      </c>
      <c r="PM16" s="630">
        <f t="shared" si="174"/>
        <v>0</v>
      </c>
      <c r="PN16" s="1070">
        <f t="shared" si="175"/>
        <v>0</v>
      </c>
      <c r="PO16" s="630">
        <f t="shared" si="176"/>
        <v>0</v>
      </c>
      <c r="PP16" s="779">
        <f t="shared" si="177"/>
        <v>0</v>
      </c>
      <c r="PQ16" s="458">
        <f t="shared" si="178"/>
        <v>0</v>
      </c>
      <c r="PR16" s="630">
        <f t="shared" si="179"/>
        <v>0</v>
      </c>
      <c r="PS16" s="458">
        <f t="shared" si="180"/>
        <v>0</v>
      </c>
      <c r="PT16" s="630">
        <f t="shared" si="181"/>
        <v>0</v>
      </c>
      <c r="PU16" s="1070">
        <f t="shared" si="182"/>
        <v>0</v>
      </c>
      <c r="PV16" s="630">
        <f t="shared" si="183"/>
        <v>0</v>
      </c>
      <c r="PW16" s="1323">
        <f t="shared" si="184"/>
        <v>0</v>
      </c>
      <c r="PX16" s="458">
        <f>[1]Субсидия_факт!LZ14</f>
        <v>0</v>
      </c>
      <c r="PY16" s="1324">
        <f>[1]Субсидия_факт!MD14</f>
        <v>0</v>
      </c>
      <c r="PZ16" s="703">
        <f>[1]Субсидия_факт!MT14</f>
        <v>0</v>
      </c>
      <c r="QA16" s="630">
        <f>[1]Субсидия_факт!MX14</f>
        <v>0</v>
      </c>
      <c r="QB16" s="1325">
        <f>[1]Субсидия_факт!NL14</f>
        <v>0</v>
      </c>
      <c r="QC16" s="649">
        <f>[1]Субсидия_факт!NP14</f>
        <v>0</v>
      </c>
      <c r="QD16" s="779">
        <f t="shared" si="185"/>
        <v>0</v>
      </c>
      <c r="QE16" s="330"/>
      <c r="QF16" s="649"/>
      <c r="QG16" s="458"/>
      <c r="QH16" s="630"/>
      <c r="QI16" s="330"/>
      <c r="QJ16" s="649"/>
      <c r="QK16" s="499">
        <f>'Прочая  субсидия_МР  и  ГО'!B12</f>
        <v>39225152.229999997</v>
      </c>
      <c r="QL16" s="499">
        <f>'Прочая  субсидия_МР  и  ГО'!C12</f>
        <v>953376.48</v>
      </c>
      <c r="QM16" s="1310">
        <f>'Прочая  субсидия_БП'!B12</f>
        <v>7000480.29</v>
      </c>
      <c r="QN16" s="502">
        <f>'Прочая  субсидия_БП'!C12</f>
        <v>7000480.29</v>
      </c>
      <c r="QO16" s="1318">
        <f>'Прочая  субсидия_БП'!D12</f>
        <v>7000480.29</v>
      </c>
      <c r="QP16" s="559">
        <f>'Прочая  субсидия_БП'!E12</f>
        <v>7000480.29</v>
      </c>
      <c r="QQ16" s="1314">
        <f>'Прочая  субсидия_БП'!F12</f>
        <v>0</v>
      </c>
      <c r="QR16" s="1318">
        <f>'Прочая  субсидия_БП'!G12</f>
        <v>0</v>
      </c>
      <c r="QS16" s="502">
        <f t="shared" si="186"/>
        <v>344499927</v>
      </c>
      <c r="QT16" s="458">
        <f>'Проверочная  таблица'!RR16+'Проверочная  таблица'!QY16+'Проверочная  таблица'!RA16+'Проверочная  таблица'!RC16</f>
        <v>341358427</v>
      </c>
      <c r="QU16" s="330">
        <f>'Проверочная  таблица'!RS16+'Проверочная  таблица'!RE16+'Проверочная  таблица'!RK16+'Проверочная  таблица'!RG16+'Проверочная  таблица'!RI16+RM16+RO16</f>
        <v>3141500</v>
      </c>
      <c r="QV16" s="499">
        <f t="shared" si="187"/>
        <v>87153140.159999996</v>
      </c>
      <c r="QW16" s="703">
        <f>'Проверочная  таблица'!RU16+'Проверочная  таблица'!QZ16+'Проверочная  таблица'!RB16+'Проверочная  таблица'!RD16</f>
        <v>86261867.5</v>
      </c>
      <c r="QX16" s="330">
        <f>'Проверочная  таблица'!RV16+'Проверочная  таблица'!RF16+'Проверочная  таблица'!RL16+'Проверочная  таблица'!RH16+'Проверочная  таблица'!RJ16+RN16+RP16</f>
        <v>891272.66</v>
      </c>
      <c r="QY16" s="1276">
        <f>'Субвенция  на  полномочия'!B12</f>
        <v>321014827</v>
      </c>
      <c r="QZ16" s="452">
        <f>'Субвенция  на  полномочия'!C12</f>
        <v>80916867.5</v>
      </c>
      <c r="RA16" s="1298">
        <f>[1]Субвенция_факт!P13*1000</f>
        <v>15397800</v>
      </c>
      <c r="RB16" s="675">
        <v>3640000</v>
      </c>
      <c r="RC16" s="1298">
        <f>[1]Субвенция_факт!K13*1000</f>
        <v>4044600</v>
      </c>
      <c r="RD16" s="675">
        <v>1400000</v>
      </c>
      <c r="RE16" s="1298">
        <f>[1]Субвенция_факт!AD13*1000</f>
        <v>1637500</v>
      </c>
      <c r="RF16" s="675">
        <v>305383.51</v>
      </c>
      <c r="RG16" s="1298">
        <f>[1]Субвенция_факт!AE13*1000</f>
        <v>4000</v>
      </c>
      <c r="RH16" s="675"/>
      <c r="RI16" s="1298">
        <f>[1]Субвенция_факт!E13*1000</f>
        <v>0</v>
      </c>
      <c r="RJ16" s="675"/>
      <c r="RK16" s="1298">
        <f>[1]Субвенция_факт!F13*1000</f>
        <v>0</v>
      </c>
      <c r="RL16" s="762"/>
      <c r="RM16" s="328">
        <f>[1]Субвенция_факт!G13*1000</f>
        <v>0</v>
      </c>
      <c r="RN16" s="983"/>
      <c r="RO16" s="328">
        <f>[1]Субвенция_факт!H13*1000</f>
        <v>0</v>
      </c>
      <c r="RP16" s="763"/>
      <c r="RQ16" s="502">
        <f t="shared" si="98"/>
        <v>2401200</v>
      </c>
      <c r="RR16" s="1039">
        <f>[1]Субвенция_факт!AC13*1000</f>
        <v>901200</v>
      </c>
      <c r="RS16" s="809">
        <f>[1]Субвенция_факт!AB13*1000</f>
        <v>1500000</v>
      </c>
      <c r="RT16" s="499">
        <f t="shared" si="99"/>
        <v>890889.15</v>
      </c>
      <c r="RU16" s="1299">
        <v>305000</v>
      </c>
      <c r="RV16" s="1186">
        <v>585889.15</v>
      </c>
      <c r="RW16" s="1326">
        <f>'Проверочная  таблица'!UW16+'Проверочная  таблица'!US16+'Проверочная  таблица'!SY16+'Проверочная  таблица'!TC16+RY16+UG16+UM16+SM16+SQ16+TK16+TO16+TW16+SG16</f>
        <v>0</v>
      </c>
      <c r="RX16" s="328">
        <f>'Проверочная  таблица'!UY16+'Проверочная  таблица'!UU16+'Проверочная  таблица'!TA16+'Проверочная  таблица'!TE16+SC16+UJ16+UP16+SO16+SS16+TM16+TQ16+TZ16+SJ16</f>
        <v>0</v>
      </c>
      <c r="RY16" s="1327">
        <f t="shared" si="100"/>
        <v>0</v>
      </c>
      <c r="RZ16" s="1039">
        <f>'[1]Иные межбюджетные трансферты'!I14</f>
        <v>0</v>
      </c>
      <c r="SA16" s="1160">
        <f>'[1]Иные межбюджетные трансферты'!K14</f>
        <v>0</v>
      </c>
      <c r="SB16" s="1328">
        <f>'[1]Иные межбюджетные трансферты'!M14</f>
        <v>0</v>
      </c>
      <c r="SC16" s="674">
        <f t="shared" si="101"/>
        <v>0</v>
      </c>
      <c r="SD16" s="809"/>
      <c r="SE16" s="807"/>
      <c r="SF16" s="1039"/>
      <c r="SG16" s="502">
        <f t="shared" si="102"/>
        <v>0</v>
      </c>
      <c r="SH16" s="1039">
        <f>'[1]Иные межбюджетные трансферты'!E14</f>
        <v>0</v>
      </c>
      <c r="SI16" s="1160">
        <f>'[1]Иные межбюджетные трансферты'!G14</f>
        <v>0</v>
      </c>
      <c r="SJ16" s="1321">
        <f t="shared" si="103"/>
        <v>0</v>
      </c>
      <c r="SK16" s="1039"/>
      <c r="SL16" s="1160"/>
      <c r="SM16" s="1326">
        <f t="shared" si="188"/>
        <v>0</v>
      </c>
      <c r="SN16" s="1160">
        <f>'[1]Иные межбюджетные трансферты'!W14</f>
        <v>0</v>
      </c>
      <c r="SO16" s="328">
        <f t="shared" si="189"/>
        <v>0</v>
      </c>
      <c r="SP16" s="1044"/>
      <c r="SQ16" s="1329">
        <f t="shared" si="190"/>
        <v>0</v>
      </c>
      <c r="SR16" s="1160">
        <f>'[1]Иные межбюджетные трансферты'!Y14</f>
        <v>0</v>
      </c>
      <c r="SS16" s="1043">
        <f t="shared" si="191"/>
        <v>0</v>
      </c>
      <c r="ST16" s="1044"/>
      <c r="SU16" s="1329">
        <f t="shared" si="192"/>
        <v>0</v>
      </c>
      <c r="SV16" s="1043">
        <f t="shared" si="193"/>
        <v>0</v>
      </c>
      <c r="SW16" s="685">
        <f t="shared" si="194"/>
        <v>0</v>
      </c>
      <c r="SX16" s="1043">
        <f t="shared" si="195"/>
        <v>0</v>
      </c>
      <c r="SY16" s="1310">
        <f t="shared" si="104"/>
        <v>0</v>
      </c>
      <c r="SZ16" s="1160">
        <f>'[1]Иные межбюджетные трансферты'!AC14</f>
        <v>0</v>
      </c>
      <c r="TA16" s="499">
        <f t="shared" si="105"/>
        <v>0</v>
      </c>
      <c r="TB16" s="1160"/>
      <c r="TC16" s="502">
        <f t="shared" si="106"/>
        <v>0</v>
      </c>
      <c r="TD16" s="1160">
        <f>'[1]Иные межбюджетные трансферты'!AE14</f>
        <v>0</v>
      </c>
      <c r="TE16" s="499">
        <f t="shared" si="107"/>
        <v>0</v>
      </c>
      <c r="TF16" s="1330"/>
      <c r="TG16" s="1319">
        <f t="shared" si="108"/>
        <v>0</v>
      </c>
      <c r="TH16" s="498">
        <f t="shared" si="109"/>
        <v>0</v>
      </c>
      <c r="TI16" s="1320">
        <f t="shared" si="196"/>
        <v>0</v>
      </c>
      <c r="TJ16" s="498">
        <f t="shared" si="197"/>
        <v>0</v>
      </c>
      <c r="TK16" s="502">
        <f t="shared" si="110"/>
        <v>0</v>
      </c>
      <c r="TL16" s="1160">
        <f>'[1]Иные межбюджетные трансферты'!AI14</f>
        <v>0</v>
      </c>
      <c r="TM16" s="499">
        <f t="shared" si="111"/>
        <v>0</v>
      </c>
      <c r="TN16" s="1160"/>
      <c r="TO16" s="502">
        <f t="shared" si="112"/>
        <v>0</v>
      </c>
      <c r="TP16" s="1160">
        <f>'[1]Иные межбюджетные трансферты'!AK14</f>
        <v>0</v>
      </c>
      <c r="TQ16" s="499">
        <f t="shared" si="113"/>
        <v>0</v>
      </c>
      <c r="TR16" s="1330"/>
      <c r="TS16" s="1319">
        <f t="shared" si="114"/>
        <v>0</v>
      </c>
      <c r="TT16" s="498">
        <f t="shared" si="115"/>
        <v>0</v>
      </c>
      <c r="TU16" s="1320">
        <f t="shared" si="198"/>
        <v>0</v>
      </c>
      <c r="TV16" s="1319">
        <f t="shared" si="199"/>
        <v>0</v>
      </c>
      <c r="TW16" s="502">
        <f t="shared" si="200"/>
        <v>0</v>
      </c>
      <c r="TX16" s="703">
        <f>'[1]Иные межбюджетные трансферты'!AS14</f>
        <v>0</v>
      </c>
      <c r="TY16" s="630">
        <f>'[1]Иные межбюджетные трансферты'!AW14</f>
        <v>0</v>
      </c>
      <c r="TZ16" s="1321">
        <f t="shared" si="201"/>
        <v>0</v>
      </c>
      <c r="UA16" s="689"/>
      <c r="UB16" s="701"/>
      <c r="UC16" s="1323">
        <f t="shared" si="202"/>
        <v>0</v>
      </c>
      <c r="UD16" s="1323">
        <f t="shared" si="203"/>
        <v>0</v>
      </c>
      <c r="UE16" s="1323">
        <f t="shared" si="204"/>
        <v>0</v>
      </c>
      <c r="UF16" s="779">
        <f t="shared" si="205"/>
        <v>0</v>
      </c>
      <c r="UG16" s="963">
        <f t="shared" si="116"/>
        <v>0</v>
      </c>
      <c r="UH16" s="1308">
        <f>'[1]Иные межбюджетные трансферты'!S14</f>
        <v>0</v>
      </c>
      <c r="UI16" s="1191">
        <f>'[1]Иные межбюджетные трансферты'!U14</f>
        <v>0</v>
      </c>
      <c r="UJ16" s="712">
        <f t="shared" si="117"/>
        <v>0</v>
      </c>
      <c r="UK16" s="1308"/>
      <c r="UL16" s="1191"/>
      <c r="UM16" s="963">
        <f t="shared" si="118"/>
        <v>0</v>
      </c>
      <c r="UN16" s="1308">
        <f>'[1]Иные межбюджетные трансферты'!O14</f>
        <v>0</v>
      </c>
      <c r="UO16" s="1191">
        <f>'[1]Иные межбюджетные трансферты'!Q14</f>
        <v>0</v>
      </c>
      <c r="UP16" s="712">
        <f t="shared" si="119"/>
        <v>0</v>
      </c>
      <c r="UQ16" s="1308"/>
      <c r="UR16" s="1191"/>
      <c r="US16" s="452">
        <f t="shared" si="120"/>
        <v>0</v>
      </c>
      <c r="UT16" s="809"/>
      <c r="UU16" s="1290">
        <f t="shared" si="121"/>
        <v>0</v>
      </c>
      <c r="UV16" s="668"/>
      <c r="UW16" s="556">
        <f t="shared" si="122"/>
        <v>0</v>
      </c>
      <c r="UX16" s="809">
        <f>'[1]Иные межбюджетные трансферты'!AO14</f>
        <v>0</v>
      </c>
      <c r="UY16" s="452">
        <f t="shared" si="123"/>
        <v>0</v>
      </c>
      <c r="UZ16" s="576"/>
      <c r="VA16" s="1289">
        <f t="shared" si="124"/>
        <v>0</v>
      </c>
      <c r="VB16" s="668">
        <f>'Проверочная  таблица'!UX16-VF16</f>
        <v>0</v>
      </c>
      <c r="VC16" s="1289">
        <f t="shared" si="125"/>
        <v>0</v>
      </c>
      <c r="VD16" s="668">
        <f>'Проверочная  таблица'!UZ16-VH16</f>
        <v>0</v>
      </c>
      <c r="VE16" s="1289">
        <f t="shared" si="126"/>
        <v>0</v>
      </c>
      <c r="VF16" s="809">
        <f>'[1]Иные межбюджетные трансферты'!AQ14</f>
        <v>0</v>
      </c>
      <c r="VG16" s="557">
        <f t="shared" si="127"/>
        <v>0</v>
      </c>
      <c r="VH16" s="576"/>
      <c r="VI16" s="499">
        <f>VK16+'Проверочная  таблица'!VS16+VO16+'Проверочная  таблица'!VW16+VQ16+'Проверочная  таблица'!VY16</f>
        <v>-23850000</v>
      </c>
      <c r="VJ16" s="499">
        <f>VL16+'Проверочная  таблица'!VT16+VP16+'Проверочная  таблица'!VX16+VR16+'Проверочная  таблица'!VZ16</f>
        <v>-4850000</v>
      </c>
      <c r="VK16" s="502"/>
      <c r="VL16" s="502"/>
      <c r="VM16" s="502"/>
      <c r="VN16" s="502"/>
      <c r="VO16" s="1319">
        <f t="shared" si="128"/>
        <v>0</v>
      </c>
      <c r="VP16" s="498">
        <f t="shared" si="129"/>
        <v>0</v>
      </c>
      <c r="VQ16" s="503"/>
      <c r="VR16" s="498"/>
      <c r="VS16" s="502">
        <v>-21700000</v>
      </c>
      <c r="VT16" s="502">
        <v>-4850000</v>
      </c>
      <c r="VU16" s="502">
        <v>-2150000</v>
      </c>
      <c r="VV16" s="502"/>
      <c r="VW16" s="1319">
        <f t="shared" si="130"/>
        <v>-2150000</v>
      </c>
      <c r="VX16" s="498">
        <f t="shared" si="131"/>
        <v>0</v>
      </c>
      <c r="VY16" s="498"/>
      <c r="VZ16" s="498"/>
      <c r="WA16" s="1309">
        <f>'Проверочная  таблица'!VS16+'Проверочная  таблица'!VU16</f>
        <v>-23850000</v>
      </c>
      <c r="WB16" s="1309">
        <f>'Проверочная  таблица'!VT16+'Проверочная  таблица'!VV16</f>
        <v>-4850000</v>
      </c>
      <c r="WC16" s="931"/>
    </row>
    <row r="17" spans="1:601" s="327" customFormat="1" ht="25.5" customHeight="1" x14ac:dyDescent="0.3">
      <c r="A17" s="334" t="s">
        <v>85</v>
      </c>
      <c r="B17" s="502">
        <f>D17+AI17+'Проверочная  таблица'!QS17+'Проверочная  таблица'!RW17</f>
        <v>520826018.41999996</v>
      </c>
      <c r="C17" s="499">
        <f>E17+'Проверочная  таблица'!QV17+AJ17+'Проверочная  таблица'!RX17</f>
        <v>109450966.45999999</v>
      </c>
      <c r="D17" s="1310">
        <f t="shared" si="0"/>
        <v>115690900</v>
      </c>
      <c r="E17" s="502">
        <f t="shared" si="1"/>
        <v>33172925</v>
      </c>
      <c r="F17" s="1311">
        <f>'[1]Дотация  из  ОБ_факт'!M13</f>
        <v>64205200</v>
      </c>
      <c r="G17" s="1312">
        <v>22801500</v>
      </c>
      <c r="H17" s="1313">
        <f>'[1]Дотация  из  ОБ_факт'!G13</f>
        <v>25641000</v>
      </c>
      <c r="I17" s="1312">
        <v>6410250</v>
      </c>
      <c r="J17" s="559">
        <f t="shared" si="2"/>
        <v>25641000</v>
      </c>
      <c r="K17" s="1314">
        <f t="shared" si="3"/>
        <v>6410250</v>
      </c>
      <c r="L17" s="1315">
        <f>'[1]Дотация  из  ОБ_факт'!K13</f>
        <v>0</v>
      </c>
      <c r="M17" s="685"/>
      <c r="N17" s="1311">
        <f>'[1]Дотация  из  ОБ_факт'!Q13</f>
        <v>0</v>
      </c>
      <c r="O17" s="1316"/>
      <c r="P17" s="1311">
        <f>'[1]Дотация  из  ОБ_факт'!S13</f>
        <v>25844700</v>
      </c>
      <c r="Q17" s="1317">
        <v>3961175</v>
      </c>
      <c r="R17" s="1314">
        <f t="shared" si="4"/>
        <v>25844700</v>
      </c>
      <c r="S17" s="1318">
        <f t="shared" si="5"/>
        <v>3961175</v>
      </c>
      <c r="T17" s="1315">
        <f>'[1]Дотация  из  ОБ_факт'!W13</f>
        <v>0</v>
      </c>
      <c r="U17" s="572"/>
      <c r="V17" s="1311">
        <f>'[1]Дотация  из  ОБ_факт'!AA13+'[1]Дотация  из  ОБ_факт'!AC13+'[1]Дотация  из  ОБ_факт'!AG13</f>
        <v>0</v>
      </c>
      <c r="W17" s="959">
        <f t="shared" si="6"/>
        <v>0</v>
      </c>
      <c r="X17" s="543"/>
      <c r="Y17" s="542"/>
      <c r="Z17" s="543"/>
      <c r="AA17" s="1311">
        <f>'[1]Дотация  из  ОБ_факт'!Y13+'[1]Дотация  из  ОБ_факт'!AE13</f>
        <v>0</v>
      </c>
      <c r="AB17" s="573">
        <f t="shared" si="7"/>
        <v>0</v>
      </c>
      <c r="AC17" s="542"/>
      <c r="AD17" s="543"/>
      <c r="AE17" s="559">
        <f t="shared" si="8"/>
        <v>0</v>
      </c>
      <c r="AF17" s="1314">
        <f t="shared" si="9"/>
        <v>0</v>
      </c>
      <c r="AG17" s="559">
        <f>'[1]Дотация  из  ОБ_факт'!AE13</f>
        <v>0</v>
      </c>
      <c r="AH17" s="676"/>
      <c r="AI17" s="1276">
        <f>'Проверочная  таблица'!LK17+'Проверочная  таблица'!QK17+'Проверочная  таблица'!QM17+CQ17+CS17+CY17+DA17+BS17+CA17+'Проверочная  таблица'!JK17+'Проверочная  таблица'!JU17+'Проверочная  таблица'!EC17+'Проверочная  таблица'!KY17+DM17+'Проверочная  таблица'!IG17+'Проверочная  таблица'!IM17+'Проверочная  таблица'!MG17+'Проверочная  таблица'!MO17+IA17+'Проверочная  таблица'!LU17+FK17+EY17+OE17+ES17+AK17+AU17+FE17+JE17+GG17+GQ17+DG17+OK17+FQ17+EI17+OU17+NM17+GA17+CM17+HU17</f>
        <v>171972640.41999999</v>
      </c>
      <c r="AJ17" s="556">
        <f>'Проверочная  таблица'!LP17+'Проверочная  таблица'!QL17+'Проверочная  таблица'!QN17+CR17+CT17+CZ17+DB17+BW17+CE17+'Проверочная  таблица'!JP17+'Проверочная  таблица'!JZ17+'Проверочная  таблица'!EF17+'Проверочная  таблица'!LE17+DU17+'Проверочная  таблица'!IJ17+'Проверочная  таблица'!IP17+'Проверочная  таблица'!MK17+'Проверочная  таблица'!MS17+ID17+'Проверочная  таблица'!LY17+FH17+FN17+FB17+OH17+EV17+AP17+AY17+JH17+GL17+GV17+DJ17+OP17+FT17+EN17+PB17+NP17+GD17+CO17+HX17</f>
        <v>19781917.450000003</v>
      </c>
      <c r="AK17" s="556">
        <f t="shared" si="10"/>
        <v>0</v>
      </c>
      <c r="AL17" s="330">
        <f>[1]Субсидия_факт!DB15</f>
        <v>0</v>
      </c>
      <c r="AM17" s="500">
        <f>[1]Субсидия_факт!FF15</f>
        <v>0</v>
      </c>
      <c r="AN17" s="501">
        <f>[1]Субсидия_факт!FR15</f>
        <v>0</v>
      </c>
      <c r="AO17" s="500">
        <f>[1]Субсидия_факт!MZ15</f>
        <v>0</v>
      </c>
      <c r="AP17" s="556">
        <f t="shared" si="11"/>
        <v>0</v>
      </c>
      <c r="AQ17" s="458"/>
      <c r="AR17" s="458"/>
      <c r="AS17" s="458"/>
      <c r="AT17" s="458"/>
      <c r="AU17" s="556">
        <f t="shared" si="12"/>
        <v>0</v>
      </c>
      <c r="AV17" s="458">
        <f>[1]Субсидия_факт!DD15</f>
        <v>0</v>
      </c>
      <c r="AW17" s="330">
        <f>[1]Субсидия_факт!FJ15</f>
        <v>0</v>
      </c>
      <c r="AX17" s="501">
        <f>[1]Субсидия_факт!NB15</f>
        <v>0</v>
      </c>
      <c r="AY17" s="556">
        <f t="shared" si="13"/>
        <v>0</v>
      </c>
      <c r="AZ17" s="500"/>
      <c r="BA17" s="500"/>
      <c r="BB17" s="501"/>
      <c r="BC17" s="557">
        <f t="shared" si="14"/>
        <v>0</v>
      </c>
      <c r="BD17" s="501">
        <f t="shared" si="15"/>
        <v>0</v>
      </c>
      <c r="BE17" s="458">
        <f t="shared" si="16"/>
        <v>0</v>
      </c>
      <c r="BF17" s="330">
        <f t="shared" si="17"/>
        <v>0</v>
      </c>
      <c r="BG17" s="557">
        <f t="shared" si="18"/>
        <v>0</v>
      </c>
      <c r="BH17" s="500">
        <f t="shared" si="19"/>
        <v>0</v>
      </c>
      <c r="BI17" s="501">
        <f t="shared" si="20"/>
        <v>0</v>
      </c>
      <c r="BJ17" s="330">
        <f t="shared" si="21"/>
        <v>0</v>
      </c>
      <c r="BK17" s="557">
        <f t="shared" si="22"/>
        <v>0</v>
      </c>
      <c r="BL17" s="458">
        <f>[1]Субсидия_факт!DF15</f>
        <v>0</v>
      </c>
      <c r="BM17" s="330">
        <f>[1]Субсидия_факт!FL15</f>
        <v>0</v>
      </c>
      <c r="BN17" s="458">
        <f>[1]Субсидия_факт!ND15</f>
        <v>0</v>
      </c>
      <c r="BO17" s="557">
        <f t="shared" si="23"/>
        <v>0</v>
      </c>
      <c r="BP17" s="501"/>
      <c r="BQ17" s="500"/>
      <c r="BR17" s="501"/>
      <c r="BS17" s="499">
        <f t="shared" si="132"/>
        <v>34332369</v>
      </c>
      <c r="BT17" s="1070">
        <f>[1]Субсидия_факт!IL15</f>
        <v>14587906</v>
      </c>
      <c r="BU17" s="330">
        <f>[1]Субсидия_факт!IR15</f>
        <v>19744463</v>
      </c>
      <c r="BV17" s="668">
        <f>[1]Субсидия_факт!JD15</f>
        <v>0</v>
      </c>
      <c r="BW17" s="499">
        <f t="shared" si="133"/>
        <v>0</v>
      </c>
      <c r="BX17" s="500"/>
      <c r="BY17" s="500"/>
      <c r="BZ17" s="576"/>
      <c r="CA17" s="499">
        <f t="shared" si="134"/>
        <v>0</v>
      </c>
      <c r="CB17" s="458">
        <f>[1]Субсидия_факт!IN15</f>
        <v>0</v>
      </c>
      <c r="CC17" s="330">
        <f>[1]Субсидия_факт!IT15</f>
        <v>0</v>
      </c>
      <c r="CD17" s="668">
        <f>[1]Субсидия_факт!JF15</f>
        <v>0</v>
      </c>
      <c r="CE17" s="499">
        <f t="shared" si="135"/>
        <v>0</v>
      </c>
      <c r="CF17" s="500"/>
      <c r="CG17" s="501"/>
      <c r="CH17" s="668"/>
      <c r="CI17" s="1319">
        <f t="shared" si="24"/>
        <v>0</v>
      </c>
      <c r="CJ17" s="498">
        <f t="shared" si="25"/>
        <v>0</v>
      </c>
      <c r="CK17" s="1320">
        <f t="shared" si="136"/>
        <v>0</v>
      </c>
      <c r="CL17" s="1319">
        <f t="shared" si="137"/>
        <v>0</v>
      </c>
      <c r="CM17" s="499">
        <f t="shared" si="138"/>
        <v>0</v>
      </c>
      <c r="CN17" s="630">
        <f>[1]Субсидия_факт!FT15</f>
        <v>0</v>
      </c>
      <c r="CO17" s="499">
        <f t="shared" si="138"/>
        <v>0</v>
      </c>
      <c r="CP17" s="630"/>
      <c r="CQ17" s="1321">
        <f>[1]Субсидия_факт!FV15</f>
        <v>0</v>
      </c>
      <c r="CR17" s="573"/>
      <c r="CS17" s="499">
        <f>[1]Субсидия_факт!FX15</f>
        <v>0</v>
      </c>
      <c r="CT17" s="573"/>
      <c r="CU17" s="498">
        <f t="shared" si="26"/>
        <v>0</v>
      </c>
      <c r="CV17" s="1320">
        <f t="shared" si="27"/>
        <v>0</v>
      </c>
      <c r="CW17" s="779">
        <f>[1]Субсидия_факт!FZ15</f>
        <v>0</v>
      </c>
      <c r="CX17" s="572"/>
      <c r="CY17" s="502">
        <f>[1]Субсидия_факт!GB15</f>
        <v>0</v>
      </c>
      <c r="CZ17" s="328"/>
      <c r="DA17" s="1321">
        <f>[1]Субсидия_факт!GD15</f>
        <v>0</v>
      </c>
      <c r="DB17" s="573"/>
      <c r="DC17" s="498">
        <f t="shared" si="28"/>
        <v>0</v>
      </c>
      <c r="DD17" s="498">
        <f t="shared" si="29"/>
        <v>0</v>
      </c>
      <c r="DE17" s="1285">
        <f>[1]Субсидия_факт!GF15</f>
        <v>0</v>
      </c>
      <c r="DF17" s="329"/>
      <c r="DG17" s="556">
        <f t="shared" si="30"/>
        <v>0</v>
      </c>
      <c r="DH17" s="668">
        <f>[1]Субсидия_факт!EV15</f>
        <v>0</v>
      </c>
      <c r="DI17" s="870">
        <f>[1]Субсидия_факт!EX15</f>
        <v>0</v>
      </c>
      <c r="DJ17" s="452">
        <f t="shared" si="31"/>
        <v>0</v>
      </c>
      <c r="DK17" s="702"/>
      <c r="DL17" s="870"/>
      <c r="DM17" s="502">
        <f t="shared" si="32"/>
        <v>322939</v>
      </c>
      <c r="DN17" s="703">
        <f>[1]Субсидия_факт!R15</f>
        <v>0</v>
      </c>
      <c r="DO17" s="703">
        <f>[1]Субсидия_факт!T15</f>
        <v>0</v>
      </c>
      <c r="DP17" s="630">
        <f>[1]Субсидия_факт!V15</f>
        <v>0</v>
      </c>
      <c r="DQ17" s="670">
        <f>[1]Субсидия_факт!X15</f>
        <v>0</v>
      </c>
      <c r="DR17" s="700">
        <f>[1]Субсидия_факт!Z15</f>
        <v>0</v>
      </c>
      <c r="DS17" s="500">
        <f>[1]Субсидия_факт!AB15</f>
        <v>0</v>
      </c>
      <c r="DT17" s="670">
        <f>[1]Субсидия_факт!AD15</f>
        <v>322939</v>
      </c>
      <c r="DU17" s="499">
        <f t="shared" si="33"/>
        <v>0</v>
      </c>
      <c r="DV17" s="501"/>
      <c r="DW17" s="500"/>
      <c r="DX17" s="630"/>
      <c r="DY17" s="500"/>
      <c r="DZ17" s="630"/>
      <c r="EA17" s="501"/>
      <c r="EB17" s="703"/>
      <c r="EC17" s="556">
        <f t="shared" si="34"/>
        <v>0</v>
      </c>
      <c r="ED17" s="668">
        <f>[1]Субсидия_факт!BN15</f>
        <v>0</v>
      </c>
      <c r="EE17" s="870">
        <f>[1]Субсидия_факт!BP15</f>
        <v>0</v>
      </c>
      <c r="EF17" s="452">
        <f t="shared" si="35"/>
        <v>0</v>
      </c>
      <c r="EG17" s="702"/>
      <c r="EH17" s="870"/>
      <c r="EI17" s="502">
        <f t="shared" si="139"/>
        <v>0</v>
      </c>
      <c r="EJ17" s="458">
        <f>[1]Субсидия_факт!AJ15</f>
        <v>0</v>
      </c>
      <c r="EK17" s="630">
        <f>[1]Субсидия_факт!AL15</f>
        <v>0</v>
      </c>
      <c r="EL17" s="1070">
        <f>[1]Субсидия_факт!AN15</f>
        <v>0</v>
      </c>
      <c r="EM17" s="630">
        <f>[1]Субсидия_факт!AP15</f>
        <v>0</v>
      </c>
      <c r="EN17" s="499">
        <f t="shared" si="140"/>
        <v>0</v>
      </c>
      <c r="EO17" s="458"/>
      <c r="EP17" s="630"/>
      <c r="EQ17" s="458"/>
      <c r="ER17" s="630"/>
      <c r="ES17" s="556">
        <f t="shared" si="36"/>
        <v>0</v>
      </c>
      <c r="ET17" s="668">
        <f>[1]Субсидия_факт!AX15</f>
        <v>0</v>
      </c>
      <c r="EU17" s="624">
        <f>[1]Субсидия_факт!AZ15</f>
        <v>0</v>
      </c>
      <c r="EV17" s="452">
        <f t="shared" si="37"/>
        <v>0</v>
      </c>
      <c r="EW17" s="702"/>
      <c r="EX17" s="624"/>
      <c r="EY17" s="556">
        <f t="shared" si="38"/>
        <v>0</v>
      </c>
      <c r="EZ17" s="668">
        <f>[1]Субсидия_факт!BZ15</f>
        <v>0</v>
      </c>
      <c r="FA17" s="870">
        <f>[1]Субсидия_факт!CB15</f>
        <v>0</v>
      </c>
      <c r="FB17" s="452">
        <f t="shared" si="39"/>
        <v>0</v>
      </c>
      <c r="FC17" s="702"/>
      <c r="FD17" s="624"/>
      <c r="FE17" s="556">
        <f t="shared" si="40"/>
        <v>0</v>
      </c>
      <c r="FF17" s="668">
        <f>[1]Субсидия_факт!BR15</f>
        <v>0</v>
      </c>
      <c r="FG17" s="870">
        <f>[1]Субсидия_факт!BT15</f>
        <v>0</v>
      </c>
      <c r="FH17" s="452">
        <f t="shared" si="41"/>
        <v>0</v>
      </c>
      <c r="FI17" s="702"/>
      <c r="FJ17" s="624"/>
      <c r="FK17" s="556">
        <f t="shared" si="42"/>
        <v>0</v>
      </c>
      <c r="FL17" s="668">
        <f>[1]Субсидия_факт!KJ15</f>
        <v>0</v>
      </c>
      <c r="FM17" s="870">
        <f>[1]Субсидия_факт!KL15</f>
        <v>0</v>
      </c>
      <c r="FN17" s="452">
        <f t="shared" si="43"/>
        <v>0</v>
      </c>
      <c r="FO17" s="702"/>
      <c r="FP17" s="624"/>
      <c r="FQ17" s="556">
        <f t="shared" si="44"/>
        <v>0</v>
      </c>
      <c r="FR17" s="668">
        <f>[1]Субсидия_факт!KN15</f>
        <v>0</v>
      </c>
      <c r="FS17" s="870">
        <f>[1]Субсидия_факт!KR15</f>
        <v>0</v>
      </c>
      <c r="FT17" s="452">
        <f t="shared" si="45"/>
        <v>0</v>
      </c>
      <c r="FU17" s="702"/>
      <c r="FV17" s="624"/>
      <c r="FW17" s="1289">
        <f t="shared" si="141"/>
        <v>0</v>
      </c>
      <c r="FX17" s="557">
        <f t="shared" si="142"/>
        <v>0</v>
      </c>
      <c r="FY17" s="1289">
        <f t="shared" si="143"/>
        <v>0</v>
      </c>
      <c r="FZ17" s="557">
        <f t="shared" si="144"/>
        <v>0</v>
      </c>
      <c r="GA17" s="556">
        <f t="shared" si="145"/>
        <v>0</v>
      </c>
      <c r="GB17" s="668">
        <f>[1]Субсидия_факт!BJ15</f>
        <v>0</v>
      </c>
      <c r="GC17" s="624">
        <f>[1]Субсидия_факт!BL15</f>
        <v>0</v>
      </c>
      <c r="GD17" s="556">
        <f t="shared" si="146"/>
        <v>0</v>
      </c>
      <c r="GE17" s="668"/>
      <c r="GF17" s="624"/>
      <c r="GG17" s="556">
        <f t="shared" si="46"/>
        <v>0</v>
      </c>
      <c r="GH17" s="668"/>
      <c r="GI17" s="624"/>
      <c r="GJ17" s="668"/>
      <c r="GK17" s="870"/>
      <c r="GL17" s="452">
        <f t="shared" si="47"/>
        <v>0</v>
      </c>
      <c r="GM17" s="668"/>
      <c r="GN17" s="624"/>
      <c r="GO17" s="668"/>
      <c r="GP17" s="624"/>
      <c r="GQ17" s="452">
        <f t="shared" si="147"/>
        <v>1722570.14</v>
      </c>
      <c r="GR17" s="668">
        <f>[1]Субсидия_факт!GJ15</f>
        <v>156812.46</v>
      </c>
      <c r="GS17" s="624">
        <f>[1]Субсидия_факт!GN15</f>
        <v>0</v>
      </c>
      <c r="GT17" s="668">
        <f>[1]Субсидия_факт!GX15</f>
        <v>918973.29999999993</v>
      </c>
      <c r="GU17" s="870">
        <f>[1]Субсидия_факт!HB15</f>
        <v>646784.37999999989</v>
      </c>
      <c r="GV17" s="452">
        <f t="shared" si="148"/>
        <v>0</v>
      </c>
      <c r="GW17" s="668"/>
      <c r="GX17" s="624"/>
      <c r="GY17" s="668"/>
      <c r="GZ17" s="624"/>
      <c r="HA17" s="1289">
        <f t="shared" si="149"/>
        <v>1722570.14</v>
      </c>
      <c r="HB17" s="668">
        <f t="shared" si="48"/>
        <v>156812.46</v>
      </c>
      <c r="HC17" s="870">
        <f t="shared" si="49"/>
        <v>0</v>
      </c>
      <c r="HD17" s="668">
        <f t="shared" si="50"/>
        <v>918973.29999999993</v>
      </c>
      <c r="HE17" s="870">
        <f t="shared" si="51"/>
        <v>646784.37999999989</v>
      </c>
      <c r="HF17" s="1289">
        <f t="shared" si="150"/>
        <v>0</v>
      </c>
      <c r="HG17" s="668">
        <f t="shared" si="52"/>
        <v>0</v>
      </c>
      <c r="HH17" s="870">
        <f t="shared" si="53"/>
        <v>0</v>
      </c>
      <c r="HI17" s="668">
        <f t="shared" si="54"/>
        <v>0</v>
      </c>
      <c r="HJ17" s="870">
        <f t="shared" si="55"/>
        <v>0</v>
      </c>
      <c r="HK17" s="1289">
        <f t="shared" si="151"/>
        <v>0</v>
      </c>
      <c r="HL17" s="668">
        <f>[1]Субсидия_факт!GL15</f>
        <v>0</v>
      </c>
      <c r="HM17" s="624">
        <f>[1]Субсидия_факт!GP15</f>
        <v>0</v>
      </c>
      <c r="HN17" s="668">
        <f>[1]Субсидия_факт!GZ15</f>
        <v>0</v>
      </c>
      <c r="HO17" s="870">
        <f>[1]Субсидия_факт!HD15</f>
        <v>0</v>
      </c>
      <c r="HP17" s="1289">
        <f t="shared" si="152"/>
        <v>0</v>
      </c>
      <c r="HQ17" s="668"/>
      <c r="HR17" s="624"/>
      <c r="HS17" s="668"/>
      <c r="HT17" s="624"/>
      <c r="HU17" s="502">
        <f t="shared" si="56"/>
        <v>0</v>
      </c>
      <c r="HV17" s="576">
        <f>[1]Субсидия_факт!N15</f>
        <v>0</v>
      </c>
      <c r="HW17" s="624">
        <f>[1]Субсидия_факт!P15</f>
        <v>0</v>
      </c>
      <c r="HX17" s="499">
        <f t="shared" si="57"/>
        <v>0</v>
      </c>
      <c r="HY17" s="500"/>
      <c r="HZ17" s="649"/>
      <c r="IA17" s="502">
        <f t="shared" si="153"/>
        <v>0</v>
      </c>
      <c r="IB17" s="576">
        <f>[1]Субсидия_факт!EP15</f>
        <v>0</v>
      </c>
      <c r="IC17" s="624">
        <f>[1]Субсидия_факт!ER15</f>
        <v>0</v>
      </c>
      <c r="ID17" s="499">
        <f t="shared" si="154"/>
        <v>0</v>
      </c>
      <c r="IE17" s="500"/>
      <c r="IF17" s="649"/>
      <c r="IG17" s="1276">
        <f t="shared" si="60"/>
        <v>378791.53</v>
      </c>
      <c r="IH17" s="668">
        <f>[1]Субсидия_факт!ED15</f>
        <v>106062.15</v>
      </c>
      <c r="II17" s="870">
        <f>[1]Субсидия_факт!EJ15</f>
        <v>272729.38</v>
      </c>
      <c r="IJ17" s="452">
        <f t="shared" si="61"/>
        <v>0</v>
      </c>
      <c r="IK17" s="668"/>
      <c r="IL17" s="624"/>
      <c r="IM17" s="452">
        <f t="shared" si="62"/>
        <v>948640.16999999993</v>
      </c>
      <c r="IN17" s="668">
        <f>[1]Субсидия_факт!EF15</f>
        <v>265620.55</v>
      </c>
      <c r="IO17" s="624">
        <f>[1]Субсидия_факт!EL15</f>
        <v>683019.62</v>
      </c>
      <c r="IP17" s="452">
        <f t="shared" si="63"/>
        <v>0</v>
      </c>
      <c r="IQ17" s="576"/>
      <c r="IR17" s="652"/>
      <c r="IS17" s="557">
        <f t="shared" si="64"/>
        <v>948640.16999999993</v>
      </c>
      <c r="IT17" s="702">
        <f>'Проверочная  таблица'!IN17-'Проверочная  таблица'!IZ17</f>
        <v>265620.55</v>
      </c>
      <c r="IU17" s="624">
        <f>'Проверочная  таблица'!IO17-'Проверочная  таблица'!JA17</f>
        <v>683019.62</v>
      </c>
      <c r="IV17" s="1285">
        <f t="shared" si="65"/>
        <v>0</v>
      </c>
      <c r="IW17" s="576">
        <f>'Проверочная  таблица'!IQ17-'Проверочная  таблица'!JC17</f>
        <v>0</v>
      </c>
      <c r="IX17" s="701">
        <f>'Проверочная  таблица'!IR17-'Проверочная  таблица'!JD17</f>
        <v>0</v>
      </c>
      <c r="IY17" s="557">
        <f t="shared" si="66"/>
        <v>0</v>
      </c>
      <c r="IZ17" s="668">
        <f>[1]Субсидия_факт!EH15</f>
        <v>0</v>
      </c>
      <c r="JA17" s="870">
        <f>[1]Субсидия_факт!EN15</f>
        <v>0</v>
      </c>
      <c r="JB17" s="557">
        <f t="shared" si="67"/>
        <v>0</v>
      </c>
      <c r="JC17" s="668"/>
      <c r="JD17" s="624"/>
      <c r="JE17" s="452">
        <f t="shared" si="68"/>
        <v>93825120</v>
      </c>
      <c r="JF17" s="576">
        <f>[1]Субсидия_факт!AR15</f>
        <v>69613420</v>
      </c>
      <c r="JG17" s="624">
        <f>[1]Субсидия_факт!AT15</f>
        <v>24211700</v>
      </c>
      <c r="JH17" s="452">
        <f t="shared" si="69"/>
        <v>9035734.5500000007</v>
      </c>
      <c r="JI17" s="576">
        <v>6704050.9400000004</v>
      </c>
      <c r="JJ17" s="624">
        <v>2331683.61</v>
      </c>
      <c r="JK17" s="1290">
        <f t="shared" si="70"/>
        <v>0</v>
      </c>
      <c r="JL17" s="576">
        <f>[1]Субсидия_факт!CJ15</f>
        <v>0</v>
      </c>
      <c r="JM17" s="624">
        <f>[1]Субсидия_факт!CP15</f>
        <v>0</v>
      </c>
      <c r="JN17" s="668">
        <f>[1]Субсидия_факт!DN15</f>
        <v>0</v>
      </c>
      <c r="JO17" s="870">
        <f>[1]Субсидия_факт!DT15</f>
        <v>0</v>
      </c>
      <c r="JP17" s="452">
        <f t="shared" si="71"/>
        <v>0</v>
      </c>
      <c r="JQ17" s="576"/>
      <c r="JR17" s="624"/>
      <c r="JS17" s="576"/>
      <c r="JT17" s="767"/>
      <c r="JU17" s="1290">
        <f t="shared" si="72"/>
        <v>0</v>
      </c>
      <c r="JV17" s="576">
        <f>[1]Субсидия_факт!CL15</f>
        <v>0</v>
      </c>
      <c r="JW17" s="624">
        <f>[1]Субсидия_факт!CR15</f>
        <v>0</v>
      </c>
      <c r="JX17" s="668">
        <f>[1]Субсидия_факт!DP15</f>
        <v>0</v>
      </c>
      <c r="JY17" s="870">
        <f>[1]Субсидия_факт!DV15</f>
        <v>0</v>
      </c>
      <c r="JZ17" s="452">
        <f t="shared" si="73"/>
        <v>0</v>
      </c>
      <c r="KA17" s="576"/>
      <c r="KB17" s="624"/>
      <c r="KC17" s="702"/>
      <c r="KD17" s="624"/>
      <c r="KE17" s="1291">
        <f t="shared" si="74"/>
        <v>0</v>
      </c>
      <c r="KF17" s="576">
        <f>'Проверочная  таблица'!JV17-KP17</f>
        <v>0</v>
      </c>
      <c r="KG17" s="624">
        <f>'Проверочная  таблица'!JW17-KQ17</f>
        <v>0</v>
      </c>
      <c r="KH17" s="702">
        <f>'Проверочная  таблица'!JX17-KR17</f>
        <v>0</v>
      </c>
      <c r="KI17" s="624">
        <f>'Проверочная  таблица'!JY17-KS17</f>
        <v>0</v>
      </c>
      <c r="KJ17" s="1291">
        <f t="shared" si="75"/>
        <v>0</v>
      </c>
      <c r="KK17" s="576">
        <f>'Проверочная  таблица'!KA17-KU17</f>
        <v>0</v>
      </c>
      <c r="KL17" s="652">
        <f>'Проверочная  таблица'!KB17-KV17</f>
        <v>0</v>
      </c>
      <c r="KM17" s="576">
        <f>'Проверочная  таблица'!KC17-KW17</f>
        <v>0</v>
      </c>
      <c r="KN17" s="701">
        <f>'Проверочная  таблица'!KD17-KX17</f>
        <v>0</v>
      </c>
      <c r="KO17" s="557">
        <f t="shared" si="76"/>
        <v>0</v>
      </c>
      <c r="KP17" s="576">
        <f>[1]Субсидия_факт!CN15</f>
        <v>0</v>
      </c>
      <c r="KQ17" s="624">
        <f>[1]Субсидия_факт!CT15</f>
        <v>0</v>
      </c>
      <c r="KR17" s="668">
        <f>[1]Субсидия_факт!DR15</f>
        <v>0</v>
      </c>
      <c r="KS17" s="870">
        <f>[1]Субсидия_факт!DX15</f>
        <v>0</v>
      </c>
      <c r="KT17" s="557">
        <f t="shared" si="77"/>
        <v>0</v>
      </c>
      <c r="KU17" s="576"/>
      <c r="KV17" s="624"/>
      <c r="KW17" s="576"/>
      <c r="KX17" s="767"/>
      <c r="KY17" s="1292">
        <f t="shared" si="155"/>
        <v>0</v>
      </c>
      <c r="KZ17" s="668">
        <f>[1]Субсидия_факт!CD15</f>
        <v>0</v>
      </c>
      <c r="LA17" s="624">
        <f>[1]Субсидия_факт!CF15</f>
        <v>0</v>
      </c>
      <c r="LB17" s="668">
        <f>[1]Субсидия_факт!BV15</f>
        <v>0</v>
      </c>
      <c r="LC17" s="624">
        <f>[1]Субсидия_факт!BX15</f>
        <v>0</v>
      </c>
      <c r="LD17" s="668">
        <f>[1]Субсидия_факт!CH15</f>
        <v>0</v>
      </c>
      <c r="LE17" s="452">
        <f t="shared" si="156"/>
        <v>0</v>
      </c>
      <c r="LF17" s="576"/>
      <c r="LG17" s="624"/>
      <c r="LH17" s="576"/>
      <c r="LI17" s="624"/>
      <c r="LJ17" s="576"/>
      <c r="LK17" s="556">
        <f t="shared" si="78"/>
        <v>600400.84</v>
      </c>
      <c r="LL17" s="500">
        <f>[1]Субсидия_факт!HN15</f>
        <v>0</v>
      </c>
      <c r="LM17" s="668">
        <f>[1]Субсидия_факт!HL15</f>
        <v>600400.84</v>
      </c>
      <c r="LN17" s="703">
        <f>[1]Субсидия_факт!HV15</f>
        <v>0</v>
      </c>
      <c r="LO17" s="630">
        <f>[1]Субсидия_факт!HX15</f>
        <v>0</v>
      </c>
      <c r="LP17" s="452">
        <f t="shared" si="79"/>
        <v>0</v>
      </c>
      <c r="LQ17" s="330"/>
      <c r="LR17" s="576"/>
      <c r="LS17" s="458"/>
      <c r="LT17" s="630"/>
      <c r="LU17" s="452">
        <f t="shared" si="80"/>
        <v>0</v>
      </c>
      <c r="LV17" s="576">
        <f>[1]Субсидия_факт!HT15</f>
        <v>0</v>
      </c>
      <c r="LW17" s="576">
        <f>[1]Субсидия_факт!HP15</f>
        <v>0</v>
      </c>
      <c r="LX17" s="624">
        <f>[1]Субсидия_факт!HR15</f>
        <v>0</v>
      </c>
      <c r="LY17" s="452">
        <f t="shared" si="81"/>
        <v>0</v>
      </c>
      <c r="LZ17" s="576">
        <f t="shared" si="157"/>
        <v>0</v>
      </c>
      <c r="MA17" s="576"/>
      <c r="MB17" s="624"/>
      <c r="MC17" s="1289">
        <f t="shared" si="82"/>
        <v>0</v>
      </c>
      <c r="MD17" s="1289">
        <f t="shared" si="83"/>
        <v>0</v>
      </c>
      <c r="ME17" s="1289">
        <f t="shared" si="84"/>
        <v>0</v>
      </c>
      <c r="MF17" s="557">
        <f t="shared" si="85"/>
        <v>0</v>
      </c>
      <c r="MG17" s="1293">
        <f t="shared" si="207"/>
        <v>0</v>
      </c>
      <c r="MH17" s="668">
        <f>[1]Субсидия_факт!LH15</f>
        <v>0</v>
      </c>
      <c r="MI17" s="870">
        <f>[1]Субсидия_факт!LN15</f>
        <v>0</v>
      </c>
      <c r="MJ17" s="576"/>
      <c r="MK17" s="1293">
        <f t="shared" si="208"/>
        <v>0</v>
      </c>
      <c r="ML17" s="702"/>
      <c r="MM17" s="624"/>
      <c r="MN17" s="576"/>
      <c r="MO17" s="1293">
        <f t="shared" si="158"/>
        <v>7000000</v>
      </c>
      <c r="MP17" s="668">
        <f>[1]Субсидия_факт!LJ15</f>
        <v>0</v>
      </c>
      <c r="MQ17" s="870">
        <f>[1]Субсидия_факт!LP15</f>
        <v>0</v>
      </c>
      <c r="MR17" s="576">
        <f>[1]Субсидия_факт!LT15</f>
        <v>7000000</v>
      </c>
      <c r="MS17" s="1293">
        <f t="shared" si="159"/>
        <v>7000000</v>
      </c>
      <c r="MT17" s="576"/>
      <c r="MU17" s="701"/>
      <c r="MV17" s="576">
        <f t="shared" si="160"/>
        <v>7000000</v>
      </c>
      <c r="MW17" s="1294">
        <f t="shared" si="161"/>
        <v>7000000</v>
      </c>
      <c r="MX17" s="501">
        <f>'Проверочная  таблица'!MP17-NF17</f>
        <v>0</v>
      </c>
      <c r="MY17" s="630">
        <f>'Проверочная  таблица'!MQ17-NG17</f>
        <v>0</v>
      </c>
      <c r="MZ17" s="500">
        <f>'Проверочная  таблица'!MR17-NH17</f>
        <v>7000000</v>
      </c>
      <c r="NA17" s="1294">
        <f t="shared" si="162"/>
        <v>7000000</v>
      </c>
      <c r="NB17" s="702">
        <f>'Проверочная  таблица'!MT17-NJ17</f>
        <v>0</v>
      </c>
      <c r="NC17" s="624">
        <f>'Проверочная  таблица'!MU17-NK17</f>
        <v>0</v>
      </c>
      <c r="ND17" s="576">
        <f>'Проверочная  таблица'!MV17-NL17</f>
        <v>7000000</v>
      </c>
      <c r="NE17" s="1294">
        <f t="shared" si="163"/>
        <v>0</v>
      </c>
      <c r="NF17" s="668">
        <f>[1]Субсидия_факт!LL15</f>
        <v>0</v>
      </c>
      <c r="NG17" s="870">
        <f>[1]Субсидия_факт!LR15</f>
        <v>0</v>
      </c>
      <c r="NH17" s="668">
        <f>[1]Субсидия_факт!LV15</f>
        <v>0</v>
      </c>
      <c r="NI17" s="1294">
        <f t="shared" si="164"/>
        <v>0</v>
      </c>
      <c r="NJ17" s="702"/>
      <c r="NK17" s="624"/>
      <c r="NL17" s="576">
        <f t="shared" si="206"/>
        <v>0</v>
      </c>
      <c r="NM17" s="502">
        <f t="shared" si="86"/>
        <v>1451895.02</v>
      </c>
      <c r="NN17" s="458">
        <f>[1]Субсидия_факт!MF15</f>
        <v>406530.61</v>
      </c>
      <c r="NO17" s="630">
        <f>[1]Субсидия_факт!MJ15</f>
        <v>1045364.4099999999</v>
      </c>
      <c r="NP17" s="499">
        <f>SUM(NQ17:NR17)</f>
        <v>0</v>
      </c>
      <c r="NQ17" s="330"/>
      <c r="NR17" s="649"/>
      <c r="NS17" s="1323">
        <f t="shared" si="88"/>
        <v>1451895.02</v>
      </c>
      <c r="NT17" s="330">
        <f t="shared" si="165"/>
        <v>406530.61</v>
      </c>
      <c r="NU17" s="630">
        <f t="shared" si="165"/>
        <v>1045364.4099999999</v>
      </c>
      <c r="NV17" s="779">
        <f t="shared" si="89"/>
        <v>0</v>
      </c>
      <c r="NW17" s="330">
        <f t="shared" si="165"/>
        <v>0</v>
      </c>
      <c r="NX17" s="630">
        <f t="shared" si="165"/>
        <v>0</v>
      </c>
      <c r="NY17" s="1323">
        <f t="shared" si="90"/>
        <v>0</v>
      </c>
      <c r="NZ17" s="458">
        <f>[1]Субсидия_факт!MH15</f>
        <v>0</v>
      </c>
      <c r="OA17" s="630">
        <f>[1]Субсидия_факт!ML15</f>
        <v>0</v>
      </c>
      <c r="OB17" s="779">
        <f t="shared" si="91"/>
        <v>0</v>
      </c>
      <c r="OC17" s="330"/>
      <c r="OD17" s="649"/>
      <c r="OE17" s="556">
        <f t="shared" si="92"/>
        <v>0</v>
      </c>
      <c r="OF17" s="668">
        <f>[1]Субсидия_факт!AF15</f>
        <v>0</v>
      </c>
      <c r="OG17" s="870">
        <f>[1]Субсидия_факт!AH15</f>
        <v>0</v>
      </c>
      <c r="OH17" s="452">
        <f t="shared" si="93"/>
        <v>0</v>
      </c>
      <c r="OI17" s="702"/>
      <c r="OJ17" s="624"/>
      <c r="OK17" s="499">
        <f t="shared" si="166"/>
        <v>0</v>
      </c>
      <c r="OL17" s="670">
        <f>[1]Субсидия_факт!MN15</f>
        <v>0</v>
      </c>
      <c r="OM17" s="700">
        <f>[1]Субсидия_факт!MP15</f>
        <v>0</v>
      </c>
      <c r="ON17" s="458">
        <f>[1]Субсидия_факт!NF15</f>
        <v>0</v>
      </c>
      <c r="OO17" s="630">
        <f>[1]Субсидия_факт!NH15</f>
        <v>0</v>
      </c>
      <c r="OP17" s="1321">
        <f t="shared" si="167"/>
        <v>0</v>
      </c>
      <c r="OQ17" s="1070"/>
      <c r="OR17" s="630"/>
      <c r="OS17" s="330"/>
      <c r="OT17" s="649"/>
      <c r="OU17" s="502">
        <f t="shared" si="168"/>
        <v>0</v>
      </c>
      <c r="OV17" s="458">
        <f>[1]Субсидия_факт!LX15</f>
        <v>0</v>
      </c>
      <c r="OW17" s="1324">
        <f>[1]Субсидия_факт!MB15</f>
        <v>0</v>
      </c>
      <c r="OX17" s="458">
        <f>[1]Субсидия_факт!MR15</f>
        <v>0</v>
      </c>
      <c r="OY17" s="630">
        <f>[1]Субсидия_факт!MV15</f>
        <v>0</v>
      </c>
      <c r="OZ17" s="1070">
        <f>[1]Субсидия_факт!NJ15</f>
        <v>0</v>
      </c>
      <c r="PA17" s="630">
        <f>[1]Субсидия_факт!NN15</f>
        <v>0</v>
      </c>
      <c r="PB17" s="499">
        <f t="shared" si="169"/>
        <v>0</v>
      </c>
      <c r="PC17" s="330"/>
      <c r="PD17" s="649"/>
      <c r="PE17" s="458"/>
      <c r="PF17" s="630"/>
      <c r="PG17" s="330"/>
      <c r="PH17" s="649"/>
      <c r="PI17" s="1323">
        <f t="shared" si="170"/>
        <v>0</v>
      </c>
      <c r="PJ17" s="458">
        <f t="shared" si="171"/>
        <v>0</v>
      </c>
      <c r="PK17" s="630">
        <f t="shared" si="172"/>
        <v>0</v>
      </c>
      <c r="PL17" s="458">
        <f t="shared" si="173"/>
        <v>0</v>
      </c>
      <c r="PM17" s="630">
        <f t="shared" si="174"/>
        <v>0</v>
      </c>
      <c r="PN17" s="1070">
        <f t="shared" si="175"/>
        <v>0</v>
      </c>
      <c r="PO17" s="630">
        <f t="shared" si="176"/>
        <v>0</v>
      </c>
      <c r="PP17" s="779">
        <f t="shared" si="177"/>
        <v>0</v>
      </c>
      <c r="PQ17" s="458">
        <f t="shared" si="178"/>
        <v>0</v>
      </c>
      <c r="PR17" s="630">
        <f t="shared" si="179"/>
        <v>0</v>
      </c>
      <c r="PS17" s="458">
        <f t="shared" si="180"/>
        <v>0</v>
      </c>
      <c r="PT17" s="630">
        <f t="shared" si="181"/>
        <v>0</v>
      </c>
      <c r="PU17" s="1070">
        <f t="shared" si="182"/>
        <v>0</v>
      </c>
      <c r="PV17" s="630">
        <f t="shared" si="183"/>
        <v>0</v>
      </c>
      <c r="PW17" s="1323">
        <f t="shared" si="184"/>
        <v>0</v>
      </c>
      <c r="PX17" s="458">
        <f>[1]Субсидия_факт!LZ15</f>
        <v>0</v>
      </c>
      <c r="PY17" s="1324">
        <f>[1]Субсидия_факт!MD15</f>
        <v>0</v>
      </c>
      <c r="PZ17" s="703">
        <f>[1]Субсидия_факт!MT15</f>
        <v>0</v>
      </c>
      <c r="QA17" s="630">
        <f>[1]Субсидия_факт!MX15</f>
        <v>0</v>
      </c>
      <c r="QB17" s="1325">
        <f>[1]Субсидия_факт!NL15</f>
        <v>0</v>
      </c>
      <c r="QC17" s="649">
        <f>[1]Субсидия_факт!NP15</f>
        <v>0</v>
      </c>
      <c r="QD17" s="779">
        <f t="shared" si="185"/>
        <v>0</v>
      </c>
      <c r="QE17" s="330"/>
      <c r="QF17" s="649"/>
      <c r="QG17" s="458"/>
      <c r="QH17" s="630"/>
      <c r="QI17" s="330"/>
      <c r="QJ17" s="649"/>
      <c r="QK17" s="499">
        <f>'Прочая  субсидия_МР  и  ГО'!B13</f>
        <v>27459533.659999996</v>
      </c>
      <c r="QL17" s="499">
        <f>'Прочая  субсидия_МР  и  ГО'!C13</f>
        <v>656940.34</v>
      </c>
      <c r="QM17" s="1310">
        <f>'Прочая  субсидия_БП'!B13</f>
        <v>3930381.06</v>
      </c>
      <c r="QN17" s="502">
        <f>'Прочая  субсидия_БП'!C13</f>
        <v>3089242.56</v>
      </c>
      <c r="QO17" s="1318">
        <f>'Прочая  субсидия_БП'!D13</f>
        <v>3930381.06</v>
      </c>
      <c r="QP17" s="559">
        <f>'Прочая  субсидия_БП'!E13</f>
        <v>3089242.56</v>
      </c>
      <c r="QQ17" s="1314">
        <f>'Прочая  субсидия_БП'!F13</f>
        <v>0</v>
      </c>
      <c r="QR17" s="1318">
        <f>'Прочая  субсидия_БП'!G13</f>
        <v>0</v>
      </c>
      <c r="QS17" s="502">
        <f t="shared" si="186"/>
        <v>233162478</v>
      </c>
      <c r="QT17" s="458">
        <f>'Проверочная  таблица'!RR17+'Проверочная  таблица'!QY17+'Проверочная  таблица'!RA17+'Проверочная  таблица'!RC17</f>
        <v>230759978</v>
      </c>
      <c r="QU17" s="330">
        <f>'Проверочная  таблица'!RS17+'Проверочная  таблица'!RE17+'Проверочная  таблица'!RK17+'Проверочная  таблица'!RG17+'Проверочная  таблица'!RI17+RM17+RO17</f>
        <v>2402500</v>
      </c>
      <c r="QV17" s="499">
        <f t="shared" si="187"/>
        <v>56496124.009999998</v>
      </c>
      <c r="QW17" s="703">
        <f>'Проверочная  таблица'!RU17+'Проверочная  таблица'!QZ17+'Проверочная  таблица'!RB17+'Проверочная  таблица'!RD17</f>
        <v>55799042.5</v>
      </c>
      <c r="QX17" s="330">
        <f>'Проверочная  таблица'!RV17+'Проверочная  таблица'!RF17+'Проверочная  таблица'!RL17+'Проверочная  таблица'!RH17+'Проверочная  таблица'!RJ17+RN17+RP17</f>
        <v>697081.51</v>
      </c>
      <c r="QY17" s="1276">
        <f>'Субвенция  на  полномочия'!B13</f>
        <v>217030878</v>
      </c>
      <c r="QZ17" s="452">
        <f>'Субвенция  на  полномочия'!C13</f>
        <v>53305042.5</v>
      </c>
      <c r="RA17" s="1298">
        <f>[1]Субвенция_факт!P14*1000</f>
        <v>11349100</v>
      </c>
      <c r="RB17" s="675">
        <v>1937000</v>
      </c>
      <c r="RC17" s="1298">
        <f>[1]Субвенция_факт!K14*1000</f>
        <v>1694000</v>
      </c>
      <c r="RD17" s="675">
        <v>320000</v>
      </c>
      <c r="RE17" s="1298">
        <f>[1]Субвенция_факт!AD14*1000</f>
        <v>1047500</v>
      </c>
      <c r="RF17" s="675">
        <v>232347.67</v>
      </c>
      <c r="RG17" s="1298">
        <f>[1]Субвенция_факт!AE14*1000</f>
        <v>5000</v>
      </c>
      <c r="RH17" s="675"/>
      <c r="RI17" s="1298">
        <f>[1]Субвенция_факт!E14*1000</f>
        <v>0</v>
      </c>
      <c r="RJ17" s="675"/>
      <c r="RK17" s="1298">
        <f>[1]Субвенция_факт!F14*1000</f>
        <v>0</v>
      </c>
      <c r="RL17" s="762"/>
      <c r="RM17" s="328">
        <f>[1]Субвенция_факт!G14*1000</f>
        <v>0</v>
      </c>
      <c r="RN17" s="983"/>
      <c r="RO17" s="328">
        <f>[1]Субвенция_факт!H14*1000</f>
        <v>0</v>
      </c>
      <c r="RP17" s="763"/>
      <c r="RQ17" s="502">
        <f t="shared" si="98"/>
        <v>2036000</v>
      </c>
      <c r="RR17" s="1039">
        <f>[1]Субвенция_факт!AC14*1000</f>
        <v>686000</v>
      </c>
      <c r="RS17" s="809">
        <f>[1]Субвенция_факт!AB14*1000</f>
        <v>1350000</v>
      </c>
      <c r="RT17" s="499">
        <f t="shared" si="99"/>
        <v>701733.84000000008</v>
      </c>
      <c r="RU17" s="1299">
        <v>237000</v>
      </c>
      <c r="RV17" s="1186">
        <v>464733.84</v>
      </c>
      <c r="RW17" s="1326">
        <f>'Проверочная  таблица'!UW17+'Проверочная  таблица'!US17+'Проверочная  таблица'!SY17+'Проверочная  таблица'!TC17+RY17+UG17+UM17+SM17+SQ17+TK17+TO17+TW17+SG17</f>
        <v>0</v>
      </c>
      <c r="RX17" s="328">
        <f>'Проверочная  таблица'!UY17+'Проверочная  таблица'!UU17+'Проверочная  таблица'!TA17+'Проверочная  таблица'!TE17+SC17+UJ17+UP17+SO17+SS17+TM17+TQ17+TZ17+SJ17</f>
        <v>0</v>
      </c>
      <c r="RY17" s="1327">
        <f t="shared" si="100"/>
        <v>0</v>
      </c>
      <c r="RZ17" s="1039">
        <f>'[1]Иные межбюджетные трансферты'!I15</f>
        <v>0</v>
      </c>
      <c r="SA17" s="1160">
        <f>'[1]Иные межбюджетные трансферты'!K15</f>
        <v>0</v>
      </c>
      <c r="SB17" s="1328">
        <f>'[1]Иные межбюджетные трансферты'!M15</f>
        <v>0</v>
      </c>
      <c r="SC17" s="674">
        <f t="shared" si="101"/>
        <v>0</v>
      </c>
      <c r="SD17" s="809"/>
      <c r="SE17" s="807"/>
      <c r="SF17" s="1039"/>
      <c r="SG17" s="502">
        <f t="shared" si="102"/>
        <v>0</v>
      </c>
      <c r="SH17" s="1039">
        <f>'[1]Иные межбюджетные трансферты'!E15</f>
        <v>0</v>
      </c>
      <c r="SI17" s="1160">
        <f>'[1]Иные межбюджетные трансферты'!G15</f>
        <v>0</v>
      </c>
      <c r="SJ17" s="1321">
        <f t="shared" si="103"/>
        <v>0</v>
      </c>
      <c r="SK17" s="1039"/>
      <c r="SL17" s="1160"/>
      <c r="SM17" s="1326">
        <f t="shared" si="188"/>
        <v>0</v>
      </c>
      <c r="SN17" s="1160">
        <f>'[1]Иные межбюджетные трансферты'!W15</f>
        <v>0</v>
      </c>
      <c r="SO17" s="328">
        <f t="shared" si="189"/>
        <v>0</v>
      </c>
      <c r="SP17" s="1044"/>
      <c r="SQ17" s="1329">
        <f t="shared" si="190"/>
        <v>0</v>
      </c>
      <c r="SR17" s="1160">
        <f>'[1]Иные межбюджетные трансферты'!Y15</f>
        <v>0</v>
      </c>
      <c r="SS17" s="1043">
        <f t="shared" si="191"/>
        <v>0</v>
      </c>
      <c r="ST17" s="1044"/>
      <c r="SU17" s="1329">
        <f t="shared" si="192"/>
        <v>0</v>
      </c>
      <c r="SV17" s="1043">
        <f t="shared" si="193"/>
        <v>0</v>
      </c>
      <c r="SW17" s="685">
        <f t="shared" si="194"/>
        <v>0</v>
      </c>
      <c r="SX17" s="1043">
        <f t="shared" si="195"/>
        <v>0</v>
      </c>
      <c r="SY17" s="1310">
        <f t="shared" si="104"/>
        <v>0</v>
      </c>
      <c r="SZ17" s="1160">
        <f>'[1]Иные межбюджетные трансферты'!AC15</f>
        <v>0</v>
      </c>
      <c r="TA17" s="499">
        <f t="shared" si="105"/>
        <v>0</v>
      </c>
      <c r="TB17" s="1160"/>
      <c r="TC17" s="502">
        <f t="shared" si="106"/>
        <v>0</v>
      </c>
      <c r="TD17" s="1160">
        <f>'[1]Иные межбюджетные трансферты'!AE15</f>
        <v>0</v>
      </c>
      <c r="TE17" s="499">
        <f t="shared" si="107"/>
        <v>0</v>
      </c>
      <c r="TF17" s="1330"/>
      <c r="TG17" s="1319">
        <f t="shared" si="108"/>
        <v>0</v>
      </c>
      <c r="TH17" s="498">
        <f t="shared" si="109"/>
        <v>0</v>
      </c>
      <c r="TI17" s="1320">
        <f t="shared" si="196"/>
        <v>0</v>
      </c>
      <c r="TJ17" s="498">
        <f t="shared" si="197"/>
        <v>0</v>
      </c>
      <c r="TK17" s="502">
        <f t="shared" si="110"/>
        <v>0</v>
      </c>
      <c r="TL17" s="1160">
        <f>'[1]Иные межбюджетные трансферты'!AI15</f>
        <v>0</v>
      </c>
      <c r="TM17" s="499">
        <f t="shared" si="111"/>
        <v>0</v>
      </c>
      <c r="TN17" s="1160"/>
      <c r="TO17" s="502">
        <f t="shared" si="112"/>
        <v>0</v>
      </c>
      <c r="TP17" s="1160">
        <f>'[1]Иные межбюджетные трансферты'!AK15</f>
        <v>0</v>
      </c>
      <c r="TQ17" s="499">
        <f t="shared" si="113"/>
        <v>0</v>
      </c>
      <c r="TR17" s="1330"/>
      <c r="TS17" s="1319">
        <f t="shared" si="114"/>
        <v>0</v>
      </c>
      <c r="TT17" s="498">
        <f t="shared" si="115"/>
        <v>0</v>
      </c>
      <c r="TU17" s="1320">
        <f t="shared" si="198"/>
        <v>0</v>
      </c>
      <c r="TV17" s="1319">
        <f t="shared" si="199"/>
        <v>0</v>
      </c>
      <c r="TW17" s="502">
        <f t="shared" si="200"/>
        <v>0</v>
      </c>
      <c r="TX17" s="703">
        <f>'[1]Иные межбюджетные трансферты'!AS15</f>
        <v>0</v>
      </c>
      <c r="TY17" s="630">
        <f>'[1]Иные межбюджетные трансферты'!AW15</f>
        <v>0</v>
      </c>
      <c r="TZ17" s="1321">
        <f t="shared" si="201"/>
        <v>0</v>
      </c>
      <c r="UA17" s="689"/>
      <c r="UB17" s="701"/>
      <c r="UC17" s="1323">
        <f t="shared" si="202"/>
        <v>0</v>
      </c>
      <c r="UD17" s="1323">
        <f t="shared" si="203"/>
        <v>0</v>
      </c>
      <c r="UE17" s="1323">
        <f t="shared" si="204"/>
        <v>0</v>
      </c>
      <c r="UF17" s="779">
        <f t="shared" si="205"/>
        <v>0</v>
      </c>
      <c r="UG17" s="963">
        <f t="shared" si="116"/>
        <v>0</v>
      </c>
      <c r="UH17" s="1308">
        <f>'[1]Иные межбюджетные трансферты'!S15</f>
        <v>0</v>
      </c>
      <c r="UI17" s="1191">
        <f>'[1]Иные межбюджетные трансферты'!U15</f>
        <v>0</v>
      </c>
      <c r="UJ17" s="712">
        <f t="shared" si="117"/>
        <v>0</v>
      </c>
      <c r="UK17" s="1308"/>
      <c r="UL17" s="1191"/>
      <c r="UM17" s="963">
        <f t="shared" si="118"/>
        <v>0</v>
      </c>
      <c r="UN17" s="1308">
        <f>'[1]Иные межбюджетные трансферты'!O15</f>
        <v>0</v>
      </c>
      <c r="UO17" s="1191">
        <f>'[1]Иные межбюджетные трансферты'!Q15</f>
        <v>0</v>
      </c>
      <c r="UP17" s="712">
        <f t="shared" si="119"/>
        <v>0</v>
      </c>
      <c r="UQ17" s="1308"/>
      <c r="UR17" s="1191"/>
      <c r="US17" s="452">
        <f t="shared" si="120"/>
        <v>0</v>
      </c>
      <c r="UT17" s="809"/>
      <c r="UU17" s="1290">
        <f t="shared" si="121"/>
        <v>0</v>
      </c>
      <c r="UV17" s="668"/>
      <c r="UW17" s="556">
        <f t="shared" si="122"/>
        <v>0</v>
      </c>
      <c r="UX17" s="809">
        <f>'[1]Иные межбюджетные трансферты'!AO15</f>
        <v>0</v>
      </c>
      <c r="UY17" s="452">
        <f t="shared" si="123"/>
        <v>0</v>
      </c>
      <c r="UZ17" s="576"/>
      <c r="VA17" s="1289">
        <f t="shared" si="124"/>
        <v>0</v>
      </c>
      <c r="VB17" s="668">
        <f>'Проверочная  таблица'!UX17-VF17</f>
        <v>0</v>
      </c>
      <c r="VC17" s="1289">
        <f t="shared" si="125"/>
        <v>0</v>
      </c>
      <c r="VD17" s="668">
        <f>'Проверочная  таблица'!UZ17-VH17</f>
        <v>0</v>
      </c>
      <c r="VE17" s="1289">
        <f t="shared" si="126"/>
        <v>0</v>
      </c>
      <c r="VF17" s="809">
        <f>'[1]Иные межбюджетные трансферты'!AQ15</f>
        <v>0</v>
      </c>
      <c r="VG17" s="557">
        <f t="shared" si="127"/>
        <v>0</v>
      </c>
      <c r="VH17" s="576"/>
      <c r="VI17" s="499">
        <f>VK17+'Проверочная  таблица'!VS17+VO17+'Проверочная  таблица'!VW17+VQ17+'Проверочная  таблица'!VY17</f>
        <v>-18980000</v>
      </c>
      <c r="VJ17" s="499">
        <f>VL17+'Проверочная  таблица'!VT17+VP17+'Проверочная  таблица'!VX17+VR17+'Проверочная  таблица'!VZ17</f>
        <v>-9000000</v>
      </c>
      <c r="VK17" s="502"/>
      <c r="VL17" s="502"/>
      <c r="VM17" s="502"/>
      <c r="VN17" s="502"/>
      <c r="VO17" s="1319">
        <f t="shared" si="128"/>
        <v>0</v>
      </c>
      <c r="VP17" s="498">
        <f t="shared" si="129"/>
        <v>0</v>
      </c>
      <c r="VQ17" s="503"/>
      <c r="VR17" s="498"/>
      <c r="VS17" s="502">
        <v>-18000000</v>
      </c>
      <c r="VT17" s="502">
        <v>-9000000</v>
      </c>
      <c r="VU17" s="502">
        <v>-980000</v>
      </c>
      <c r="VV17" s="502"/>
      <c r="VW17" s="1319">
        <f t="shared" si="130"/>
        <v>-980000</v>
      </c>
      <c r="VX17" s="498">
        <f t="shared" si="131"/>
        <v>0</v>
      </c>
      <c r="VY17" s="498"/>
      <c r="VZ17" s="498"/>
      <c r="WA17" s="1309">
        <f>'Проверочная  таблица'!VS17+'Проверочная  таблица'!VU17</f>
        <v>-18980000</v>
      </c>
      <c r="WB17" s="1309">
        <f>'Проверочная  таблица'!VT17+'Проверочная  таблица'!VV17</f>
        <v>-9000000</v>
      </c>
      <c r="WC17" s="931"/>
    </row>
    <row r="18" spans="1:601" s="327" customFormat="1" ht="25.5" customHeight="1" x14ac:dyDescent="0.3">
      <c r="A18" s="335" t="s">
        <v>86</v>
      </c>
      <c r="B18" s="502">
        <f>D18+AI18+'Проверочная  таблица'!QS18+'Проверочная  таблица'!RW18</f>
        <v>620502789.22000003</v>
      </c>
      <c r="C18" s="499">
        <f>E18+'Проверочная  таблица'!QV18+AJ18+'Проверочная  таблица'!RX18</f>
        <v>147948166.34</v>
      </c>
      <c r="D18" s="1310">
        <f t="shared" si="0"/>
        <v>98225800</v>
      </c>
      <c r="E18" s="502">
        <f t="shared" si="1"/>
        <v>29020890</v>
      </c>
      <c r="F18" s="1311">
        <f>'[1]Дотация  из  ОБ_факт'!M14</f>
        <v>51394800</v>
      </c>
      <c r="G18" s="1312">
        <v>16786200</v>
      </c>
      <c r="H18" s="1313">
        <f>'[1]Дотация  из  ОБ_факт'!G14</f>
        <v>33096000</v>
      </c>
      <c r="I18" s="1312">
        <v>9143236</v>
      </c>
      <c r="J18" s="559">
        <f t="shared" si="2"/>
        <v>33096000</v>
      </c>
      <c r="K18" s="1314">
        <f t="shared" si="3"/>
        <v>9143236</v>
      </c>
      <c r="L18" s="1315">
        <f>'[1]Дотация  из  ОБ_факт'!K14</f>
        <v>0</v>
      </c>
      <c r="M18" s="685"/>
      <c r="N18" s="1311">
        <f>'[1]Дотация  из  ОБ_факт'!Q14</f>
        <v>0</v>
      </c>
      <c r="O18" s="1316"/>
      <c r="P18" s="1311">
        <f>'[1]Дотация  из  ОБ_факт'!S14</f>
        <v>13735000</v>
      </c>
      <c r="Q18" s="1317">
        <v>3091454</v>
      </c>
      <c r="R18" s="1314">
        <f t="shared" si="4"/>
        <v>13735000</v>
      </c>
      <c r="S18" s="1318">
        <f t="shared" si="5"/>
        <v>3091454</v>
      </c>
      <c r="T18" s="1315">
        <f>'[1]Дотация  из  ОБ_факт'!W14</f>
        <v>0</v>
      </c>
      <c r="U18" s="572"/>
      <c r="V18" s="1311">
        <f>'[1]Дотация  из  ОБ_факт'!AA14+'[1]Дотация  из  ОБ_факт'!AC14+'[1]Дотация  из  ОБ_факт'!AG14</f>
        <v>0</v>
      </c>
      <c r="W18" s="959">
        <f t="shared" si="6"/>
        <v>0</v>
      </c>
      <c r="X18" s="543"/>
      <c r="Y18" s="542"/>
      <c r="Z18" s="543"/>
      <c r="AA18" s="1311">
        <f>'[1]Дотация  из  ОБ_факт'!Y14+'[1]Дотация  из  ОБ_факт'!AE14</f>
        <v>0</v>
      </c>
      <c r="AB18" s="573">
        <f t="shared" si="7"/>
        <v>0</v>
      </c>
      <c r="AC18" s="542"/>
      <c r="AD18" s="543"/>
      <c r="AE18" s="559">
        <f t="shared" si="8"/>
        <v>0</v>
      </c>
      <c r="AF18" s="1314">
        <f t="shared" si="9"/>
        <v>0</v>
      </c>
      <c r="AG18" s="559">
        <f>'[1]Дотация  из  ОБ_факт'!AE14</f>
        <v>0</v>
      </c>
      <c r="AH18" s="676"/>
      <c r="AI18" s="1276">
        <f>'Проверочная  таблица'!LK18+'Проверочная  таблица'!QK18+'Проверочная  таблица'!QM18+CQ18+CS18+CY18+DA18+BS18+CA18+'Проверочная  таблица'!JK18+'Проверочная  таблица'!JU18+'Проверочная  таблица'!EC18+'Проверочная  таблица'!KY18+DM18+'Проверочная  таблица'!IG18+'Проверочная  таблица'!IM18+'Проверочная  таблица'!MG18+'Проверочная  таблица'!MO18+IA18+'Проверочная  таблица'!LU18+FK18+EY18+OE18+ES18+AK18+AU18+FE18+JE18+GG18+GQ18+DG18+OK18+FQ18+EI18+OU18+NM18+GA18+CM18+HU18</f>
        <v>180871889.22</v>
      </c>
      <c r="AJ18" s="556">
        <f>'Проверочная  таблица'!LP18+'Проверочная  таблица'!QL18+'Проверочная  таблица'!QN18+CR18+CT18+CZ18+DB18+BW18+CE18+'Проверочная  таблица'!JP18+'Проверочная  таблица'!JZ18+'Проверочная  таблица'!EF18+'Проверочная  таблица'!LE18+DU18+'Проверочная  таблица'!IJ18+'Проверочная  таблица'!IP18+'Проверочная  таблица'!MK18+'Проверочная  таблица'!MS18+ID18+'Проверочная  таблица'!LY18+FH18+FN18+FB18+OH18+EV18+AP18+AY18+JH18+GL18+GV18+DJ18+OP18+FT18+EN18+PB18+NP18+GD18+CO18+HX18</f>
        <v>13363337.02</v>
      </c>
      <c r="AK18" s="556">
        <f t="shared" si="10"/>
        <v>10818315</v>
      </c>
      <c r="AL18" s="330">
        <f>[1]Субсидия_факт!DB16</f>
        <v>0</v>
      </c>
      <c r="AM18" s="500">
        <f>[1]Субсидия_факт!FF16</f>
        <v>10818315</v>
      </c>
      <c r="AN18" s="501">
        <f>[1]Субсидия_факт!FR16</f>
        <v>0</v>
      </c>
      <c r="AO18" s="500">
        <f>[1]Субсидия_факт!MZ16</f>
        <v>0</v>
      </c>
      <c r="AP18" s="556">
        <f t="shared" si="11"/>
        <v>0</v>
      </c>
      <c r="AQ18" s="458"/>
      <c r="AR18" s="458"/>
      <c r="AS18" s="458"/>
      <c r="AT18" s="458"/>
      <c r="AU18" s="556">
        <f t="shared" si="12"/>
        <v>0</v>
      </c>
      <c r="AV18" s="458">
        <f>[1]Субсидия_факт!DD16</f>
        <v>0</v>
      </c>
      <c r="AW18" s="330">
        <f>[1]Субсидия_факт!FJ16</f>
        <v>0</v>
      </c>
      <c r="AX18" s="501">
        <f>[1]Субсидия_факт!NB16</f>
        <v>0</v>
      </c>
      <c r="AY18" s="556">
        <f t="shared" si="13"/>
        <v>0</v>
      </c>
      <c r="AZ18" s="500"/>
      <c r="BA18" s="500"/>
      <c r="BB18" s="501"/>
      <c r="BC18" s="557">
        <f t="shared" si="14"/>
        <v>0</v>
      </c>
      <c r="BD18" s="501">
        <f t="shared" si="15"/>
        <v>0</v>
      </c>
      <c r="BE18" s="458">
        <f t="shared" si="16"/>
        <v>0</v>
      </c>
      <c r="BF18" s="330">
        <f t="shared" si="17"/>
        <v>0</v>
      </c>
      <c r="BG18" s="557">
        <f t="shared" si="18"/>
        <v>0</v>
      </c>
      <c r="BH18" s="500">
        <f t="shared" si="19"/>
        <v>0</v>
      </c>
      <c r="BI18" s="501">
        <f t="shared" si="20"/>
        <v>0</v>
      </c>
      <c r="BJ18" s="330">
        <f t="shared" si="21"/>
        <v>0</v>
      </c>
      <c r="BK18" s="557">
        <f t="shared" si="22"/>
        <v>0</v>
      </c>
      <c r="BL18" s="458">
        <f>[1]Субсидия_факт!DF16</f>
        <v>0</v>
      </c>
      <c r="BM18" s="330">
        <f>[1]Субсидия_факт!FL16</f>
        <v>0</v>
      </c>
      <c r="BN18" s="458">
        <f>[1]Субсидия_факт!ND16</f>
        <v>0</v>
      </c>
      <c r="BO18" s="557">
        <f t="shared" si="23"/>
        <v>0</v>
      </c>
      <c r="BP18" s="501"/>
      <c r="BQ18" s="500"/>
      <c r="BR18" s="501"/>
      <c r="BS18" s="499">
        <f t="shared" si="132"/>
        <v>32304071</v>
      </c>
      <c r="BT18" s="1070">
        <f>[1]Субсидия_факт!IL16</f>
        <v>0</v>
      </c>
      <c r="BU18" s="330">
        <f>[1]Субсидия_факт!IR16</f>
        <v>32304071</v>
      </c>
      <c r="BV18" s="668">
        <f>[1]Субсидия_факт!JD16</f>
        <v>0</v>
      </c>
      <c r="BW18" s="499">
        <f t="shared" si="133"/>
        <v>0</v>
      </c>
      <c r="BX18" s="500"/>
      <c r="BY18" s="500"/>
      <c r="BZ18" s="576"/>
      <c r="CA18" s="499">
        <f t="shared" si="134"/>
        <v>0</v>
      </c>
      <c r="CB18" s="458">
        <f>[1]Субсидия_факт!IN16</f>
        <v>0</v>
      </c>
      <c r="CC18" s="330">
        <f>[1]Субсидия_факт!IT16</f>
        <v>0</v>
      </c>
      <c r="CD18" s="668">
        <f>[1]Субсидия_факт!JF16</f>
        <v>0</v>
      </c>
      <c r="CE18" s="499">
        <f t="shared" si="135"/>
        <v>0</v>
      </c>
      <c r="CF18" s="500"/>
      <c r="CG18" s="501"/>
      <c r="CH18" s="668"/>
      <c r="CI18" s="1319">
        <f t="shared" si="24"/>
        <v>0</v>
      </c>
      <c r="CJ18" s="498">
        <f t="shared" si="25"/>
        <v>0</v>
      </c>
      <c r="CK18" s="1320">
        <f t="shared" si="136"/>
        <v>0</v>
      </c>
      <c r="CL18" s="1319">
        <f t="shared" si="137"/>
        <v>0</v>
      </c>
      <c r="CM18" s="499">
        <f t="shared" si="138"/>
        <v>0</v>
      </c>
      <c r="CN18" s="630">
        <f>[1]Субсидия_факт!FT16</f>
        <v>0</v>
      </c>
      <c r="CO18" s="499">
        <f t="shared" si="138"/>
        <v>0</v>
      </c>
      <c r="CP18" s="630"/>
      <c r="CQ18" s="1321">
        <f>[1]Субсидия_факт!FV16</f>
        <v>35043774.009999998</v>
      </c>
      <c r="CR18" s="573"/>
      <c r="CS18" s="499">
        <f>[1]Субсидия_факт!FX16</f>
        <v>0</v>
      </c>
      <c r="CT18" s="573"/>
      <c r="CU18" s="498">
        <f t="shared" si="26"/>
        <v>0</v>
      </c>
      <c r="CV18" s="1320">
        <f t="shared" si="27"/>
        <v>0</v>
      </c>
      <c r="CW18" s="779">
        <f>[1]Субсидия_факт!FZ16</f>
        <v>0</v>
      </c>
      <c r="CX18" s="572"/>
      <c r="CY18" s="502">
        <f>[1]Субсидия_факт!GB16</f>
        <v>12856597.6</v>
      </c>
      <c r="CZ18" s="328"/>
      <c r="DA18" s="1321">
        <f>[1]Субсидия_факт!GD16</f>
        <v>0</v>
      </c>
      <c r="DB18" s="573"/>
      <c r="DC18" s="498">
        <f t="shared" si="28"/>
        <v>0</v>
      </c>
      <c r="DD18" s="498">
        <f t="shared" si="29"/>
        <v>0</v>
      </c>
      <c r="DE18" s="1285">
        <f>[1]Субсидия_факт!GF16</f>
        <v>0</v>
      </c>
      <c r="DF18" s="329"/>
      <c r="DG18" s="556">
        <f t="shared" si="30"/>
        <v>0</v>
      </c>
      <c r="DH18" s="668">
        <f>[1]Субсидия_факт!EV16</f>
        <v>0</v>
      </c>
      <c r="DI18" s="870">
        <f>[1]Субсидия_факт!EX16</f>
        <v>0</v>
      </c>
      <c r="DJ18" s="452">
        <f t="shared" si="31"/>
        <v>0</v>
      </c>
      <c r="DK18" s="702"/>
      <c r="DL18" s="870"/>
      <c r="DM18" s="502">
        <f t="shared" si="32"/>
        <v>0</v>
      </c>
      <c r="DN18" s="703">
        <f>[1]Субсидия_факт!R16</f>
        <v>0</v>
      </c>
      <c r="DO18" s="703">
        <f>[1]Субсидия_факт!T16</f>
        <v>0</v>
      </c>
      <c r="DP18" s="630">
        <f>[1]Субсидия_факт!V16</f>
        <v>0</v>
      </c>
      <c r="DQ18" s="670">
        <f>[1]Субсидия_факт!X16</f>
        <v>0</v>
      </c>
      <c r="DR18" s="700">
        <f>[1]Субсидия_факт!Z16</f>
        <v>0</v>
      </c>
      <c r="DS18" s="500">
        <f>[1]Субсидия_факт!AB16</f>
        <v>0</v>
      </c>
      <c r="DT18" s="670">
        <f>[1]Субсидия_факт!AD16</f>
        <v>0</v>
      </c>
      <c r="DU18" s="499">
        <f t="shared" si="33"/>
        <v>0</v>
      </c>
      <c r="DV18" s="501"/>
      <c r="DW18" s="500"/>
      <c r="DX18" s="630"/>
      <c r="DY18" s="500"/>
      <c r="DZ18" s="630"/>
      <c r="EA18" s="501"/>
      <c r="EB18" s="703"/>
      <c r="EC18" s="556">
        <f t="shared" si="34"/>
        <v>0</v>
      </c>
      <c r="ED18" s="668">
        <f>[1]Субсидия_факт!BN16</f>
        <v>0</v>
      </c>
      <c r="EE18" s="870">
        <f>[1]Субсидия_факт!BP16</f>
        <v>0</v>
      </c>
      <c r="EF18" s="452">
        <f t="shared" si="35"/>
        <v>0</v>
      </c>
      <c r="EG18" s="702"/>
      <c r="EH18" s="870"/>
      <c r="EI18" s="502">
        <f t="shared" si="139"/>
        <v>2980082.36</v>
      </c>
      <c r="EJ18" s="458">
        <f>[1]Субсидия_факт!AJ16</f>
        <v>120407.36</v>
      </c>
      <c r="EK18" s="630">
        <f>[1]Субсидия_факт!AL16</f>
        <v>2859675</v>
      </c>
      <c r="EL18" s="1070">
        <f>[1]Субсидия_факт!AN16</f>
        <v>0</v>
      </c>
      <c r="EM18" s="630">
        <f>[1]Субсидия_факт!AP16</f>
        <v>0</v>
      </c>
      <c r="EN18" s="499">
        <f t="shared" si="140"/>
        <v>0</v>
      </c>
      <c r="EO18" s="458"/>
      <c r="EP18" s="630"/>
      <c r="EQ18" s="458"/>
      <c r="ER18" s="630"/>
      <c r="ES18" s="556">
        <f t="shared" si="36"/>
        <v>0</v>
      </c>
      <c r="ET18" s="668">
        <f>[1]Субсидия_факт!AX16</f>
        <v>0</v>
      </c>
      <c r="EU18" s="624">
        <f>[1]Субсидия_факт!AZ16</f>
        <v>0</v>
      </c>
      <c r="EV18" s="452">
        <f t="shared" si="37"/>
        <v>0</v>
      </c>
      <c r="EW18" s="702"/>
      <c r="EX18" s="624"/>
      <c r="EY18" s="556">
        <f t="shared" si="38"/>
        <v>0</v>
      </c>
      <c r="EZ18" s="668">
        <f>[1]Субсидия_факт!BZ16</f>
        <v>0</v>
      </c>
      <c r="FA18" s="870">
        <f>[1]Субсидия_факт!CB16</f>
        <v>0</v>
      </c>
      <c r="FB18" s="452">
        <f t="shared" si="39"/>
        <v>0</v>
      </c>
      <c r="FC18" s="702"/>
      <c r="FD18" s="624"/>
      <c r="FE18" s="556">
        <f t="shared" si="40"/>
        <v>0</v>
      </c>
      <c r="FF18" s="668">
        <f>[1]Субсидия_факт!BR16</f>
        <v>0</v>
      </c>
      <c r="FG18" s="870">
        <f>[1]Субсидия_факт!BT16</f>
        <v>0</v>
      </c>
      <c r="FH18" s="452">
        <f t="shared" si="41"/>
        <v>0</v>
      </c>
      <c r="FI18" s="702"/>
      <c r="FJ18" s="624"/>
      <c r="FK18" s="556">
        <f t="shared" si="42"/>
        <v>0</v>
      </c>
      <c r="FL18" s="668">
        <f>[1]Субсидия_факт!KJ16</f>
        <v>0</v>
      </c>
      <c r="FM18" s="870">
        <f>[1]Субсидия_факт!KL16</f>
        <v>0</v>
      </c>
      <c r="FN18" s="452">
        <f t="shared" si="43"/>
        <v>0</v>
      </c>
      <c r="FO18" s="702"/>
      <c r="FP18" s="624"/>
      <c r="FQ18" s="556">
        <f t="shared" si="44"/>
        <v>0</v>
      </c>
      <c r="FR18" s="668">
        <f>[1]Субсидия_факт!KN16</f>
        <v>0</v>
      </c>
      <c r="FS18" s="870">
        <f>[1]Субсидия_факт!KR16</f>
        <v>0</v>
      </c>
      <c r="FT18" s="452">
        <f t="shared" si="45"/>
        <v>0</v>
      </c>
      <c r="FU18" s="702"/>
      <c r="FV18" s="624"/>
      <c r="FW18" s="1289">
        <f t="shared" si="141"/>
        <v>0</v>
      </c>
      <c r="FX18" s="557">
        <f t="shared" si="142"/>
        <v>0</v>
      </c>
      <c r="FY18" s="1289">
        <f t="shared" si="143"/>
        <v>0</v>
      </c>
      <c r="FZ18" s="557">
        <f t="shared" si="144"/>
        <v>0</v>
      </c>
      <c r="GA18" s="556">
        <f t="shared" si="145"/>
        <v>23112222.219999999</v>
      </c>
      <c r="GB18" s="668">
        <f>[1]Субсидия_факт!BJ16</f>
        <v>6471422.2199999997</v>
      </c>
      <c r="GC18" s="624">
        <f>[1]Субсидия_факт!BL16</f>
        <v>16640800</v>
      </c>
      <c r="GD18" s="556">
        <f t="shared" si="146"/>
        <v>0</v>
      </c>
      <c r="GE18" s="668"/>
      <c r="GF18" s="624"/>
      <c r="GG18" s="556">
        <f t="shared" si="46"/>
        <v>0</v>
      </c>
      <c r="GH18" s="668"/>
      <c r="GI18" s="624"/>
      <c r="GJ18" s="668"/>
      <c r="GK18" s="870"/>
      <c r="GL18" s="452">
        <f t="shared" si="47"/>
        <v>0</v>
      </c>
      <c r="GM18" s="668"/>
      <c r="GN18" s="624"/>
      <c r="GO18" s="668"/>
      <c r="GP18" s="624"/>
      <c r="GQ18" s="452">
        <f t="shared" si="147"/>
        <v>2281092.5300000003</v>
      </c>
      <c r="GR18" s="668">
        <f>[1]Субсидия_факт!GJ16</f>
        <v>0</v>
      </c>
      <c r="GS18" s="624">
        <f>[1]Субсидия_факт!GN16</f>
        <v>0</v>
      </c>
      <c r="GT18" s="668">
        <f>[1]Субсидия_факт!GX16</f>
        <v>1338817.0900000001</v>
      </c>
      <c r="GU18" s="870">
        <f>[1]Субсидия_факт!HB16</f>
        <v>942275.44</v>
      </c>
      <c r="GV18" s="452">
        <f t="shared" si="148"/>
        <v>0</v>
      </c>
      <c r="GW18" s="668"/>
      <c r="GX18" s="624"/>
      <c r="GY18" s="668"/>
      <c r="GZ18" s="624"/>
      <c r="HA18" s="1289">
        <f t="shared" si="149"/>
        <v>2281092.5300000003</v>
      </c>
      <c r="HB18" s="668">
        <f t="shared" si="48"/>
        <v>0</v>
      </c>
      <c r="HC18" s="870">
        <f t="shared" si="49"/>
        <v>0</v>
      </c>
      <c r="HD18" s="668">
        <f t="shared" si="50"/>
        <v>1338817.0900000001</v>
      </c>
      <c r="HE18" s="870">
        <f t="shared" si="51"/>
        <v>942275.44</v>
      </c>
      <c r="HF18" s="1289">
        <f t="shared" si="150"/>
        <v>0</v>
      </c>
      <c r="HG18" s="668">
        <f t="shared" si="52"/>
        <v>0</v>
      </c>
      <c r="HH18" s="870">
        <f t="shared" si="53"/>
        <v>0</v>
      </c>
      <c r="HI18" s="668">
        <f t="shared" si="54"/>
        <v>0</v>
      </c>
      <c r="HJ18" s="870">
        <f t="shared" si="55"/>
        <v>0</v>
      </c>
      <c r="HK18" s="1289">
        <f t="shared" si="151"/>
        <v>0</v>
      </c>
      <c r="HL18" s="668">
        <f>[1]Субсидия_факт!GL16</f>
        <v>0</v>
      </c>
      <c r="HM18" s="624">
        <f>[1]Субсидия_факт!GP16</f>
        <v>0</v>
      </c>
      <c r="HN18" s="668">
        <f>[1]Субсидия_факт!GZ16</f>
        <v>0</v>
      </c>
      <c r="HO18" s="870">
        <f>[1]Субсидия_факт!HD16</f>
        <v>0</v>
      </c>
      <c r="HP18" s="1289">
        <f t="shared" si="152"/>
        <v>0</v>
      </c>
      <c r="HQ18" s="668"/>
      <c r="HR18" s="624"/>
      <c r="HS18" s="668"/>
      <c r="HT18" s="624"/>
      <c r="HU18" s="502">
        <f t="shared" si="56"/>
        <v>0</v>
      </c>
      <c r="HV18" s="576">
        <f>[1]Субсидия_факт!N16</f>
        <v>0</v>
      </c>
      <c r="HW18" s="624">
        <f>[1]Субсидия_факт!P16</f>
        <v>0</v>
      </c>
      <c r="HX18" s="499">
        <f t="shared" si="57"/>
        <v>0</v>
      </c>
      <c r="HY18" s="500"/>
      <c r="HZ18" s="649"/>
      <c r="IA18" s="502">
        <f t="shared" si="153"/>
        <v>0</v>
      </c>
      <c r="IB18" s="576">
        <f>[1]Субсидия_факт!EP16</f>
        <v>0</v>
      </c>
      <c r="IC18" s="624">
        <f>[1]Субсидия_факт!ER16</f>
        <v>0</v>
      </c>
      <c r="ID18" s="499">
        <f t="shared" si="154"/>
        <v>0</v>
      </c>
      <c r="IE18" s="500"/>
      <c r="IF18" s="649"/>
      <c r="IG18" s="1276">
        <f t="shared" si="60"/>
        <v>996819.8</v>
      </c>
      <c r="IH18" s="668">
        <f>[1]Субсидия_факт!ED16</f>
        <v>279110.90999999997</v>
      </c>
      <c r="II18" s="870">
        <f>[1]Субсидия_факт!EJ16</f>
        <v>717708.89</v>
      </c>
      <c r="IJ18" s="452">
        <f t="shared" si="61"/>
        <v>465500</v>
      </c>
      <c r="IK18" s="668">
        <v>130340.64</v>
      </c>
      <c r="IL18" s="624">
        <v>335159.36</v>
      </c>
      <c r="IM18" s="452">
        <f t="shared" si="62"/>
        <v>1428775.0499999998</v>
      </c>
      <c r="IN18" s="668">
        <f>[1]Субсидия_факт!EF16</f>
        <v>400058.98</v>
      </c>
      <c r="IO18" s="624">
        <f>[1]Субсидия_факт!EL16</f>
        <v>1028716.07</v>
      </c>
      <c r="IP18" s="452">
        <f t="shared" si="63"/>
        <v>0</v>
      </c>
      <c r="IQ18" s="576"/>
      <c r="IR18" s="652"/>
      <c r="IS18" s="557">
        <f t="shared" si="64"/>
        <v>1428775.0499999998</v>
      </c>
      <c r="IT18" s="702">
        <f>'Проверочная  таблица'!IN18-'Проверочная  таблица'!IZ18</f>
        <v>400058.98</v>
      </c>
      <c r="IU18" s="624">
        <f>'Проверочная  таблица'!IO18-'Проверочная  таблица'!JA18</f>
        <v>1028716.07</v>
      </c>
      <c r="IV18" s="1285">
        <f t="shared" si="65"/>
        <v>0</v>
      </c>
      <c r="IW18" s="576">
        <f>'Проверочная  таблица'!IQ18-'Проверочная  таблица'!JC18</f>
        <v>0</v>
      </c>
      <c r="IX18" s="701">
        <f>'Проверочная  таблица'!IR18-'Проверочная  таблица'!JD18</f>
        <v>0</v>
      </c>
      <c r="IY18" s="557">
        <f t="shared" si="66"/>
        <v>0</v>
      </c>
      <c r="IZ18" s="668">
        <f>[1]Субсидия_факт!EH16</f>
        <v>0</v>
      </c>
      <c r="JA18" s="870">
        <f>[1]Субсидия_факт!EN16</f>
        <v>0</v>
      </c>
      <c r="JB18" s="557">
        <f t="shared" si="67"/>
        <v>0</v>
      </c>
      <c r="JC18" s="668"/>
      <c r="JD18" s="624"/>
      <c r="JE18" s="452">
        <f t="shared" si="68"/>
        <v>0</v>
      </c>
      <c r="JF18" s="576">
        <f>[1]Субсидия_факт!AR16</f>
        <v>0</v>
      </c>
      <c r="JG18" s="624">
        <f>[1]Субсидия_факт!AT16</f>
        <v>0</v>
      </c>
      <c r="JH18" s="452">
        <f t="shared" si="69"/>
        <v>0</v>
      </c>
      <c r="JI18" s="576"/>
      <c r="JJ18" s="624"/>
      <c r="JK18" s="1290">
        <f t="shared" si="70"/>
        <v>9784.93</v>
      </c>
      <c r="JL18" s="576">
        <f>[1]Субсидия_факт!CJ16</f>
        <v>0</v>
      </c>
      <c r="JM18" s="624">
        <f>[1]Субсидия_факт!CP16</f>
        <v>0</v>
      </c>
      <c r="JN18" s="668">
        <f>[1]Субсидия_факт!DN16</f>
        <v>4576.67</v>
      </c>
      <c r="JO18" s="870">
        <f>[1]Субсидия_факт!DT16</f>
        <v>5208.26</v>
      </c>
      <c r="JP18" s="452">
        <f t="shared" si="71"/>
        <v>0</v>
      </c>
      <c r="JQ18" s="576"/>
      <c r="JR18" s="624"/>
      <c r="JS18" s="576"/>
      <c r="JT18" s="767"/>
      <c r="JU18" s="1290">
        <f t="shared" si="72"/>
        <v>0</v>
      </c>
      <c r="JV18" s="576">
        <f>[1]Субсидия_факт!CL16</f>
        <v>0</v>
      </c>
      <c r="JW18" s="624">
        <f>[1]Субсидия_факт!CR16</f>
        <v>0</v>
      </c>
      <c r="JX18" s="668">
        <f>[1]Субсидия_факт!DP16</f>
        <v>0</v>
      </c>
      <c r="JY18" s="870">
        <f>[1]Субсидия_факт!DV16</f>
        <v>0</v>
      </c>
      <c r="JZ18" s="452">
        <f t="shared" si="73"/>
        <v>0</v>
      </c>
      <c r="KA18" s="576"/>
      <c r="KB18" s="624"/>
      <c r="KC18" s="702"/>
      <c r="KD18" s="624"/>
      <c r="KE18" s="1291">
        <f t="shared" si="74"/>
        <v>0</v>
      </c>
      <c r="KF18" s="576">
        <f>'Проверочная  таблица'!JV18-KP18</f>
        <v>0</v>
      </c>
      <c r="KG18" s="624">
        <f>'Проверочная  таблица'!JW18-KQ18</f>
        <v>0</v>
      </c>
      <c r="KH18" s="702">
        <f>'Проверочная  таблица'!JX18-KR18</f>
        <v>0</v>
      </c>
      <c r="KI18" s="624">
        <f>'Проверочная  таблица'!JY18-KS18</f>
        <v>0</v>
      </c>
      <c r="KJ18" s="1291">
        <f t="shared" si="75"/>
        <v>0</v>
      </c>
      <c r="KK18" s="576">
        <f>'Проверочная  таблица'!KA18-KU18</f>
        <v>0</v>
      </c>
      <c r="KL18" s="652">
        <f>'Проверочная  таблица'!KB18-KV18</f>
        <v>0</v>
      </c>
      <c r="KM18" s="576">
        <f>'Проверочная  таблица'!KC18-KW18</f>
        <v>0</v>
      </c>
      <c r="KN18" s="701">
        <f>'Проверочная  таблица'!KD18-KX18</f>
        <v>0</v>
      </c>
      <c r="KO18" s="557">
        <f t="shared" si="76"/>
        <v>0</v>
      </c>
      <c r="KP18" s="576">
        <f>[1]Субсидия_факт!CN16</f>
        <v>0</v>
      </c>
      <c r="KQ18" s="624">
        <f>[1]Субсидия_факт!CT16</f>
        <v>0</v>
      </c>
      <c r="KR18" s="668">
        <f>[1]Субсидия_факт!DR16</f>
        <v>0</v>
      </c>
      <c r="KS18" s="870">
        <f>[1]Субсидия_факт!DX16</f>
        <v>0</v>
      </c>
      <c r="KT18" s="557">
        <f t="shared" si="77"/>
        <v>0</v>
      </c>
      <c r="KU18" s="576"/>
      <c r="KV18" s="624"/>
      <c r="KW18" s="576"/>
      <c r="KX18" s="767"/>
      <c r="KY18" s="1292">
        <f t="shared" si="155"/>
        <v>0</v>
      </c>
      <c r="KZ18" s="668">
        <f>[1]Субсидия_факт!CD16</f>
        <v>0</v>
      </c>
      <c r="LA18" s="624">
        <f>[1]Субсидия_факт!CF16</f>
        <v>0</v>
      </c>
      <c r="LB18" s="668">
        <f>[1]Субсидия_факт!BV16</f>
        <v>0</v>
      </c>
      <c r="LC18" s="624">
        <f>[1]Субсидия_факт!BX16</f>
        <v>0</v>
      </c>
      <c r="LD18" s="668">
        <f>[1]Субсидия_факт!CH16</f>
        <v>0</v>
      </c>
      <c r="LE18" s="452">
        <f t="shared" si="156"/>
        <v>0</v>
      </c>
      <c r="LF18" s="576"/>
      <c r="LG18" s="624"/>
      <c r="LH18" s="576"/>
      <c r="LI18" s="624"/>
      <c r="LJ18" s="576"/>
      <c r="LK18" s="556">
        <f t="shared" si="78"/>
        <v>900601.26</v>
      </c>
      <c r="LL18" s="500">
        <f>[1]Субсидия_факт!HN16</f>
        <v>0</v>
      </c>
      <c r="LM18" s="668">
        <f>[1]Субсидия_факт!HL16</f>
        <v>900601.26</v>
      </c>
      <c r="LN18" s="703">
        <f>[1]Субсидия_факт!HV16</f>
        <v>0</v>
      </c>
      <c r="LO18" s="630">
        <f>[1]Субсидия_факт!HX16</f>
        <v>0</v>
      </c>
      <c r="LP18" s="452">
        <f t="shared" si="79"/>
        <v>0</v>
      </c>
      <c r="LQ18" s="330"/>
      <c r="LR18" s="576"/>
      <c r="LS18" s="458"/>
      <c r="LT18" s="630"/>
      <c r="LU18" s="452">
        <f t="shared" si="80"/>
        <v>0</v>
      </c>
      <c r="LV18" s="576">
        <f>[1]Субсидия_факт!HT16</f>
        <v>0</v>
      </c>
      <c r="LW18" s="576">
        <f>[1]Субсидия_факт!HP16</f>
        <v>0</v>
      </c>
      <c r="LX18" s="624">
        <f>[1]Субсидия_факт!HR16</f>
        <v>0</v>
      </c>
      <c r="LY18" s="452">
        <f t="shared" si="81"/>
        <v>0</v>
      </c>
      <c r="LZ18" s="576">
        <f t="shared" si="157"/>
        <v>0</v>
      </c>
      <c r="MA18" s="576"/>
      <c r="MB18" s="624"/>
      <c r="MC18" s="1289">
        <f t="shared" si="82"/>
        <v>0</v>
      </c>
      <c r="MD18" s="1289">
        <f t="shared" si="83"/>
        <v>0</v>
      </c>
      <c r="ME18" s="1289">
        <f t="shared" si="84"/>
        <v>0</v>
      </c>
      <c r="MF18" s="557">
        <f t="shared" si="85"/>
        <v>0</v>
      </c>
      <c r="MG18" s="1293">
        <f t="shared" si="207"/>
        <v>0</v>
      </c>
      <c r="MH18" s="668">
        <f>[1]Субсидия_факт!LH16</f>
        <v>0</v>
      </c>
      <c r="MI18" s="870">
        <f>[1]Субсидия_факт!LN16</f>
        <v>0</v>
      </c>
      <c r="MJ18" s="576"/>
      <c r="MK18" s="1293">
        <f t="shared" si="208"/>
        <v>0</v>
      </c>
      <c r="ML18" s="702"/>
      <c r="MM18" s="624"/>
      <c r="MN18" s="576"/>
      <c r="MO18" s="1293">
        <f t="shared" si="158"/>
        <v>5705000</v>
      </c>
      <c r="MP18" s="668">
        <f>[1]Субсидия_факт!LJ16</f>
        <v>0</v>
      </c>
      <c r="MQ18" s="870">
        <f>[1]Субсидия_факт!LP16</f>
        <v>0</v>
      </c>
      <c r="MR18" s="576">
        <f>[1]Субсидия_факт!LT16</f>
        <v>5705000</v>
      </c>
      <c r="MS18" s="1293">
        <f t="shared" si="159"/>
        <v>5705000</v>
      </c>
      <c r="MT18" s="576"/>
      <c r="MU18" s="701"/>
      <c r="MV18" s="576">
        <f t="shared" si="160"/>
        <v>5705000</v>
      </c>
      <c r="MW18" s="1294">
        <f t="shared" si="161"/>
        <v>5705000</v>
      </c>
      <c r="MX18" s="501">
        <f>'Проверочная  таблица'!MP18-NF18</f>
        <v>0</v>
      </c>
      <c r="MY18" s="630">
        <f>'Проверочная  таблица'!MQ18-NG18</f>
        <v>0</v>
      </c>
      <c r="MZ18" s="500">
        <f>'Проверочная  таблица'!MR18-NH18</f>
        <v>5705000</v>
      </c>
      <c r="NA18" s="1294">
        <f t="shared" si="162"/>
        <v>5705000</v>
      </c>
      <c r="NB18" s="702">
        <f>'Проверочная  таблица'!MT18-NJ18</f>
        <v>0</v>
      </c>
      <c r="NC18" s="624">
        <f>'Проверочная  таблица'!MU18-NK18</f>
        <v>0</v>
      </c>
      <c r="ND18" s="576">
        <f>'Проверочная  таблица'!MV18-NL18</f>
        <v>5705000</v>
      </c>
      <c r="NE18" s="1294">
        <f t="shared" si="163"/>
        <v>0</v>
      </c>
      <c r="NF18" s="668">
        <f>[1]Субсидия_факт!LL16</f>
        <v>0</v>
      </c>
      <c r="NG18" s="870">
        <f>[1]Субсидия_факт!LR16</f>
        <v>0</v>
      </c>
      <c r="NH18" s="668">
        <f>[1]Субсидия_факт!LV16</f>
        <v>0</v>
      </c>
      <c r="NI18" s="1294">
        <f t="shared" si="164"/>
        <v>0</v>
      </c>
      <c r="NJ18" s="702"/>
      <c r="NK18" s="624"/>
      <c r="NL18" s="576">
        <f t="shared" si="206"/>
        <v>0</v>
      </c>
      <c r="NM18" s="502">
        <f t="shared" si="86"/>
        <v>11984908.809999999</v>
      </c>
      <c r="NN18" s="458">
        <f>[1]Субсидия_факт!MF16</f>
        <v>3355774.46</v>
      </c>
      <c r="NO18" s="630">
        <f>[1]Субсидия_факт!MJ16</f>
        <v>8629134.3499999996</v>
      </c>
      <c r="NP18" s="499">
        <f t="shared" si="87"/>
        <v>0</v>
      </c>
      <c r="NQ18" s="330"/>
      <c r="NR18" s="649"/>
      <c r="NS18" s="1323">
        <f t="shared" si="88"/>
        <v>11984908.809999999</v>
      </c>
      <c r="NT18" s="330">
        <f t="shared" si="165"/>
        <v>3355774.46</v>
      </c>
      <c r="NU18" s="630">
        <f t="shared" si="165"/>
        <v>8629134.3499999996</v>
      </c>
      <c r="NV18" s="779">
        <f t="shared" si="89"/>
        <v>0</v>
      </c>
      <c r="NW18" s="330">
        <f t="shared" si="165"/>
        <v>0</v>
      </c>
      <c r="NX18" s="630">
        <f t="shared" si="165"/>
        <v>0</v>
      </c>
      <c r="NY18" s="1323">
        <f t="shared" si="90"/>
        <v>0</v>
      </c>
      <c r="NZ18" s="458">
        <f>[1]Субсидия_факт!MH16</f>
        <v>0</v>
      </c>
      <c r="OA18" s="630">
        <f>[1]Субсидия_факт!ML16</f>
        <v>0</v>
      </c>
      <c r="OB18" s="779">
        <f t="shared" si="91"/>
        <v>0</v>
      </c>
      <c r="OC18" s="330"/>
      <c r="OD18" s="649"/>
      <c r="OE18" s="556">
        <f t="shared" si="92"/>
        <v>0</v>
      </c>
      <c r="OF18" s="668">
        <f>[1]Субсидия_факт!AF16</f>
        <v>0</v>
      </c>
      <c r="OG18" s="870">
        <f>[1]Субсидия_факт!AH16</f>
        <v>0</v>
      </c>
      <c r="OH18" s="452">
        <f t="shared" si="93"/>
        <v>0</v>
      </c>
      <c r="OI18" s="702"/>
      <c r="OJ18" s="624"/>
      <c r="OK18" s="499">
        <f t="shared" si="166"/>
        <v>0</v>
      </c>
      <c r="OL18" s="670">
        <f>[1]Субсидия_факт!MN16</f>
        <v>0</v>
      </c>
      <c r="OM18" s="700">
        <f>[1]Субсидия_факт!MP16</f>
        <v>0</v>
      </c>
      <c r="ON18" s="458">
        <f>[1]Субсидия_факт!NF16</f>
        <v>0</v>
      </c>
      <c r="OO18" s="630">
        <f>[1]Субсидия_факт!NH16</f>
        <v>0</v>
      </c>
      <c r="OP18" s="1321">
        <f t="shared" si="167"/>
        <v>0</v>
      </c>
      <c r="OQ18" s="1070"/>
      <c r="OR18" s="630"/>
      <c r="OS18" s="330"/>
      <c r="OT18" s="649"/>
      <c r="OU18" s="502">
        <f t="shared" si="168"/>
        <v>0</v>
      </c>
      <c r="OV18" s="458">
        <f>[1]Субсидия_факт!LX16</f>
        <v>0</v>
      </c>
      <c r="OW18" s="1324">
        <f>[1]Субсидия_факт!MB16</f>
        <v>0</v>
      </c>
      <c r="OX18" s="458">
        <f>[1]Субсидия_факт!MR16</f>
        <v>0</v>
      </c>
      <c r="OY18" s="630">
        <f>[1]Субсидия_факт!MV16</f>
        <v>0</v>
      </c>
      <c r="OZ18" s="1070">
        <f>[1]Субсидия_факт!NJ16</f>
        <v>0</v>
      </c>
      <c r="PA18" s="630">
        <f>[1]Субсидия_факт!NN16</f>
        <v>0</v>
      </c>
      <c r="PB18" s="499">
        <f t="shared" si="169"/>
        <v>0</v>
      </c>
      <c r="PC18" s="330"/>
      <c r="PD18" s="649"/>
      <c r="PE18" s="458"/>
      <c r="PF18" s="630"/>
      <c r="PG18" s="330"/>
      <c r="PH18" s="649"/>
      <c r="PI18" s="1323">
        <f t="shared" si="170"/>
        <v>0</v>
      </c>
      <c r="PJ18" s="458">
        <f t="shared" si="171"/>
        <v>0</v>
      </c>
      <c r="PK18" s="630">
        <f t="shared" si="172"/>
        <v>0</v>
      </c>
      <c r="PL18" s="458">
        <f t="shared" si="173"/>
        <v>0</v>
      </c>
      <c r="PM18" s="630">
        <f t="shared" si="174"/>
        <v>0</v>
      </c>
      <c r="PN18" s="1070">
        <f t="shared" si="175"/>
        <v>0</v>
      </c>
      <c r="PO18" s="630">
        <f t="shared" si="176"/>
        <v>0</v>
      </c>
      <c r="PP18" s="779">
        <f t="shared" si="177"/>
        <v>0</v>
      </c>
      <c r="PQ18" s="458">
        <f t="shared" si="178"/>
        <v>0</v>
      </c>
      <c r="PR18" s="630">
        <f t="shared" si="179"/>
        <v>0</v>
      </c>
      <c r="PS18" s="458">
        <f t="shared" si="180"/>
        <v>0</v>
      </c>
      <c r="PT18" s="630">
        <f t="shared" si="181"/>
        <v>0</v>
      </c>
      <c r="PU18" s="1070">
        <f t="shared" si="182"/>
        <v>0</v>
      </c>
      <c r="PV18" s="630">
        <f t="shared" si="183"/>
        <v>0</v>
      </c>
      <c r="PW18" s="1323">
        <f t="shared" si="184"/>
        <v>0</v>
      </c>
      <c r="PX18" s="458">
        <f>[1]Субсидия_факт!LZ16</f>
        <v>0</v>
      </c>
      <c r="PY18" s="1324">
        <f>[1]Субсидия_факт!MD16</f>
        <v>0</v>
      </c>
      <c r="PZ18" s="703">
        <f>[1]Субсидия_факт!MT16</f>
        <v>0</v>
      </c>
      <c r="QA18" s="630">
        <f>[1]Субсидия_факт!MX16</f>
        <v>0</v>
      </c>
      <c r="QB18" s="1325">
        <f>[1]Субсидия_факт!NL16</f>
        <v>0</v>
      </c>
      <c r="QC18" s="649">
        <f>[1]Субсидия_факт!NP16</f>
        <v>0</v>
      </c>
      <c r="QD18" s="779">
        <f t="shared" si="185"/>
        <v>0</v>
      </c>
      <c r="QE18" s="330"/>
      <c r="QF18" s="649"/>
      <c r="QG18" s="458"/>
      <c r="QH18" s="630"/>
      <c r="QI18" s="330"/>
      <c r="QJ18" s="649"/>
      <c r="QK18" s="499">
        <f>'Прочая  субсидия_МР  и  ГО'!B14</f>
        <v>31256245.859999999</v>
      </c>
      <c r="QL18" s="499">
        <f>'Прочая  субсидия_МР  и  ГО'!C14</f>
        <v>1402701.21</v>
      </c>
      <c r="QM18" s="1310">
        <f>'Прочая  субсидия_БП'!B14</f>
        <v>9193598.7899999991</v>
      </c>
      <c r="QN18" s="502">
        <f>'Прочая  субсидия_БП'!C14</f>
        <v>5790135.8099999996</v>
      </c>
      <c r="QO18" s="1318">
        <f>'Прочая  субсидия_БП'!D14</f>
        <v>9193598.7899999991</v>
      </c>
      <c r="QP18" s="559">
        <f>'Прочая  субсидия_БП'!E14</f>
        <v>5790135.8099999996</v>
      </c>
      <c r="QQ18" s="1314">
        <f>'Прочая  субсидия_БП'!F14</f>
        <v>0</v>
      </c>
      <c r="QR18" s="1318">
        <f>'Прочая  субсидия_БП'!G14</f>
        <v>0</v>
      </c>
      <c r="QS18" s="502">
        <f t="shared" si="186"/>
        <v>341405100</v>
      </c>
      <c r="QT18" s="458">
        <f>'Проверочная  таблица'!RR18+'Проверочная  таблица'!QY18+'Проверочная  таблица'!RA18+'Проверочная  таблица'!RC18</f>
        <v>337442200</v>
      </c>
      <c r="QU18" s="330">
        <f>'Проверочная  таблица'!RS18+'Проверочная  таблица'!RE18+'Проверочная  таблица'!RK18+'Проверочная  таблица'!RG18+'Проверочная  таблица'!RI18+RM18+RO18</f>
        <v>3962900</v>
      </c>
      <c r="QV18" s="499">
        <f t="shared" si="187"/>
        <v>105563939.31999999</v>
      </c>
      <c r="QW18" s="703">
        <f>'Проверочная  таблица'!RU18+'Проверочная  таблица'!QZ18+'Проверочная  таблица'!RB18+'Проверочная  таблица'!RD18</f>
        <v>104292141.5</v>
      </c>
      <c r="QX18" s="330">
        <f>'Проверочная  таблица'!RV18+'Проверочная  таблица'!RF18+'Проверочная  таблица'!RL18+'Проверочная  таблица'!RH18+'Проверочная  таблица'!RJ18+RN18+RP18</f>
        <v>1271797.82</v>
      </c>
      <c r="QY18" s="1276">
        <f>'Субвенция  на  полномочия'!B14</f>
        <v>322340000</v>
      </c>
      <c r="QZ18" s="452">
        <f>'Субвенция  на  полномочия'!C14</f>
        <v>99934141.5</v>
      </c>
      <c r="RA18" s="1298">
        <f>[1]Субвенция_факт!P15*1000</f>
        <v>10264300</v>
      </c>
      <c r="RB18" s="675">
        <v>2400000</v>
      </c>
      <c r="RC18" s="1298">
        <f>[1]Субвенция_факт!K15*1000</f>
        <v>3484500</v>
      </c>
      <c r="RD18" s="675">
        <v>1500000</v>
      </c>
      <c r="RE18" s="1298">
        <f>[1]Субвенция_факт!AD15*1000</f>
        <v>1657900</v>
      </c>
      <c r="RF18" s="675">
        <v>413249.96</v>
      </c>
      <c r="RG18" s="1298">
        <f>[1]Субвенция_факт!AE15*1000</f>
        <v>5000</v>
      </c>
      <c r="RH18" s="675"/>
      <c r="RI18" s="1298">
        <f>[1]Субвенция_факт!E15*1000</f>
        <v>0</v>
      </c>
      <c r="RJ18" s="675"/>
      <c r="RK18" s="1298">
        <f>[1]Субвенция_факт!F15*1000</f>
        <v>0</v>
      </c>
      <c r="RL18" s="762"/>
      <c r="RM18" s="328">
        <f>[1]Субвенция_факт!G15*1000</f>
        <v>0</v>
      </c>
      <c r="RN18" s="983"/>
      <c r="RO18" s="328">
        <f>[1]Субвенция_факт!H15*1000</f>
        <v>0</v>
      </c>
      <c r="RP18" s="763"/>
      <c r="RQ18" s="502">
        <f t="shared" si="98"/>
        <v>3653400</v>
      </c>
      <c r="RR18" s="1039">
        <f>[1]Субвенция_факт!AC15*1000</f>
        <v>1353400</v>
      </c>
      <c r="RS18" s="809">
        <f>[1]Субвенция_факт!AB15*1000</f>
        <v>2300000</v>
      </c>
      <c r="RT18" s="499">
        <f t="shared" si="99"/>
        <v>1316547.8599999999</v>
      </c>
      <c r="RU18" s="1299">
        <v>458000</v>
      </c>
      <c r="RV18" s="1186">
        <v>858547.86</v>
      </c>
      <c r="RW18" s="1326">
        <f>'Проверочная  таблица'!UW18+'Проверочная  таблица'!US18+'Проверочная  таблица'!SY18+'Проверочная  таблица'!TC18+RY18+UG18+UM18+SM18+SQ18+TK18+TO18+TW18+SG18</f>
        <v>0</v>
      </c>
      <c r="RX18" s="328">
        <f>'Проверочная  таблица'!UY18+'Проверочная  таблица'!UU18+'Проверочная  таблица'!TA18+'Проверочная  таблица'!TE18+SC18+UJ18+UP18+SO18+SS18+TM18+TQ18+TZ18+SJ18</f>
        <v>0</v>
      </c>
      <c r="RY18" s="1327">
        <f t="shared" si="100"/>
        <v>0</v>
      </c>
      <c r="RZ18" s="1039">
        <f>'[1]Иные межбюджетные трансферты'!I16</f>
        <v>0</v>
      </c>
      <c r="SA18" s="1160">
        <f>'[1]Иные межбюджетные трансферты'!K16</f>
        <v>0</v>
      </c>
      <c r="SB18" s="1328">
        <f>'[1]Иные межбюджетные трансферты'!M16</f>
        <v>0</v>
      </c>
      <c r="SC18" s="674">
        <f t="shared" si="101"/>
        <v>0</v>
      </c>
      <c r="SD18" s="809"/>
      <c r="SE18" s="807"/>
      <c r="SF18" s="1039"/>
      <c r="SG18" s="502">
        <f t="shared" si="102"/>
        <v>0</v>
      </c>
      <c r="SH18" s="1039">
        <f>'[1]Иные межбюджетные трансферты'!E16</f>
        <v>0</v>
      </c>
      <c r="SI18" s="1160">
        <f>'[1]Иные межбюджетные трансферты'!G16</f>
        <v>0</v>
      </c>
      <c r="SJ18" s="1321">
        <f t="shared" si="103"/>
        <v>0</v>
      </c>
      <c r="SK18" s="1039"/>
      <c r="SL18" s="1160"/>
      <c r="SM18" s="1326">
        <f t="shared" si="188"/>
        <v>0</v>
      </c>
      <c r="SN18" s="1160">
        <f>'[1]Иные межбюджетные трансферты'!W16</f>
        <v>0</v>
      </c>
      <c r="SO18" s="328">
        <f t="shared" si="189"/>
        <v>0</v>
      </c>
      <c r="SP18" s="1044"/>
      <c r="SQ18" s="1329">
        <f t="shared" si="190"/>
        <v>0</v>
      </c>
      <c r="SR18" s="1160">
        <f>'[1]Иные межбюджетные трансферты'!Y16</f>
        <v>0</v>
      </c>
      <c r="SS18" s="1043">
        <f t="shared" si="191"/>
        <v>0</v>
      </c>
      <c r="ST18" s="1044"/>
      <c r="SU18" s="1329">
        <f t="shared" si="192"/>
        <v>0</v>
      </c>
      <c r="SV18" s="1043">
        <f t="shared" si="193"/>
        <v>0</v>
      </c>
      <c r="SW18" s="685">
        <f t="shared" si="194"/>
        <v>0</v>
      </c>
      <c r="SX18" s="1043">
        <f t="shared" si="195"/>
        <v>0</v>
      </c>
      <c r="SY18" s="1310">
        <f t="shared" si="104"/>
        <v>0</v>
      </c>
      <c r="SZ18" s="1160">
        <f>'[1]Иные межбюджетные трансферты'!AC16</f>
        <v>0</v>
      </c>
      <c r="TA18" s="499">
        <f t="shared" si="105"/>
        <v>0</v>
      </c>
      <c r="TB18" s="1160"/>
      <c r="TC18" s="502">
        <f t="shared" si="106"/>
        <v>0</v>
      </c>
      <c r="TD18" s="1160">
        <f>'[1]Иные межбюджетные трансферты'!AE16</f>
        <v>0</v>
      </c>
      <c r="TE18" s="499">
        <f t="shared" si="107"/>
        <v>0</v>
      </c>
      <c r="TF18" s="1330"/>
      <c r="TG18" s="1319">
        <f t="shared" si="108"/>
        <v>0</v>
      </c>
      <c r="TH18" s="498">
        <f t="shared" si="109"/>
        <v>0</v>
      </c>
      <c r="TI18" s="1320">
        <f t="shared" si="196"/>
        <v>0</v>
      </c>
      <c r="TJ18" s="498">
        <f t="shared" si="197"/>
        <v>0</v>
      </c>
      <c r="TK18" s="502">
        <f t="shared" si="110"/>
        <v>0</v>
      </c>
      <c r="TL18" s="1160">
        <f>'[1]Иные межбюджетные трансферты'!AI16</f>
        <v>0</v>
      </c>
      <c r="TM18" s="499">
        <f t="shared" si="111"/>
        <v>0</v>
      </c>
      <c r="TN18" s="1160"/>
      <c r="TO18" s="502">
        <f t="shared" si="112"/>
        <v>0</v>
      </c>
      <c r="TP18" s="1160">
        <f>'[1]Иные межбюджетные трансферты'!AK16</f>
        <v>0</v>
      </c>
      <c r="TQ18" s="499">
        <f t="shared" si="113"/>
        <v>0</v>
      </c>
      <c r="TR18" s="1330"/>
      <c r="TS18" s="1319">
        <f t="shared" si="114"/>
        <v>0</v>
      </c>
      <c r="TT18" s="498">
        <f t="shared" si="115"/>
        <v>0</v>
      </c>
      <c r="TU18" s="1320">
        <f t="shared" si="198"/>
        <v>0</v>
      </c>
      <c r="TV18" s="1319">
        <f t="shared" si="199"/>
        <v>0</v>
      </c>
      <c r="TW18" s="502">
        <f t="shared" si="200"/>
        <v>0</v>
      </c>
      <c r="TX18" s="703">
        <f>'[1]Иные межбюджетные трансферты'!AS16</f>
        <v>0</v>
      </c>
      <c r="TY18" s="630">
        <f>'[1]Иные межбюджетные трансферты'!AW16</f>
        <v>0</v>
      </c>
      <c r="TZ18" s="1321">
        <f t="shared" si="201"/>
        <v>0</v>
      </c>
      <c r="UA18" s="689"/>
      <c r="UB18" s="701"/>
      <c r="UC18" s="1323">
        <f t="shared" si="202"/>
        <v>0</v>
      </c>
      <c r="UD18" s="1323">
        <f t="shared" si="203"/>
        <v>0</v>
      </c>
      <c r="UE18" s="1323">
        <f t="shared" si="204"/>
        <v>0</v>
      </c>
      <c r="UF18" s="779">
        <f t="shared" si="205"/>
        <v>0</v>
      </c>
      <c r="UG18" s="963">
        <f t="shared" si="116"/>
        <v>0</v>
      </c>
      <c r="UH18" s="1308">
        <f>'[1]Иные межбюджетные трансферты'!S16</f>
        <v>0</v>
      </c>
      <c r="UI18" s="1191">
        <f>'[1]Иные межбюджетные трансферты'!U16</f>
        <v>0</v>
      </c>
      <c r="UJ18" s="712">
        <f t="shared" si="117"/>
        <v>0</v>
      </c>
      <c r="UK18" s="1308"/>
      <c r="UL18" s="1191"/>
      <c r="UM18" s="963">
        <f t="shared" si="118"/>
        <v>0</v>
      </c>
      <c r="UN18" s="1308">
        <f>'[1]Иные межбюджетные трансферты'!O16</f>
        <v>0</v>
      </c>
      <c r="UO18" s="1191">
        <f>'[1]Иные межбюджетные трансферты'!Q16</f>
        <v>0</v>
      </c>
      <c r="UP18" s="712">
        <f t="shared" si="119"/>
        <v>0</v>
      </c>
      <c r="UQ18" s="1308"/>
      <c r="UR18" s="1191"/>
      <c r="US18" s="452">
        <f t="shared" si="120"/>
        <v>0</v>
      </c>
      <c r="UT18" s="809"/>
      <c r="UU18" s="1290">
        <f t="shared" si="121"/>
        <v>0</v>
      </c>
      <c r="UV18" s="668"/>
      <c r="UW18" s="556">
        <f t="shared" si="122"/>
        <v>0</v>
      </c>
      <c r="UX18" s="809">
        <f>'[1]Иные межбюджетные трансферты'!AO16</f>
        <v>0</v>
      </c>
      <c r="UY18" s="452">
        <f t="shared" si="123"/>
        <v>0</v>
      </c>
      <c r="UZ18" s="576"/>
      <c r="VA18" s="1289">
        <f t="shared" si="124"/>
        <v>0</v>
      </c>
      <c r="VB18" s="668">
        <f>'Проверочная  таблица'!UX18-VF18</f>
        <v>0</v>
      </c>
      <c r="VC18" s="1289">
        <f t="shared" si="125"/>
        <v>0</v>
      </c>
      <c r="VD18" s="668">
        <f>'Проверочная  таблица'!UZ18-VH18</f>
        <v>0</v>
      </c>
      <c r="VE18" s="1289">
        <f t="shared" si="126"/>
        <v>0</v>
      </c>
      <c r="VF18" s="809">
        <f>'[1]Иные межбюджетные трансферты'!AQ16</f>
        <v>0</v>
      </c>
      <c r="VG18" s="557">
        <f t="shared" si="127"/>
        <v>0</v>
      </c>
      <c r="VH18" s="576"/>
      <c r="VI18" s="499">
        <f>VK18+'Проверочная  таблица'!VS18+VO18+'Проверочная  таблица'!VW18+VQ18+'Проверочная  таблица'!VY18</f>
        <v>-10860000</v>
      </c>
      <c r="VJ18" s="499">
        <f>VL18+'Проверочная  таблица'!VT18+VP18+'Проверочная  таблица'!VX18+VR18+'Проверочная  таблица'!VZ18</f>
        <v>-5340000</v>
      </c>
      <c r="VK18" s="502"/>
      <c r="VL18" s="502"/>
      <c r="VM18" s="502"/>
      <c r="VN18" s="502"/>
      <c r="VO18" s="1319">
        <f t="shared" si="128"/>
        <v>0</v>
      </c>
      <c r="VP18" s="498">
        <f t="shared" si="129"/>
        <v>0</v>
      </c>
      <c r="VQ18" s="503"/>
      <c r="VR18" s="498"/>
      <c r="VS18" s="502">
        <v>-9250000</v>
      </c>
      <c r="VT18" s="502">
        <v>-5250000</v>
      </c>
      <c r="VU18" s="502">
        <v>-1610000</v>
      </c>
      <c r="VV18" s="502">
        <v>-90000</v>
      </c>
      <c r="VW18" s="1319">
        <f t="shared" si="130"/>
        <v>-1610000</v>
      </c>
      <c r="VX18" s="498">
        <f t="shared" si="131"/>
        <v>-90000</v>
      </c>
      <c r="VY18" s="498"/>
      <c r="VZ18" s="498"/>
      <c r="WA18" s="1309">
        <f>'Проверочная  таблица'!VS18+'Проверочная  таблица'!VU18</f>
        <v>-10860000</v>
      </c>
      <c r="WB18" s="1309">
        <f>'Проверочная  таблица'!VT18+'Проверочная  таблица'!VV18</f>
        <v>-5340000</v>
      </c>
      <c r="WC18" s="931"/>
    </row>
    <row r="19" spans="1:601" s="327" customFormat="1" ht="25.5" customHeight="1" x14ac:dyDescent="0.3">
      <c r="A19" s="334" t="s">
        <v>87</v>
      </c>
      <c r="B19" s="502">
        <f>D19+AI19+'Проверочная  таблица'!QS19+'Проверочная  таблица'!RW19</f>
        <v>541098157.29999995</v>
      </c>
      <c r="C19" s="499">
        <f>E19+'Проверочная  таблица'!QV19+AJ19+'Проверочная  таблица'!RX19</f>
        <v>115013964.12</v>
      </c>
      <c r="D19" s="1310">
        <f t="shared" si="0"/>
        <v>134102700</v>
      </c>
      <c r="E19" s="502">
        <f t="shared" si="1"/>
        <v>33525775</v>
      </c>
      <c r="F19" s="1311">
        <f>'[1]Дотация  из  ОБ_факт'!M15</f>
        <v>67182800</v>
      </c>
      <c r="G19" s="1312">
        <v>16795800</v>
      </c>
      <c r="H19" s="1313">
        <f>'[1]Дотация  из  ОБ_факт'!G15</f>
        <v>47716000</v>
      </c>
      <c r="I19" s="1312">
        <v>11929000</v>
      </c>
      <c r="J19" s="559">
        <f t="shared" si="2"/>
        <v>36858000</v>
      </c>
      <c r="K19" s="1314">
        <f t="shared" si="3"/>
        <v>9214500</v>
      </c>
      <c r="L19" s="1315">
        <f>'[1]Дотация  из  ОБ_факт'!K15</f>
        <v>10858000</v>
      </c>
      <c r="M19" s="685">
        <v>2714500</v>
      </c>
      <c r="N19" s="1311">
        <f>'[1]Дотация  из  ОБ_факт'!Q15</f>
        <v>0</v>
      </c>
      <c r="O19" s="1316"/>
      <c r="P19" s="1311">
        <f>'[1]Дотация  из  ОБ_факт'!S15</f>
        <v>19203900</v>
      </c>
      <c r="Q19" s="1317">
        <v>4800975</v>
      </c>
      <c r="R19" s="1314">
        <f t="shared" si="4"/>
        <v>18278800</v>
      </c>
      <c r="S19" s="1318">
        <f t="shared" si="5"/>
        <v>4569700</v>
      </c>
      <c r="T19" s="1315">
        <f>'[1]Дотация  из  ОБ_факт'!W15</f>
        <v>925100</v>
      </c>
      <c r="U19" s="572">
        <v>231275</v>
      </c>
      <c r="V19" s="1311">
        <f>'[1]Дотация  из  ОБ_факт'!AA15+'[1]Дотация  из  ОБ_факт'!AC15+'[1]Дотация  из  ОБ_факт'!AG15</f>
        <v>0</v>
      </c>
      <c r="W19" s="959">
        <f t="shared" si="6"/>
        <v>0</v>
      </c>
      <c r="X19" s="543"/>
      <c r="Y19" s="542"/>
      <c r="Z19" s="543"/>
      <c r="AA19" s="1311">
        <f>'[1]Дотация  из  ОБ_факт'!Y15+'[1]Дотация  из  ОБ_факт'!AE15</f>
        <v>0</v>
      </c>
      <c r="AB19" s="573">
        <f t="shared" si="7"/>
        <v>0</v>
      </c>
      <c r="AC19" s="542"/>
      <c r="AD19" s="543"/>
      <c r="AE19" s="559">
        <f t="shared" si="8"/>
        <v>0</v>
      </c>
      <c r="AF19" s="1314">
        <f t="shared" si="9"/>
        <v>0</v>
      </c>
      <c r="AG19" s="559">
        <f>'[1]Дотация  из  ОБ_факт'!AE15</f>
        <v>0</v>
      </c>
      <c r="AH19" s="676"/>
      <c r="AI19" s="1276">
        <f>'Проверочная  таблица'!LK19+'Проверочная  таблица'!QK19+'Проверочная  таблица'!QM19+CQ19+CS19+CY19+DA19+BS19+CA19+'Проверочная  таблица'!JK19+'Проверочная  таблица'!JU19+'Проверочная  таблица'!EC19+'Проверочная  таблица'!KY19+DM19+'Проверочная  таблица'!IG19+'Проверочная  таблица'!IM19+'Проверочная  таблица'!MG19+'Проверочная  таблица'!MO19+IA19+'Проверочная  таблица'!LU19+FK19+EY19+OE19+ES19+AK19+AU19+FE19+JE19+GG19+GQ19+DG19+OK19+FQ19+EI19+OU19+NM19+GA19+CM19+HU19</f>
        <v>116306386.3</v>
      </c>
      <c r="AJ19" s="556">
        <f>'Проверочная  таблица'!LP19+'Проверочная  таблица'!QL19+'Проверочная  таблица'!QN19+CR19+CT19+CZ19+DB19+BW19+CE19+'Проверочная  таблица'!JP19+'Проверочная  таблица'!JZ19+'Проверочная  таблица'!EF19+'Проверочная  таблица'!LE19+DU19+'Проверочная  таблица'!IJ19+'Проверочная  таблица'!IP19+'Проверочная  таблица'!MK19+'Проверочная  таблица'!MS19+ID19+'Проверочная  таблица'!LY19+FH19+FN19+FB19+OH19+EV19+AP19+AY19+JH19+GL19+GV19+DJ19+OP19+FT19+EN19+PB19+NP19+GD19+CO19+HX19</f>
        <v>4051842.8600000003</v>
      </c>
      <c r="AK19" s="556">
        <f t="shared" si="10"/>
        <v>0</v>
      </c>
      <c r="AL19" s="330">
        <f>[1]Субсидия_факт!DB17</f>
        <v>0</v>
      </c>
      <c r="AM19" s="500">
        <f>[1]Субсидия_факт!FF17</f>
        <v>0</v>
      </c>
      <c r="AN19" s="501">
        <f>[1]Субсидия_факт!FR17</f>
        <v>0</v>
      </c>
      <c r="AO19" s="500">
        <f>[1]Субсидия_факт!MZ17</f>
        <v>0</v>
      </c>
      <c r="AP19" s="556">
        <f t="shared" si="11"/>
        <v>0</v>
      </c>
      <c r="AQ19" s="458"/>
      <c r="AR19" s="458"/>
      <c r="AS19" s="458"/>
      <c r="AT19" s="458"/>
      <c r="AU19" s="556">
        <f t="shared" si="12"/>
        <v>0</v>
      </c>
      <c r="AV19" s="458">
        <f>[1]Субсидия_факт!DD17</f>
        <v>0</v>
      </c>
      <c r="AW19" s="330">
        <f>[1]Субсидия_факт!FJ17</f>
        <v>0</v>
      </c>
      <c r="AX19" s="501">
        <f>[1]Субсидия_факт!NB17</f>
        <v>0</v>
      </c>
      <c r="AY19" s="556">
        <f t="shared" si="13"/>
        <v>0</v>
      </c>
      <c r="AZ19" s="500"/>
      <c r="BA19" s="500"/>
      <c r="BB19" s="501"/>
      <c r="BC19" s="557">
        <f t="shared" si="14"/>
        <v>0</v>
      </c>
      <c r="BD19" s="501">
        <f t="shared" si="15"/>
        <v>0</v>
      </c>
      <c r="BE19" s="458">
        <f t="shared" si="16"/>
        <v>0</v>
      </c>
      <c r="BF19" s="330">
        <f t="shared" si="17"/>
        <v>0</v>
      </c>
      <c r="BG19" s="557">
        <f t="shared" si="18"/>
        <v>0</v>
      </c>
      <c r="BH19" s="500">
        <f t="shared" si="19"/>
        <v>0</v>
      </c>
      <c r="BI19" s="501">
        <f t="shared" si="20"/>
        <v>0</v>
      </c>
      <c r="BJ19" s="330">
        <f t="shared" si="21"/>
        <v>0</v>
      </c>
      <c r="BK19" s="557">
        <f t="shared" si="22"/>
        <v>0</v>
      </c>
      <c r="BL19" s="458">
        <f>[1]Субсидия_факт!DF17</f>
        <v>0</v>
      </c>
      <c r="BM19" s="330">
        <f>[1]Субсидия_факт!FL17</f>
        <v>0</v>
      </c>
      <c r="BN19" s="458">
        <f>[1]Субсидия_факт!ND17</f>
        <v>0</v>
      </c>
      <c r="BO19" s="557">
        <f t="shared" si="23"/>
        <v>0</v>
      </c>
      <c r="BP19" s="501"/>
      <c r="BQ19" s="500"/>
      <c r="BR19" s="501"/>
      <c r="BS19" s="499">
        <f t="shared" si="132"/>
        <v>18452881</v>
      </c>
      <c r="BT19" s="1070">
        <f>[1]Субсидия_факт!IL17</f>
        <v>0</v>
      </c>
      <c r="BU19" s="330">
        <f>[1]Субсидия_факт!IR17</f>
        <v>18452881</v>
      </c>
      <c r="BV19" s="668">
        <f>[1]Субсидия_факт!JD17</f>
        <v>0</v>
      </c>
      <c r="BW19" s="499">
        <f t="shared" si="133"/>
        <v>0</v>
      </c>
      <c r="BX19" s="500"/>
      <c r="BY19" s="500"/>
      <c r="BZ19" s="576"/>
      <c r="CA19" s="499">
        <f t="shared" si="134"/>
        <v>0</v>
      </c>
      <c r="CB19" s="458">
        <f>[1]Субсидия_факт!IN17</f>
        <v>0</v>
      </c>
      <c r="CC19" s="330">
        <f>[1]Субсидия_факт!IT17</f>
        <v>0</v>
      </c>
      <c r="CD19" s="668">
        <f>[1]Субсидия_факт!JF17</f>
        <v>0</v>
      </c>
      <c r="CE19" s="499">
        <f t="shared" si="135"/>
        <v>0</v>
      </c>
      <c r="CF19" s="500"/>
      <c r="CG19" s="501"/>
      <c r="CH19" s="668"/>
      <c r="CI19" s="1319">
        <f t="shared" si="24"/>
        <v>0</v>
      </c>
      <c r="CJ19" s="498">
        <f t="shared" si="25"/>
        <v>0</v>
      </c>
      <c r="CK19" s="1320">
        <f t="shared" si="136"/>
        <v>0</v>
      </c>
      <c r="CL19" s="1319">
        <f t="shared" si="137"/>
        <v>0</v>
      </c>
      <c r="CM19" s="499">
        <f t="shared" si="138"/>
        <v>0</v>
      </c>
      <c r="CN19" s="630">
        <f>[1]Субсидия_факт!FT17</f>
        <v>0</v>
      </c>
      <c r="CO19" s="499">
        <f t="shared" si="138"/>
        <v>0</v>
      </c>
      <c r="CP19" s="630"/>
      <c r="CQ19" s="1321">
        <f>[1]Субсидия_факт!FV17</f>
        <v>0</v>
      </c>
      <c r="CR19" s="573"/>
      <c r="CS19" s="499">
        <f>[1]Субсидия_факт!FX17</f>
        <v>0</v>
      </c>
      <c r="CT19" s="573"/>
      <c r="CU19" s="498">
        <f t="shared" si="26"/>
        <v>0</v>
      </c>
      <c r="CV19" s="1320">
        <f t="shared" si="27"/>
        <v>0</v>
      </c>
      <c r="CW19" s="779">
        <f>[1]Субсидия_факт!FZ17</f>
        <v>0</v>
      </c>
      <c r="CX19" s="572"/>
      <c r="CY19" s="502">
        <f>[1]Субсидия_факт!GB17</f>
        <v>0</v>
      </c>
      <c r="CZ19" s="328"/>
      <c r="DA19" s="1321">
        <f>[1]Субсидия_факт!GD17</f>
        <v>0</v>
      </c>
      <c r="DB19" s="573"/>
      <c r="DC19" s="498">
        <f t="shared" si="28"/>
        <v>0</v>
      </c>
      <c r="DD19" s="498">
        <f t="shared" si="29"/>
        <v>0</v>
      </c>
      <c r="DE19" s="1285">
        <f>[1]Субсидия_факт!GF17</f>
        <v>0</v>
      </c>
      <c r="DF19" s="329"/>
      <c r="DG19" s="556">
        <f t="shared" si="30"/>
        <v>0</v>
      </c>
      <c r="DH19" s="668">
        <f>[1]Субсидия_факт!EV17</f>
        <v>0</v>
      </c>
      <c r="DI19" s="870">
        <f>[1]Субсидия_факт!EX17</f>
        <v>0</v>
      </c>
      <c r="DJ19" s="452">
        <f t="shared" si="31"/>
        <v>0</v>
      </c>
      <c r="DK19" s="702"/>
      <c r="DL19" s="870"/>
      <c r="DM19" s="502">
        <f t="shared" si="32"/>
        <v>0</v>
      </c>
      <c r="DN19" s="703">
        <f>[1]Субсидия_факт!R17</f>
        <v>0</v>
      </c>
      <c r="DO19" s="703">
        <f>[1]Субсидия_факт!T17</f>
        <v>0</v>
      </c>
      <c r="DP19" s="630">
        <f>[1]Субсидия_факт!V17</f>
        <v>0</v>
      </c>
      <c r="DQ19" s="670">
        <f>[1]Субсидия_факт!X17</f>
        <v>0</v>
      </c>
      <c r="DR19" s="700">
        <f>[1]Субсидия_факт!Z17</f>
        <v>0</v>
      </c>
      <c r="DS19" s="500">
        <f>[1]Субсидия_факт!AB17</f>
        <v>0</v>
      </c>
      <c r="DT19" s="670">
        <f>[1]Субсидия_факт!AD17</f>
        <v>0</v>
      </c>
      <c r="DU19" s="499">
        <f t="shared" si="33"/>
        <v>0</v>
      </c>
      <c r="DV19" s="501"/>
      <c r="DW19" s="500"/>
      <c r="DX19" s="630"/>
      <c r="DY19" s="500"/>
      <c r="DZ19" s="630"/>
      <c r="EA19" s="501"/>
      <c r="EB19" s="703"/>
      <c r="EC19" s="556">
        <f t="shared" si="34"/>
        <v>0</v>
      </c>
      <c r="ED19" s="668">
        <f>[1]Субсидия_факт!BN17</f>
        <v>0</v>
      </c>
      <c r="EE19" s="870">
        <f>[1]Субсидия_факт!BP17</f>
        <v>0</v>
      </c>
      <c r="EF19" s="452">
        <f t="shared" si="35"/>
        <v>0</v>
      </c>
      <c r="EG19" s="702"/>
      <c r="EH19" s="870"/>
      <c r="EI19" s="502">
        <f t="shared" si="139"/>
        <v>2980082.37</v>
      </c>
      <c r="EJ19" s="458">
        <f>[1]Субсидия_факт!AJ17</f>
        <v>120407.37</v>
      </c>
      <c r="EK19" s="630">
        <f>[1]Субсидия_факт!AL17</f>
        <v>2859675</v>
      </c>
      <c r="EL19" s="1070">
        <f>[1]Субсидия_факт!AN17</f>
        <v>0</v>
      </c>
      <c r="EM19" s="630">
        <f>[1]Субсидия_факт!AP17</f>
        <v>0</v>
      </c>
      <c r="EN19" s="499">
        <f t="shared" si="140"/>
        <v>0</v>
      </c>
      <c r="EO19" s="458"/>
      <c r="EP19" s="630"/>
      <c r="EQ19" s="458"/>
      <c r="ER19" s="630"/>
      <c r="ES19" s="556">
        <f t="shared" si="36"/>
        <v>0</v>
      </c>
      <c r="ET19" s="668">
        <f>[1]Субсидия_факт!AX17</f>
        <v>0</v>
      </c>
      <c r="EU19" s="624">
        <f>[1]Субсидия_факт!AZ17</f>
        <v>0</v>
      </c>
      <c r="EV19" s="452">
        <f t="shared" si="37"/>
        <v>0</v>
      </c>
      <c r="EW19" s="702"/>
      <c r="EX19" s="624"/>
      <c r="EY19" s="556">
        <f t="shared" si="38"/>
        <v>0</v>
      </c>
      <c r="EZ19" s="668">
        <f>[1]Субсидия_факт!BZ17</f>
        <v>0</v>
      </c>
      <c r="FA19" s="870">
        <f>[1]Субсидия_факт!CB17</f>
        <v>0</v>
      </c>
      <c r="FB19" s="452">
        <f t="shared" si="39"/>
        <v>0</v>
      </c>
      <c r="FC19" s="702"/>
      <c r="FD19" s="624"/>
      <c r="FE19" s="556">
        <f t="shared" si="40"/>
        <v>0</v>
      </c>
      <c r="FF19" s="668">
        <f>[1]Субсидия_факт!BR17</f>
        <v>0</v>
      </c>
      <c r="FG19" s="870">
        <f>[1]Субсидия_факт!BT17</f>
        <v>0</v>
      </c>
      <c r="FH19" s="452">
        <f t="shared" si="41"/>
        <v>0</v>
      </c>
      <c r="FI19" s="702"/>
      <c r="FJ19" s="624"/>
      <c r="FK19" s="556">
        <f t="shared" si="42"/>
        <v>0</v>
      </c>
      <c r="FL19" s="668">
        <f>[1]Субсидия_факт!KJ17</f>
        <v>0</v>
      </c>
      <c r="FM19" s="870">
        <f>[1]Субсидия_факт!KL17</f>
        <v>0</v>
      </c>
      <c r="FN19" s="452">
        <f t="shared" si="43"/>
        <v>0</v>
      </c>
      <c r="FO19" s="702"/>
      <c r="FP19" s="624"/>
      <c r="FQ19" s="556">
        <f t="shared" si="44"/>
        <v>0</v>
      </c>
      <c r="FR19" s="668">
        <f>[1]Субсидия_факт!KN17</f>
        <v>0</v>
      </c>
      <c r="FS19" s="870">
        <f>[1]Субсидия_факт!KR17</f>
        <v>0</v>
      </c>
      <c r="FT19" s="452">
        <f t="shared" si="45"/>
        <v>0</v>
      </c>
      <c r="FU19" s="702"/>
      <c r="FV19" s="624"/>
      <c r="FW19" s="1289">
        <f t="shared" si="141"/>
        <v>0</v>
      </c>
      <c r="FX19" s="557">
        <f t="shared" si="142"/>
        <v>0</v>
      </c>
      <c r="FY19" s="1289">
        <f t="shared" si="143"/>
        <v>0</v>
      </c>
      <c r="FZ19" s="557">
        <f t="shared" si="144"/>
        <v>0</v>
      </c>
      <c r="GA19" s="556">
        <f t="shared" si="145"/>
        <v>0</v>
      </c>
      <c r="GB19" s="668">
        <f>[1]Субсидия_факт!BJ17</f>
        <v>0</v>
      </c>
      <c r="GC19" s="624">
        <f>[1]Субсидия_факт!BL17</f>
        <v>0</v>
      </c>
      <c r="GD19" s="556">
        <f t="shared" si="146"/>
        <v>0</v>
      </c>
      <c r="GE19" s="668"/>
      <c r="GF19" s="624"/>
      <c r="GG19" s="556">
        <f t="shared" si="46"/>
        <v>0</v>
      </c>
      <c r="GH19" s="668"/>
      <c r="GI19" s="624"/>
      <c r="GJ19" s="668"/>
      <c r="GK19" s="870"/>
      <c r="GL19" s="452">
        <f t="shared" si="47"/>
        <v>0</v>
      </c>
      <c r="GM19" s="668"/>
      <c r="GN19" s="624"/>
      <c r="GO19" s="668"/>
      <c r="GP19" s="624"/>
      <c r="GQ19" s="452">
        <f t="shared" si="147"/>
        <v>717205.84</v>
      </c>
      <c r="GR19" s="668">
        <f>[1]Субсидия_факт!GJ17</f>
        <v>92942.99</v>
      </c>
      <c r="GS19" s="624">
        <f>[1]Субсидия_факт!GN17</f>
        <v>0</v>
      </c>
      <c r="GT19" s="668">
        <f>[1]Субсидия_факт!GX17</f>
        <v>366391.87</v>
      </c>
      <c r="GU19" s="870">
        <f>[1]Субсидия_факт!HB17</f>
        <v>257870.98</v>
      </c>
      <c r="GV19" s="452">
        <f t="shared" si="148"/>
        <v>0</v>
      </c>
      <c r="GW19" s="668"/>
      <c r="GX19" s="624"/>
      <c r="GY19" s="668"/>
      <c r="GZ19" s="624"/>
      <c r="HA19" s="1289">
        <f t="shared" si="149"/>
        <v>471724.04000000004</v>
      </c>
      <c r="HB19" s="668">
        <f t="shared" si="48"/>
        <v>92942.99</v>
      </c>
      <c r="HC19" s="870">
        <f t="shared" si="49"/>
        <v>0</v>
      </c>
      <c r="HD19" s="668">
        <f t="shared" si="50"/>
        <v>222313.88</v>
      </c>
      <c r="HE19" s="870">
        <f t="shared" si="51"/>
        <v>156467.17000000001</v>
      </c>
      <c r="HF19" s="1289">
        <f t="shared" si="150"/>
        <v>0</v>
      </c>
      <c r="HG19" s="668">
        <f t="shared" si="52"/>
        <v>0</v>
      </c>
      <c r="HH19" s="870">
        <f t="shared" si="53"/>
        <v>0</v>
      </c>
      <c r="HI19" s="668">
        <f t="shared" si="54"/>
        <v>0</v>
      </c>
      <c r="HJ19" s="870">
        <f t="shared" si="55"/>
        <v>0</v>
      </c>
      <c r="HK19" s="1289">
        <f t="shared" si="151"/>
        <v>245481.8</v>
      </c>
      <c r="HL19" s="668">
        <f>[1]Субсидия_факт!GL17</f>
        <v>0</v>
      </c>
      <c r="HM19" s="624">
        <f>[1]Субсидия_факт!GP17</f>
        <v>0</v>
      </c>
      <c r="HN19" s="668">
        <f>[1]Субсидия_факт!GZ17</f>
        <v>144077.99</v>
      </c>
      <c r="HO19" s="870">
        <f>[1]Субсидия_факт!HD17</f>
        <v>101403.81</v>
      </c>
      <c r="HP19" s="1289">
        <f t="shared" si="152"/>
        <v>0</v>
      </c>
      <c r="HQ19" s="668"/>
      <c r="HR19" s="624"/>
      <c r="HS19" s="668"/>
      <c r="HT19" s="624"/>
      <c r="HU19" s="502">
        <f t="shared" si="56"/>
        <v>0</v>
      </c>
      <c r="HV19" s="576">
        <f>[1]Субсидия_факт!N17</f>
        <v>0</v>
      </c>
      <c r="HW19" s="624">
        <f>[1]Субсидия_факт!P17</f>
        <v>0</v>
      </c>
      <c r="HX19" s="499">
        <f t="shared" si="57"/>
        <v>0</v>
      </c>
      <c r="HY19" s="500"/>
      <c r="HZ19" s="649"/>
      <c r="IA19" s="502">
        <f t="shared" si="153"/>
        <v>0</v>
      </c>
      <c r="IB19" s="576">
        <f>[1]Субсидия_факт!EP17</f>
        <v>0</v>
      </c>
      <c r="IC19" s="624">
        <f>[1]Субсидия_факт!ER17</f>
        <v>0</v>
      </c>
      <c r="ID19" s="499">
        <f t="shared" si="154"/>
        <v>0</v>
      </c>
      <c r="IE19" s="500"/>
      <c r="IF19" s="649"/>
      <c r="IG19" s="1276">
        <f t="shared" si="60"/>
        <v>1262638.42</v>
      </c>
      <c r="IH19" s="668">
        <f>[1]Субсидия_факт!ED17</f>
        <v>353540.49</v>
      </c>
      <c r="II19" s="870">
        <f>[1]Субсидия_факт!EJ17</f>
        <v>909097.93</v>
      </c>
      <c r="IJ19" s="452">
        <f t="shared" si="61"/>
        <v>0</v>
      </c>
      <c r="IK19" s="668"/>
      <c r="IL19" s="624"/>
      <c r="IM19" s="452">
        <f t="shared" si="62"/>
        <v>1547700.3</v>
      </c>
      <c r="IN19" s="668">
        <f>[1]Субсидия_факт!EF17</f>
        <v>433358.22</v>
      </c>
      <c r="IO19" s="624">
        <f>[1]Субсидия_факт!EL17</f>
        <v>1114342.08</v>
      </c>
      <c r="IP19" s="452">
        <f t="shared" si="63"/>
        <v>0</v>
      </c>
      <c r="IQ19" s="576"/>
      <c r="IR19" s="652"/>
      <c r="IS19" s="557">
        <f t="shared" si="64"/>
        <v>664803.04</v>
      </c>
      <c r="IT19" s="702">
        <f>'Проверочная  таблица'!IN19-'Проверочная  таблица'!IZ19</f>
        <v>186145.76999999996</v>
      </c>
      <c r="IU19" s="624">
        <f>'Проверочная  таблица'!IO19-'Проверочная  таблица'!JA19</f>
        <v>478657.27</v>
      </c>
      <c r="IV19" s="1285">
        <f t="shared" si="65"/>
        <v>0</v>
      </c>
      <c r="IW19" s="576">
        <f>'Проверочная  таблица'!IQ19-'Проверочная  таблица'!JC19</f>
        <v>0</v>
      </c>
      <c r="IX19" s="701">
        <f>'Проверочная  таблица'!IR19-'Проверочная  таблица'!JD19</f>
        <v>0</v>
      </c>
      <c r="IY19" s="557">
        <f t="shared" si="66"/>
        <v>882897.26</v>
      </c>
      <c r="IZ19" s="668">
        <f>[1]Субсидия_факт!EH17</f>
        <v>247212.45</v>
      </c>
      <c r="JA19" s="870">
        <f>[1]Субсидия_факт!EN17</f>
        <v>635684.81000000006</v>
      </c>
      <c r="JB19" s="557">
        <f t="shared" si="67"/>
        <v>0</v>
      </c>
      <c r="JC19" s="668"/>
      <c r="JD19" s="624"/>
      <c r="JE19" s="452">
        <f t="shared" si="68"/>
        <v>0</v>
      </c>
      <c r="JF19" s="576">
        <f>[1]Субсидия_факт!AR17</f>
        <v>0</v>
      </c>
      <c r="JG19" s="624">
        <f>[1]Субсидия_факт!AT17</f>
        <v>0</v>
      </c>
      <c r="JH19" s="452">
        <f t="shared" si="69"/>
        <v>0</v>
      </c>
      <c r="JI19" s="576"/>
      <c r="JJ19" s="624"/>
      <c r="JK19" s="1290">
        <f t="shared" si="70"/>
        <v>0</v>
      </c>
      <c r="JL19" s="576">
        <f>[1]Субсидия_факт!CJ17</f>
        <v>0</v>
      </c>
      <c r="JM19" s="624">
        <f>[1]Субсидия_факт!CP17</f>
        <v>0</v>
      </c>
      <c r="JN19" s="668">
        <f>[1]Субсидия_факт!DN17</f>
        <v>0</v>
      </c>
      <c r="JO19" s="870">
        <f>[1]Субсидия_факт!DT17</f>
        <v>0</v>
      </c>
      <c r="JP19" s="452">
        <f t="shared" si="71"/>
        <v>0</v>
      </c>
      <c r="JQ19" s="576"/>
      <c r="JR19" s="624"/>
      <c r="JS19" s="576"/>
      <c r="JT19" s="767"/>
      <c r="JU19" s="1290">
        <f t="shared" si="72"/>
        <v>31500000</v>
      </c>
      <c r="JV19" s="576">
        <f>[1]Субсидия_факт!CL17</f>
        <v>8820000</v>
      </c>
      <c r="JW19" s="624">
        <f>[1]Субсидия_факт!CR17</f>
        <v>22680000</v>
      </c>
      <c r="JX19" s="668">
        <f>[1]Субсидия_факт!DP17</f>
        <v>0</v>
      </c>
      <c r="JY19" s="870">
        <f>[1]Субсидия_факт!DV17</f>
        <v>0</v>
      </c>
      <c r="JZ19" s="452">
        <f t="shared" si="73"/>
        <v>0</v>
      </c>
      <c r="KA19" s="576"/>
      <c r="KB19" s="624"/>
      <c r="KC19" s="702"/>
      <c r="KD19" s="624"/>
      <c r="KE19" s="1291">
        <f t="shared" si="74"/>
        <v>31500000</v>
      </c>
      <c r="KF19" s="576">
        <f>'Проверочная  таблица'!JV19-KP19</f>
        <v>8820000</v>
      </c>
      <c r="KG19" s="624">
        <f>'Проверочная  таблица'!JW19-KQ19</f>
        <v>22680000</v>
      </c>
      <c r="KH19" s="702">
        <f>'Проверочная  таблица'!JX19-KR19</f>
        <v>0</v>
      </c>
      <c r="KI19" s="624">
        <f>'Проверочная  таблица'!JY19-KS19</f>
        <v>0</v>
      </c>
      <c r="KJ19" s="1291">
        <f t="shared" si="75"/>
        <v>0</v>
      </c>
      <c r="KK19" s="576">
        <f>'Проверочная  таблица'!KA19-KU19</f>
        <v>0</v>
      </c>
      <c r="KL19" s="652">
        <f>'Проверочная  таблица'!KB19-KV19</f>
        <v>0</v>
      </c>
      <c r="KM19" s="576">
        <f>'Проверочная  таблица'!KC19-KW19</f>
        <v>0</v>
      </c>
      <c r="KN19" s="701">
        <f>'Проверочная  таблица'!KD19-KX19</f>
        <v>0</v>
      </c>
      <c r="KO19" s="557">
        <f t="shared" si="76"/>
        <v>0</v>
      </c>
      <c r="KP19" s="576">
        <f>[1]Субсидия_факт!CN17</f>
        <v>0</v>
      </c>
      <c r="KQ19" s="624">
        <f>[1]Субсидия_факт!CT17</f>
        <v>0</v>
      </c>
      <c r="KR19" s="668">
        <f>[1]Субсидия_факт!DR17</f>
        <v>0</v>
      </c>
      <c r="KS19" s="870">
        <f>[1]Субсидия_факт!DX17</f>
        <v>0</v>
      </c>
      <c r="KT19" s="557">
        <f t="shared" si="77"/>
        <v>0</v>
      </c>
      <c r="KU19" s="576"/>
      <c r="KV19" s="624"/>
      <c r="KW19" s="576"/>
      <c r="KX19" s="767"/>
      <c r="KY19" s="1292">
        <f t="shared" si="155"/>
        <v>0</v>
      </c>
      <c r="KZ19" s="668">
        <f>[1]Субсидия_факт!CD17</f>
        <v>0</v>
      </c>
      <c r="LA19" s="624">
        <f>[1]Субсидия_факт!CF17</f>
        <v>0</v>
      </c>
      <c r="LB19" s="668">
        <f>[1]Субсидия_факт!BV17</f>
        <v>0</v>
      </c>
      <c r="LC19" s="624">
        <f>[1]Субсидия_факт!BX17</f>
        <v>0</v>
      </c>
      <c r="LD19" s="668">
        <f>[1]Субсидия_факт!CH17</f>
        <v>0</v>
      </c>
      <c r="LE19" s="452">
        <f t="shared" si="156"/>
        <v>0</v>
      </c>
      <c r="LF19" s="576"/>
      <c r="LG19" s="624"/>
      <c r="LH19" s="576"/>
      <c r="LI19" s="624"/>
      <c r="LJ19" s="576"/>
      <c r="LK19" s="556">
        <f t="shared" si="78"/>
        <v>2251503.14</v>
      </c>
      <c r="LL19" s="500">
        <f>[1]Субсидия_факт!HN17</f>
        <v>0</v>
      </c>
      <c r="LM19" s="668">
        <f>[1]Субсидия_факт!HL17</f>
        <v>2251503.14</v>
      </c>
      <c r="LN19" s="703">
        <f>[1]Субсидия_факт!HV17</f>
        <v>0</v>
      </c>
      <c r="LO19" s="630">
        <f>[1]Субсидия_факт!HX17</f>
        <v>0</v>
      </c>
      <c r="LP19" s="452">
        <f t="shared" si="79"/>
        <v>0</v>
      </c>
      <c r="LQ19" s="330"/>
      <c r="LR19" s="576"/>
      <c r="LS19" s="458"/>
      <c r="LT19" s="630"/>
      <c r="LU19" s="452">
        <f t="shared" si="80"/>
        <v>0</v>
      </c>
      <c r="LV19" s="576">
        <f>[1]Субсидия_факт!HT17</f>
        <v>0</v>
      </c>
      <c r="LW19" s="576">
        <f>[1]Субсидия_факт!HP17</f>
        <v>0</v>
      </c>
      <c r="LX19" s="624">
        <f>[1]Субсидия_факт!HR17</f>
        <v>0</v>
      </c>
      <c r="LY19" s="452">
        <f t="shared" si="81"/>
        <v>0</v>
      </c>
      <c r="LZ19" s="576">
        <f t="shared" si="157"/>
        <v>0</v>
      </c>
      <c r="MA19" s="576"/>
      <c r="MB19" s="624"/>
      <c r="MC19" s="1289">
        <f t="shared" si="82"/>
        <v>0</v>
      </c>
      <c r="MD19" s="1289">
        <f t="shared" si="83"/>
        <v>0</v>
      </c>
      <c r="ME19" s="1289">
        <f t="shared" si="84"/>
        <v>0</v>
      </c>
      <c r="MF19" s="557">
        <f t="shared" si="85"/>
        <v>0</v>
      </c>
      <c r="MG19" s="1293">
        <f t="shared" si="207"/>
        <v>0</v>
      </c>
      <c r="MH19" s="668">
        <f>[1]Субсидия_факт!LH17</f>
        <v>0</v>
      </c>
      <c r="MI19" s="870">
        <f>[1]Субсидия_факт!LN17</f>
        <v>0</v>
      </c>
      <c r="MJ19" s="576"/>
      <c r="MK19" s="1293">
        <f t="shared" si="208"/>
        <v>0</v>
      </c>
      <c r="ML19" s="702"/>
      <c r="MM19" s="624"/>
      <c r="MN19" s="576"/>
      <c r="MO19" s="1293">
        <f t="shared" si="158"/>
        <v>19400000</v>
      </c>
      <c r="MP19" s="668">
        <f>[1]Субсидия_факт!LJ17</f>
        <v>870000</v>
      </c>
      <c r="MQ19" s="870">
        <f>[1]Субсидия_факт!LP17</f>
        <v>16530000</v>
      </c>
      <c r="MR19" s="576">
        <f>[1]Субсидия_факт!LT17</f>
        <v>2000000</v>
      </c>
      <c r="MS19" s="1293">
        <f t="shared" si="159"/>
        <v>2000000</v>
      </c>
      <c r="MT19" s="576"/>
      <c r="MU19" s="701"/>
      <c r="MV19" s="576">
        <f t="shared" si="160"/>
        <v>2000000</v>
      </c>
      <c r="MW19" s="1294">
        <f t="shared" si="161"/>
        <v>2000000</v>
      </c>
      <c r="MX19" s="501">
        <f>'Проверочная  таблица'!MP19-NF19</f>
        <v>0</v>
      </c>
      <c r="MY19" s="630">
        <f>'Проверочная  таблица'!MQ19-NG19</f>
        <v>0</v>
      </c>
      <c r="MZ19" s="500">
        <f>'Проверочная  таблица'!MR19-NH19</f>
        <v>2000000</v>
      </c>
      <c r="NA19" s="1294">
        <f t="shared" si="162"/>
        <v>2000000</v>
      </c>
      <c r="NB19" s="702">
        <f>'Проверочная  таблица'!MT19-NJ19</f>
        <v>0</v>
      </c>
      <c r="NC19" s="624">
        <f>'Проверочная  таблица'!MU19-NK19</f>
        <v>0</v>
      </c>
      <c r="ND19" s="576">
        <f>'Проверочная  таблица'!MV19-NL19</f>
        <v>2000000</v>
      </c>
      <c r="NE19" s="1294">
        <f t="shared" si="163"/>
        <v>17400000</v>
      </c>
      <c r="NF19" s="668">
        <f>[1]Субсидия_факт!LL17</f>
        <v>870000</v>
      </c>
      <c r="NG19" s="870">
        <f>[1]Субсидия_факт!LR17</f>
        <v>16530000</v>
      </c>
      <c r="NH19" s="668">
        <f>[1]Субсидия_факт!LV17</f>
        <v>0</v>
      </c>
      <c r="NI19" s="1294">
        <f t="shared" si="164"/>
        <v>0</v>
      </c>
      <c r="NJ19" s="702"/>
      <c r="NK19" s="624"/>
      <c r="NL19" s="576">
        <f t="shared" si="206"/>
        <v>0</v>
      </c>
      <c r="NM19" s="502">
        <f t="shared" si="86"/>
        <v>5333880.3000000007</v>
      </c>
      <c r="NN19" s="458">
        <f>[1]Субсидия_факт!MF17</f>
        <v>1493486.4700000002</v>
      </c>
      <c r="NO19" s="630">
        <f>[1]Субсидия_факт!MJ17</f>
        <v>3840393.83</v>
      </c>
      <c r="NP19" s="499">
        <f t="shared" si="87"/>
        <v>0</v>
      </c>
      <c r="NQ19" s="330"/>
      <c r="NR19" s="649"/>
      <c r="NS19" s="1323">
        <f t="shared" si="88"/>
        <v>5333880.3000000007</v>
      </c>
      <c r="NT19" s="330">
        <f t="shared" si="165"/>
        <v>1493486.4700000002</v>
      </c>
      <c r="NU19" s="630">
        <f t="shared" si="165"/>
        <v>3840393.83</v>
      </c>
      <c r="NV19" s="779">
        <f t="shared" si="89"/>
        <v>0</v>
      </c>
      <c r="NW19" s="330">
        <f t="shared" si="165"/>
        <v>0</v>
      </c>
      <c r="NX19" s="630">
        <f t="shared" si="165"/>
        <v>0</v>
      </c>
      <c r="NY19" s="1323">
        <f t="shared" si="90"/>
        <v>0</v>
      </c>
      <c r="NZ19" s="458">
        <f>[1]Субсидия_факт!MH17</f>
        <v>0</v>
      </c>
      <c r="OA19" s="630">
        <f>[1]Субсидия_факт!ML17</f>
        <v>0</v>
      </c>
      <c r="OB19" s="779">
        <f t="shared" si="91"/>
        <v>0</v>
      </c>
      <c r="OC19" s="330"/>
      <c r="OD19" s="649"/>
      <c r="OE19" s="556">
        <f t="shared" si="92"/>
        <v>0</v>
      </c>
      <c r="OF19" s="668">
        <f>[1]Субсидия_факт!AF17</f>
        <v>0</v>
      </c>
      <c r="OG19" s="870">
        <f>[1]Субсидия_факт!AH17</f>
        <v>0</v>
      </c>
      <c r="OH19" s="452">
        <f t="shared" si="93"/>
        <v>0</v>
      </c>
      <c r="OI19" s="702"/>
      <c r="OJ19" s="624"/>
      <c r="OK19" s="499">
        <f t="shared" si="166"/>
        <v>0</v>
      </c>
      <c r="OL19" s="670">
        <f>[1]Субсидия_факт!MN17</f>
        <v>0</v>
      </c>
      <c r="OM19" s="700">
        <f>[1]Субсидия_факт!MP17</f>
        <v>0</v>
      </c>
      <c r="ON19" s="458">
        <f>[1]Субсидия_факт!NF17</f>
        <v>0</v>
      </c>
      <c r="OO19" s="630">
        <f>[1]Субсидия_факт!NH17</f>
        <v>0</v>
      </c>
      <c r="OP19" s="1321">
        <f t="shared" si="167"/>
        <v>0</v>
      </c>
      <c r="OQ19" s="1070"/>
      <c r="OR19" s="630"/>
      <c r="OS19" s="330"/>
      <c r="OT19" s="649"/>
      <c r="OU19" s="502">
        <f t="shared" si="168"/>
        <v>0</v>
      </c>
      <c r="OV19" s="458">
        <f>[1]Субсидия_факт!LX17</f>
        <v>0</v>
      </c>
      <c r="OW19" s="1324">
        <f>[1]Субсидия_факт!MB17</f>
        <v>0</v>
      </c>
      <c r="OX19" s="458">
        <f>[1]Субсидия_факт!MR17</f>
        <v>0</v>
      </c>
      <c r="OY19" s="630">
        <f>[1]Субсидия_факт!MV17</f>
        <v>0</v>
      </c>
      <c r="OZ19" s="1070">
        <f>[1]Субсидия_факт!NJ17</f>
        <v>0</v>
      </c>
      <c r="PA19" s="630">
        <f>[1]Субсидия_факт!NN17</f>
        <v>0</v>
      </c>
      <c r="PB19" s="499">
        <f t="shared" si="169"/>
        <v>0</v>
      </c>
      <c r="PC19" s="330"/>
      <c r="PD19" s="649"/>
      <c r="PE19" s="458"/>
      <c r="PF19" s="630"/>
      <c r="PG19" s="330"/>
      <c r="PH19" s="649"/>
      <c r="PI19" s="1323">
        <f t="shared" si="170"/>
        <v>0</v>
      </c>
      <c r="PJ19" s="458">
        <f t="shared" si="171"/>
        <v>0</v>
      </c>
      <c r="PK19" s="630">
        <f t="shared" si="172"/>
        <v>0</v>
      </c>
      <c r="PL19" s="458">
        <f t="shared" si="173"/>
        <v>0</v>
      </c>
      <c r="PM19" s="630">
        <f t="shared" si="174"/>
        <v>0</v>
      </c>
      <c r="PN19" s="1070">
        <f t="shared" si="175"/>
        <v>0</v>
      </c>
      <c r="PO19" s="630">
        <f t="shared" si="176"/>
        <v>0</v>
      </c>
      <c r="PP19" s="779">
        <f t="shared" si="177"/>
        <v>0</v>
      </c>
      <c r="PQ19" s="458">
        <f t="shared" si="178"/>
        <v>0</v>
      </c>
      <c r="PR19" s="630">
        <f t="shared" si="179"/>
        <v>0</v>
      </c>
      <c r="PS19" s="458">
        <f t="shared" si="180"/>
        <v>0</v>
      </c>
      <c r="PT19" s="630">
        <f t="shared" si="181"/>
        <v>0</v>
      </c>
      <c r="PU19" s="1070">
        <f t="shared" si="182"/>
        <v>0</v>
      </c>
      <c r="PV19" s="630">
        <f t="shared" si="183"/>
        <v>0</v>
      </c>
      <c r="PW19" s="1323">
        <f t="shared" si="184"/>
        <v>0</v>
      </c>
      <c r="PX19" s="458">
        <f>[1]Субсидия_факт!LZ17</f>
        <v>0</v>
      </c>
      <c r="PY19" s="1324">
        <f>[1]Субсидия_факт!MD17</f>
        <v>0</v>
      </c>
      <c r="PZ19" s="703">
        <f>[1]Субсидия_факт!MT17</f>
        <v>0</v>
      </c>
      <c r="QA19" s="630">
        <f>[1]Субсидия_факт!MX17</f>
        <v>0</v>
      </c>
      <c r="QB19" s="1325">
        <f>[1]Субсидия_факт!NL17</f>
        <v>0</v>
      </c>
      <c r="QC19" s="649">
        <f>[1]Субсидия_факт!NP17</f>
        <v>0</v>
      </c>
      <c r="QD19" s="779">
        <f t="shared" si="185"/>
        <v>0</v>
      </c>
      <c r="QE19" s="330"/>
      <c r="QF19" s="649"/>
      <c r="QG19" s="458"/>
      <c r="QH19" s="630"/>
      <c r="QI19" s="330"/>
      <c r="QJ19" s="649"/>
      <c r="QK19" s="499">
        <f>'Прочая  субсидия_МР  и  ГО'!B15</f>
        <v>21048302.939999998</v>
      </c>
      <c r="QL19" s="499">
        <f>'Прочая  субсидия_МР  и  ГО'!C15</f>
        <v>768537.3</v>
      </c>
      <c r="QM19" s="1310">
        <f>'Прочая  субсидия_БП'!B15</f>
        <v>11812191.989999998</v>
      </c>
      <c r="QN19" s="502">
        <f>'Прочая  субсидия_БП'!C15</f>
        <v>1283305.56</v>
      </c>
      <c r="QO19" s="1318">
        <f>'Прочая  субсидия_БП'!D15</f>
        <v>10690969.189999999</v>
      </c>
      <c r="QP19" s="559">
        <f>'Прочая  субсидия_БП'!E15</f>
        <v>1214407.19</v>
      </c>
      <c r="QQ19" s="1314">
        <f>'Прочая  субсидия_БП'!F15</f>
        <v>1121222.8</v>
      </c>
      <c r="QR19" s="1318">
        <f>'Прочая  субсидия_БП'!G15</f>
        <v>68898.37</v>
      </c>
      <c r="QS19" s="502">
        <f t="shared" si="186"/>
        <v>290689071</v>
      </c>
      <c r="QT19" s="458">
        <f>'Проверочная  таблица'!RR19+'Проверочная  таблица'!QY19+'Проверочная  таблица'!RA19+'Проверочная  таблица'!RC19</f>
        <v>285484604</v>
      </c>
      <c r="QU19" s="330">
        <f>'Проверочная  таблица'!RS19+'Проверочная  таблица'!RE19+'Проверочная  таблица'!RK19+'Проверочная  таблица'!RG19+'Проверочная  таблица'!RI19+RM19+RO19</f>
        <v>5204467</v>
      </c>
      <c r="QV19" s="499">
        <f t="shared" si="187"/>
        <v>77436346.260000005</v>
      </c>
      <c r="QW19" s="703">
        <f>'Проверочная  таблица'!RU19+'Проверочная  таблица'!QZ19+'Проверочная  таблица'!RB19+'Проверочная  таблица'!RD19</f>
        <v>76342192.5</v>
      </c>
      <c r="QX19" s="330">
        <f>'Проверочная  таблица'!RV19+'Проверочная  таблица'!RF19+'Проверочная  таблица'!RL19+'Проверочная  таблица'!RH19+'Проверочная  таблица'!RJ19+RN19+RP19</f>
        <v>1094153.76</v>
      </c>
      <c r="QY19" s="1276">
        <f>'Субвенция  на  полномочия'!B15</f>
        <v>269429604</v>
      </c>
      <c r="QZ19" s="452">
        <f>'Субвенция  на  полномочия'!C15</f>
        <v>71295192.5</v>
      </c>
      <c r="RA19" s="1298">
        <f>[1]Субвенция_факт!P16*1000</f>
        <v>10851200</v>
      </c>
      <c r="RB19" s="675">
        <v>2930000</v>
      </c>
      <c r="RC19" s="1298">
        <f>[1]Субвенция_факт!K16*1000</f>
        <v>3962900</v>
      </c>
      <c r="RD19" s="675">
        <v>1698000</v>
      </c>
      <c r="RE19" s="1298">
        <f>[1]Субвенция_факт!AD16*1000</f>
        <v>1736800</v>
      </c>
      <c r="RF19" s="675">
        <v>395998.43</v>
      </c>
      <c r="RG19" s="1298">
        <f>[1]Субвенция_факт!AE16*1000</f>
        <v>3200</v>
      </c>
      <c r="RH19" s="675"/>
      <c r="RI19" s="1298">
        <f>[1]Субвенция_факт!E16*1000</f>
        <v>0</v>
      </c>
      <c r="RJ19" s="675"/>
      <c r="RK19" s="1298">
        <f>[1]Субвенция_факт!F16*1000</f>
        <v>714467</v>
      </c>
      <c r="RL19" s="762"/>
      <c r="RM19" s="328">
        <f>[1]Субвенция_факт!G16*1000</f>
        <v>0</v>
      </c>
      <c r="RN19" s="983"/>
      <c r="RO19" s="328">
        <f>[1]Субвенция_факт!H16*1000</f>
        <v>0</v>
      </c>
      <c r="RP19" s="763"/>
      <c r="RQ19" s="502">
        <f t="shared" si="98"/>
        <v>3990900</v>
      </c>
      <c r="RR19" s="1039">
        <f>[1]Субвенция_факт!AC16*1000</f>
        <v>1240900</v>
      </c>
      <c r="RS19" s="809">
        <f>[1]Субвенция_факт!AB16*1000</f>
        <v>2750000</v>
      </c>
      <c r="RT19" s="499">
        <f t="shared" si="99"/>
        <v>1117155.33</v>
      </c>
      <c r="RU19" s="1299">
        <v>419000</v>
      </c>
      <c r="RV19" s="1186">
        <v>698155.33</v>
      </c>
      <c r="RW19" s="1326">
        <f>'Проверочная  таблица'!UW19+'Проверочная  таблица'!US19+'Проверочная  таблица'!SY19+'Проверочная  таблица'!TC19+RY19+UG19+UM19+SM19+SQ19+TK19+TO19+TW19+SG19</f>
        <v>0</v>
      </c>
      <c r="RX19" s="328">
        <f>'Проверочная  таблица'!UY19+'Проверочная  таблица'!UU19+'Проверочная  таблица'!TA19+'Проверочная  таблица'!TE19+SC19+UJ19+UP19+SO19+SS19+TM19+TQ19+TZ19+SJ19</f>
        <v>0</v>
      </c>
      <c r="RY19" s="1327">
        <f t="shared" si="100"/>
        <v>0</v>
      </c>
      <c r="RZ19" s="1039">
        <f>'[1]Иные межбюджетные трансферты'!I17</f>
        <v>0</v>
      </c>
      <c r="SA19" s="1160">
        <f>'[1]Иные межбюджетные трансферты'!K17</f>
        <v>0</v>
      </c>
      <c r="SB19" s="1328">
        <f>'[1]Иные межбюджетные трансферты'!M17</f>
        <v>0</v>
      </c>
      <c r="SC19" s="674">
        <f t="shared" si="101"/>
        <v>0</v>
      </c>
      <c r="SD19" s="809"/>
      <c r="SE19" s="807"/>
      <c r="SF19" s="1039"/>
      <c r="SG19" s="502">
        <f t="shared" si="102"/>
        <v>0</v>
      </c>
      <c r="SH19" s="1039">
        <f>'[1]Иные межбюджетные трансферты'!E17</f>
        <v>0</v>
      </c>
      <c r="SI19" s="1160">
        <f>'[1]Иные межбюджетные трансферты'!G17</f>
        <v>0</v>
      </c>
      <c r="SJ19" s="1321">
        <f t="shared" si="103"/>
        <v>0</v>
      </c>
      <c r="SK19" s="1039"/>
      <c r="SL19" s="1160"/>
      <c r="SM19" s="1326">
        <f t="shared" si="188"/>
        <v>0</v>
      </c>
      <c r="SN19" s="1160">
        <f>'[1]Иные межбюджетные трансферты'!W17</f>
        <v>0</v>
      </c>
      <c r="SO19" s="328">
        <f t="shared" si="189"/>
        <v>0</v>
      </c>
      <c r="SP19" s="1044"/>
      <c r="SQ19" s="1329">
        <f t="shared" si="190"/>
        <v>0</v>
      </c>
      <c r="SR19" s="1160">
        <f>'[1]Иные межбюджетные трансферты'!Y17</f>
        <v>0</v>
      </c>
      <c r="SS19" s="1043">
        <f t="shared" si="191"/>
        <v>0</v>
      </c>
      <c r="ST19" s="1044"/>
      <c r="SU19" s="1329">
        <f t="shared" si="192"/>
        <v>0</v>
      </c>
      <c r="SV19" s="1043">
        <f t="shared" si="193"/>
        <v>0</v>
      </c>
      <c r="SW19" s="685">
        <f t="shared" si="194"/>
        <v>0</v>
      </c>
      <c r="SX19" s="1043">
        <f t="shared" si="195"/>
        <v>0</v>
      </c>
      <c r="SY19" s="1310">
        <f t="shared" si="104"/>
        <v>0</v>
      </c>
      <c r="SZ19" s="1160">
        <f>'[1]Иные межбюджетные трансферты'!AC17</f>
        <v>0</v>
      </c>
      <c r="TA19" s="499">
        <f t="shared" si="105"/>
        <v>0</v>
      </c>
      <c r="TB19" s="1160"/>
      <c r="TC19" s="502">
        <f t="shared" si="106"/>
        <v>0</v>
      </c>
      <c r="TD19" s="1160">
        <f>'[1]Иные межбюджетные трансферты'!AE17</f>
        <v>0</v>
      </c>
      <c r="TE19" s="499">
        <f t="shared" si="107"/>
        <v>0</v>
      </c>
      <c r="TF19" s="1330"/>
      <c r="TG19" s="1319">
        <f t="shared" si="108"/>
        <v>0</v>
      </c>
      <c r="TH19" s="498">
        <f t="shared" si="109"/>
        <v>0</v>
      </c>
      <c r="TI19" s="1320">
        <f t="shared" si="196"/>
        <v>0</v>
      </c>
      <c r="TJ19" s="498">
        <f t="shared" si="197"/>
        <v>0</v>
      </c>
      <c r="TK19" s="502">
        <f t="shared" si="110"/>
        <v>0</v>
      </c>
      <c r="TL19" s="1160">
        <f>'[1]Иные межбюджетные трансферты'!AI17</f>
        <v>0</v>
      </c>
      <c r="TM19" s="499">
        <f t="shared" si="111"/>
        <v>0</v>
      </c>
      <c r="TN19" s="1160"/>
      <c r="TO19" s="502">
        <f t="shared" si="112"/>
        <v>0</v>
      </c>
      <c r="TP19" s="1160">
        <f>'[1]Иные межбюджетные трансферты'!AK17</f>
        <v>0</v>
      </c>
      <c r="TQ19" s="499">
        <f t="shared" si="113"/>
        <v>0</v>
      </c>
      <c r="TR19" s="1330"/>
      <c r="TS19" s="1319">
        <f t="shared" si="114"/>
        <v>0</v>
      </c>
      <c r="TT19" s="498">
        <f t="shared" si="115"/>
        <v>0</v>
      </c>
      <c r="TU19" s="1320">
        <f t="shared" si="198"/>
        <v>0</v>
      </c>
      <c r="TV19" s="1319">
        <f t="shared" si="199"/>
        <v>0</v>
      </c>
      <c r="TW19" s="502">
        <f t="shared" si="200"/>
        <v>0</v>
      </c>
      <c r="TX19" s="703">
        <f>'[1]Иные межбюджетные трансферты'!AS17</f>
        <v>0</v>
      </c>
      <c r="TY19" s="630">
        <f>'[1]Иные межбюджетные трансферты'!AW17</f>
        <v>0</v>
      </c>
      <c r="TZ19" s="1321">
        <f t="shared" si="201"/>
        <v>0</v>
      </c>
      <c r="UA19" s="689"/>
      <c r="UB19" s="701"/>
      <c r="UC19" s="1323">
        <f t="shared" si="202"/>
        <v>0</v>
      </c>
      <c r="UD19" s="1323">
        <f t="shared" si="203"/>
        <v>0</v>
      </c>
      <c r="UE19" s="1323">
        <f t="shared" si="204"/>
        <v>0</v>
      </c>
      <c r="UF19" s="779">
        <f t="shared" si="205"/>
        <v>0</v>
      </c>
      <c r="UG19" s="963">
        <f t="shared" si="116"/>
        <v>0</v>
      </c>
      <c r="UH19" s="1308">
        <f>'[1]Иные межбюджетные трансферты'!S17</f>
        <v>0</v>
      </c>
      <c r="UI19" s="1191">
        <f>'[1]Иные межбюджетные трансферты'!U17</f>
        <v>0</v>
      </c>
      <c r="UJ19" s="712">
        <f t="shared" si="117"/>
        <v>0</v>
      </c>
      <c r="UK19" s="1308"/>
      <c r="UL19" s="1191"/>
      <c r="UM19" s="963">
        <f t="shared" si="118"/>
        <v>0</v>
      </c>
      <c r="UN19" s="1308">
        <f>'[1]Иные межбюджетные трансферты'!O17</f>
        <v>0</v>
      </c>
      <c r="UO19" s="1191">
        <f>'[1]Иные межбюджетные трансферты'!Q17</f>
        <v>0</v>
      </c>
      <c r="UP19" s="712">
        <f t="shared" si="119"/>
        <v>0</v>
      </c>
      <c r="UQ19" s="1308"/>
      <c r="UR19" s="1191"/>
      <c r="US19" s="452">
        <f t="shared" si="120"/>
        <v>0</v>
      </c>
      <c r="UT19" s="809"/>
      <c r="UU19" s="1290">
        <f t="shared" si="121"/>
        <v>0</v>
      </c>
      <c r="UV19" s="668"/>
      <c r="UW19" s="556">
        <f t="shared" si="122"/>
        <v>0</v>
      </c>
      <c r="UX19" s="809">
        <f>'[1]Иные межбюджетные трансферты'!AO17</f>
        <v>0</v>
      </c>
      <c r="UY19" s="452">
        <f t="shared" si="123"/>
        <v>0</v>
      </c>
      <c r="UZ19" s="576"/>
      <c r="VA19" s="1289">
        <f t="shared" si="124"/>
        <v>0</v>
      </c>
      <c r="VB19" s="668">
        <f>'Проверочная  таблица'!UX19-VF19</f>
        <v>0</v>
      </c>
      <c r="VC19" s="1289">
        <f t="shared" si="125"/>
        <v>0</v>
      </c>
      <c r="VD19" s="668">
        <f>'Проверочная  таблица'!UZ19-VH19</f>
        <v>0</v>
      </c>
      <c r="VE19" s="1289">
        <f t="shared" si="126"/>
        <v>0</v>
      </c>
      <c r="VF19" s="809">
        <f>'[1]Иные межбюджетные трансферты'!AQ17</f>
        <v>0</v>
      </c>
      <c r="VG19" s="557">
        <f t="shared" si="127"/>
        <v>0</v>
      </c>
      <c r="VH19" s="576"/>
      <c r="VI19" s="499">
        <f>VK19+'Проверочная  таблица'!VS19+VO19+'Проверочная  таблица'!VW19+VQ19+'Проверочная  таблица'!VY19</f>
        <v>0</v>
      </c>
      <c r="VJ19" s="499">
        <f>VL19+'Проверочная  таблица'!VT19+VP19+'Проверочная  таблица'!VX19+VR19+'Проверочная  таблица'!VZ19</f>
        <v>0</v>
      </c>
      <c r="VK19" s="502"/>
      <c r="VL19" s="502"/>
      <c r="VM19" s="502"/>
      <c r="VN19" s="502"/>
      <c r="VO19" s="1319">
        <f t="shared" si="128"/>
        <v>0</v>
      </c>
      <c r="VP19" s="498">
        <f t="shared" si="129"/>
        <v>0</v>
      </c>
      <c r="VQ19" s="503"/>
      <c r="VR19" s="498"/>
      <c r="VS19" s="502">
        <v>0</v>
      </c>
      <c r="VT19" s="502"/>
      <c r="VU19" s="502">
        <v>0</v>
      </c>
      <c r="VV19" s="502"/>
      <c r="VW19" s="1319">
        <f t="shared" si="130"/>
        <v>0</v>
      </c>
      <c r="VX19" s="498">
        <f t="shared" si="131"/>
        <v>0</v>
      </c>
      <c r="VY19" s="498"/>
      <c r="VZ19" s="498"/>
      <c r="WA19" s="1309">
        <f>'Проверочная  таблица'!VS19+'Проверочная  таблица'!VU19</f>
        <v>0</v>
      </c>
      <c r="WB19" s="1309">
        <f>'Проверочная  таблица'!VT19+'Проверочная  таблица'!VV19</f>
        <v>0</v>
      </c>
      <c r="WC19" s="931"/>
    </row>
    <row r="20" spans="1:601" s="327" customFormat="1" ht="25.5" customHeight="1" x14ac:dyDescent="0.3">
      <c r="A20" s="335" t="s">
        <v>88</v>
      </c>
      <c r="B20" s="502">
        <f>D20+AI20+'Проверочная  таблица'!QS20+'Проверочная  таблица'!RW20</f>
        <v>637347242.22000003</v>
      </c>
      <c r="C20" s="499">
        <f>E20+'Проверочная  таблица'!QV20+AJ20+'Проверочная  таблица'!RX20</f>
        <v>118034411.41</v>
      </c>
      <c r="D20" s="1310">
        <f t="shared" si="0"/>
        <v>183205600</v>
      </c>
      <c r="E20" s="502">
        <f t="shared" si="1"/>
        <v>39291606.280000001</v>
      </c>
      <c r="F20" s="1311">
        <f>'[1]Дотация  из  ОБ_факт'!M16</f>
        <v>137296600</v>
      </c>
      <c r="G20" s="1312">
        <v>26011650</v>
      </c>
      <c r="H20" s="1313">
        <f>'[1]Дотация  из  ОБ_факт'!G16</f>
        <v>18794000</v>
      </c>
      <c r="I20" s="1312">
        <v>5190674.83</v>
      </c>
      <c r="J20" s="559">
        <f t="shared" si="2"/>
        <v>18794000</v>
      </c>
      <c r="K20" s="1314">
        <f t="shared" si="3"/>
        <v>5190674.83</v>
      </c>
      <c r="L20" s="1315">
        <f>'[1]Дотация  из  ОБ_факт'!K16</f>
        <v>0</v>
      </c>
      <c r="M20" s="685"/>
      <c r="N20" s="1311">
        <f>'[1]Дотация  из  ОБ_факт'!Q16</f>
        <v>0</v>
      </c>
      <c r="O20" s="1316"/>
      <c r="P20" s="1311">
        <f>'[1]Дотация  из  ОБ_факт'!S16</f>
        <v>27115000</v>
      </c>
      <c r="Q20" s="1317">
        <v>8089281.4500000002</v>
      </c>
      <c r="R20" s="1314">
        <f t="shared" si="4"/>
        <v>27115000</v>
      </c>
      <c r="S20" s="1318">
        <f t="shared" si="5"/>
        <v>8089281.4500000002</v>
      </c>
      <c r="T20" s="1315">
        <f>'[1]Дотация  из  ОБ_факт'!W16</f>
        <v>0</v>
      </c>
      <c r="U20" s="572"/>
      <c r="V20" s="1311">
        <f>'[1]Дотация  из  ОБ_факт'!AA16+'[1]Дотация  из  ОБ_факт'!AC16+'[1]Дотация  из  ОБ_факт'!AG16</f>
        <v>0</v>
      </c>
      <c r="W20" s="959">
        <f t="shared" si="6"/>
        <v>0</v>
      </c>
      <c r="X20" s="543"/>
      <c r="Y20" s="542"/>
      <c r="Z20" s="543"/>
      <c r="AA20" s="1311">
        <f>'[1]Дотация  из  ОБ_факт'!Y16+'[1]Дотация  из  ОБ_факт'!AE16</f>
        <v>0</v>
      </c>
      <c r="AB20" s="573">
        <f t="shared" si="7"/>
        <v>0</v>
      </c>
      <c r="AC20" s="542"/>
      <c r="AD20" s="543"/>
      <c r="AE20" s="559">
        <f t="shared" si="8"/>
        <v>0</v>
      </c>
      <c r="AF20" s="1314">
        <f t="shared" si="9"/>
        <v>0</v>
      </c>
      <c r="AG20" s="559">
        <f>'[1]Дотация  из  ОБ_факт'!AE16</f>
        <v>0</v>
      </c>
      <c r="AH20" s="676"/>
      <c r="AI20" s="1276">
        <f>'Проверочная  таблица'!LK20+'Проверочная  таблица'!QK20+'Проверочная  таблица'!QM20+CQ20+CS20+CY20+DA20+BS20+CA20+'Проверочная  таблица'!JK20+'Проверочная  таблица'!JU20+'Проверочная  таблица'!EC20+'Проверочная  таблица'!KY20+DM20+'Проверочная  таблица'!IG20+'Проверочная  таблица'!IM20+'Проверочная  таблица'!MG20+'Проверочная  таблица'!MO20+IA20+'Проверочная  таблица'!LU20+FK20+EY20+OE20+ES20+AK20+AU20+FE20+JE20+GG20+GQ20+DG20+OK20+FQ20+EI20+OU20+NM20+GA20+CM20+HU20</f>
        <v>237619659.22000003</v>
      </c>
      <c r="AJ20" s="556">
        <f>'Проверочная  таблица'!LP20+'Проверочная  таблица'!QL20+'Проверочная  таблица'!QN20+CR20+CT20+CZ20+DB20+BW20+CE20+'Проверочная  таблица'!JP20+'Проверочная  таблица'!JZ20+'Проверочная  таблица'!EF20+'Проверочная  таблица'!LE20+DU20+'Проверочная  таблица'!IJ20+'Проверочная  таблица'!IP20+'Проверочная  таблица'!MK20+'Проверочная  таблица'!MS20+ID20+'Проверочная  таблица'!LY20+FH20+FN20+FB20+OH20+EV20+AP20+AY20+JH20+GL20+GV20+DJ20+OP20+FT20+EN20+PB20+NP20+GD20+CO20+HX20</f>
        <v>12461419.779999999</v>
      </c>
      <c r="AK20" s="556">
        <f t="shared" si="10"/>
        <v>1635484.33</v>
      </c>
      <c r="AL20" s="330">
        <f>[1]Субсидия_факт!DB18</f>
        <v>0</v>
      </c>
      <c r="AM20" s="500">
        <f>[1]Субсидия_факт!FF18</f>
        <v>0</v>
      </c>
      <c r="AN20" s="501">
        <f>[1]Субсидия_факт!FR18</f>
        <v>0</v>
      </c>
      <c r="AO20" s="500">
        <f>[1]Субсидия_факт!MZ18</f>
        <v>1635484.33</v>
      </c>
      <c r="AP20" s="556">
        <f t="shared" si="11"/>
        <v>0</v>
      </c>
      <c r="AQ20" s="458"/>
      <c r="AR20" s="458"/>
      <c r="AS20" s="458"/>
      <c r="AT20" s="458"/>
      <c r="AU20" s="556">
        <f t="shared" si="12"/>
        <v>0</v>
      </c>
      <c r="AV20" s="458">
        <f>[1]Субсидия_факт!DD18</f>
        <v>0</v>
      </c>
      <c r="AW20" s="330">
        <f>[1]Субсидия_факт!FJ18</f>
        <v>0</v>
      </c>
      <c r="AX20" s="501">
        <f>[1]Субсидия_факт!NB18</f>
        <v>0</v>
      </c>
      <c r="AY20" s="556">
        <f t="shared" si="13"/>
        <v>0</v>
      </c>
      <c r="AZ20" s="500"/>
      <c r="BA20" s="500"/>
      <c r="BB20" s="501"/>
      <c r="BC20" s="557">
        <f t="shared" si="14"/>
        <v>0</v>
      </c>
      <c r="BD20" s="501">
        <f t="shared" si="15"/>
        <v>0</v>
      </c>
      <c r="BE20" s="458">
        <f t="shared" si="16"/>
        <v>0</v>
      </c>
      <c r="BF20" s="330">
        <f t="shared" si="17"/>
        <v>0</v>
      </c>
      <c r="BG20" s="557">
        <f t="shared" si="18"/>
        <v>0</v>
      </c>
      <c r="BH20" s="500">
        <f t="shared" si="19"/>
        <v>0</v>
      </c>
      <c r="BI20" s="501">
        <f t="shared" si="20"/>
        <v>0</v>
      </c>
      <c r="BJ20" s="330">
        <f t="shared" si="21"/>
        <v>0</v>
      </c>
      <c r="BK20" s="557">
        <f t="shared" si="22"/>
        <v>0</v>
      </c>
      <c r="BL20" s="458">
        <f>[1]Субсидия_факт!DF18</f>
        <v>0</v>
      </c>
      <c r="BM20" s="330">
        <f>[1]Субсидия_факт!FL18</f>
        <v>0</v>
      </c>
      <c r="BN20" s="458">
        <f>[1]Субсидия_факт!ND18</f>
        <v>0</v>
      </c>
      <c r="BO20" s="557">
        <f t="shared" si="23"/>
        <v>0</v>
      </c>
      <c r="BP20" s="501"/>
      <c r="BQ20" s="500"/>
      <c r="BR20" s="501"/>
      <c r="BS20" s="499">
        <f t="shared" si="132"/>
        <v>47494256</v>
      </c>
      <c r="BT20" s="1070">
        <f>[1]Субсидия_факт!IL18</f>
        <v>27047982</v>
      </c>
      <c r="BU20" s="330">
        <f>[1]Субсидия_факт!IR18</f>
        <v>20446274</v>
      </c>
      <c r="BV20" s="668">
        <f>[1]Субсидия_факт!JD18</f>
        <v>0</v>
      </c>
      <c r="BW20" s="499">
        <f t="shared" si="133"/>
        <v>0</v>
      </c>
      <c r="BX20" s="500"/>
      <c r="BY20" s="500"/>
      <c r="BZ20" s="576"/>
      <c r="CA20" s="499">
        <f t="shared" si="134"/>
        <v>0</v>
      </c>
      <c r="CB20" s="458">
        <f>[1]Субсидия_факт!IN18</f>
        <v>0</v>
      </c>
      <c r="CC20" s="330">
        <f>[1]Субсидия_факт!IT18</f>
        <v>0</v>
      </c>
      <c r="CD20" s="668">
        <f>[1]Субсидия_факт!JF18</f>
        <v>0</v>
      </c>
      <c r="CE20" s="499">
        <f t="shared" si="135"/>
        <v>0</v>
      </c>
      <c r="CF20" s="500"/>
      <c r="CG20" s="501"/>
      <c r="CH20" s="668"/>
      <c r="CI20" s="1319">
        <f t="shared" si="24"/>
        <v>0</v>
      </c>
      <c r="CJ20" s="498">
        <f t="shared" si="25"/>
        <v>0</v>
      </c>
      <c r="CK20" s="1320">
        <f t="shared" si="136"/>
        <v>0</v>
      </c>
      <c r="CL20" s="1319">
        <f t="shared" si="137"/>
        <v>0</v>
      </c>
      <c r="CM20" s="499">
        <f t="shared" si="138"/>
        <v>0</v>
      </c>
      <c r="CN20" s="630">
        <f>[1]Субсидия_факт!FT18</f>
        <v>0</v>
      </c>
      <c r="CO20" s="499">
        <f t="shared" si="138"/>
        <v>0</v>
      </c>
      <c r="CP20" s="630"/>
      <c r="CQ20" s="1321">
        <f>[1]Субсидия_факт!FV18</f>
        <v>0</v>
      </c>
      <c r="CR20" s="573"/>
      <c r="CS20" s="499">
        <f>[1]Субсидия_факт!FX18</f>
        <v>0</v>
      </c>
      <c r="CT20" s="573"/>
      <c r="CU20" s="498">
        <f t="shared" si="26"/>
        <v>0</v>
      </c>
      <c r="CV20" s="1320">
        <f t="shared" si="27"/>
        <v>0</v>
      </c>
      <c r="CW20" s="779">
        <f>[1]Субсидия_факт!FZ18</f>
        <v>0</v>
      </c>
      <c r="CX20" s="572"/>
      <c r="CY20" s="502">
        <f>[1]Субсидия_факт!GB18</f>
        <v>0</v>
      </c>
      <c r="CZ20" s="328"/>
      <c r="DA20" s="1321">
        <f>[1]Субсидия_факт!GD18</f>
        <v>0</v>
      </c>
      <c r="DB20" s="573"/>
      <c r="DC20" s="498">
        <f t="shared" si="28"/>
        <v>0</v>
      </c>
      <c r="DD20" s="498">
        <f t="shared" si="29"/>
        <v>0</v>
      </c>
      <c r="DE20" s="1285">
        <f>[1]Субсидия_факт!GF18</f>
        <v>0</v>
      </c>
      <c r="DF20" s="329"/>
      <c r="DG20" s="556">
        <f t="shared" si="30"/>
        <v>0</v>
      </c>
      <c r="DH20" s="668">
        <f>[1]Субсидия_факт!EV18</f>
        <v>0</v>
      </c>
      <c r="DI20" s="870">
        <f>[1]Субсидия_факт!EX18</f>
        <v>0</v>
      </c>
      <c r="DJ20" s="452">
        <f t="shared" si="31"/>
        <v>0</v>
      </c>
      <c r="DK20" s="702"/>
      <c r="DL20" s="870"/>
      <c r="DM20" s="502">
        <f t="shared" si="32"/>
        <v>566560</v>
      </c>
      <c r="DN20" s="703">
        <f>[1]Субсидия_факт!R18</f>
        <v>0</v>
      </c>
      <c r="DO20" s="703">
        <f>[1]Субсидия_факт!T18</f>
        <v>0</v>
      </c>
      <c r="DP20" s="630">
        <f>[1]Субсидия_факт!V18</f>
        <v>0</v>
      </c>
      <c r="DQ20" s="670">
        <f>[1]Субсидия_факт!X18</f>
        <v>0</v>
      </c>
      <c r="DR20" s="700">
        <f>[1]Субсидия_факт!Z18</f>
        <v>0</v>
      </c>
      <c r="DS20" s="500">
        <f>[1]Субсидия_факт!AB18</f>
        <v>0</v>
      </c>
      <c r="DT20" s="670">
        <f>[1]Субсидия_факт!AD18</f>
        <v>566560</v>
      </c>
      <c r="DU20" s="499">
        <f t="shared" si="33"/>
        <v>566560</v>
      </c>
      <c r="DV20" s="501"/>
      <c r="DW20" s="500"/>
      <c r="DX20" s="630"/>
      <c r="DY20" s="500"/>
      <c r="DZ20" s="630"/>
      <c r="EA20" s="501"/>
      <c r="EB20" s="703">
        <f>DT20</f>
        <v>566560</v>
      </c>
      <c r="EC20" s="556">
        <f t="shared" si="34"/>
        <v>0</v>
      </c>
      <c r="ED20" s="668">
        <f>[1]Субсидия_факт!BN18</f>
        <v>0</v>
      </c>
      <c r="EE20" s="870">
        <f>[1]Субсидия_факт!BP18</f>
        <v>0</v>
      </c>
      <c r="EF20" s="452">
        <f t="shared" si="35"/>
        <v>0</v>
      </c>
      <c r="EG20" s="702"/>
      <c r="EH20" s="870"/>
      <c r="EI20" s="502">
        <f t="shared" si="139"/>
        <v>0</v>
      </c>
      <c r="EJ20" s="458">
        <f>[1]Субсидия_факт!AJ18</f>
        <v>0</v>
      </c>
      <c r="EK20" s="630">
        <f>[1]Субсидия_факт!AL18</f>
        <v>0</v>
      </c>
      <c r="EL20" s="1070">
        <f>[1]Субсидия_факт!AN18</f>
        <v>0</v>
      </c>
      <c r="EM20" s="630">
        <f>[1]Субсидия_факт!AP18</f>
        <v>0</v>
      </c>
      <c r="EN20" s="499">
        <f t="shared" si="140"/>
        <v>0</v>
      </c>
      <c r="EO20" s="458"/>
      <c r="EP20" s="630"/>
      <c r="EQ20" s="458"/>
      <c r="ER20" s="630"/>
      <c r="ES20" s="556">
        <f t="shared" si="36"/>
        <v>0</v>
      </c>
      <c r="ET20" s="668">
        <f>[1]Субсидия_факт!AX18</f>
        <v>0</v>
      </c>
      <c r="EU20" s="624">
        <f>[1]Субсидия_факт!AZ18</f>
        <v>0</v>
      </c>
      <c r="EV20" s="452">
        <f t="shared" si="37"/>
        <v>0</v>
      </c>
      <c r="EW20" s="702"/>
      <c r="EX20" s="624"/>
      <c r="EY20" s="556">
        <f t="shared" si="38"/>
        <v>148784526</v>
      </c>
      <c r="EZ20" s="668">
        <f>[1]Субсидия_факт!BZ18</f>
        <v>7439226</v>
      </c>
      <c r="FA20" s="870">
        <f>[1]Субсидия_факт!CB18</f>
        <v>141345300</v>
      </c>
      <c r="FB20" s="452">
        <f t="shared" si="39"/>
        <v>0</v>
      </c>
      <c r="FC20" s="702"/>
      <c r="FD20" s="624"/>
      <c r="FE20" s="556">
        <f t="shared" si="40"/>
        <v>0</v>
      </c>
      <c r="FF20" s="668">
        <f>[1]Субсидия_факт!BR18</f>
        <v>0</v>
      </c>
      <c r="FG20" s="870">
        <f>[1]Субсидия_факт!BT18</f>
        <v>0</v>
      </c>
      <c r="FH20" s="452">
        <f t="shared" si="41"/>
        <v>0</v>
      </c>
      <c r="FI20" s="702"/>
      <c r="FJ20" s="624"/>
      <c r="FK20" s="556">
        <f t="shared" si="42"/>
        <v>0</v>
      </c>
      <c r="FL20" s="668">
        <f>[1]Субсидия_факт!KJ18</f>
        <v>0</v>
      </c>
      <c r="FM20" s="870">
        <f>[1]Субсидия_факт!KL18</f>
        <v>0</v>
      </c>
      <c r="FN20" s="452">
        <f t="shared" si="43"/>
        <v>0</v>
      </c>
      <c r="FO20" s="702"/>
      <c r="FP20" s="624"/>
      <c r="FQ20" s="556">
        <f t="shared" si="44"/>
        <v>0</v>
      </c>
      <c r="FR20" s="668">
        <f>[1]Субсидия_факт!KN18</f>
        <v>0</v>
      </c>
      <c r="FS20" s="870">
        <f>[1]Субсидия_факт!KR18</f>
        <v>0</v>
      </c>
      <c r="FT20" s="452">
        <f t="shared" si="45"/>
        <v>0</v>
      </c>
      <c r="FU20" s="702"/>
      <c r="FV20" s="624"/>
      <c r="FW20" s="1289">
        <f t="shared" si="141"/>
        <v>0</v>
      </c>
      <c r="FX20" s="557">
        <f t="shared" si="142"/>
        <v>0</v>
      </c>
      <c r="FY20" s="1289">
        <f t="shared" si="143"/>
        <v>0</v>
      </c>
      <c r="FZ20" s="557">
        <f t="shared" si="144"/>
        <v>0</v>
      </c>
      <c r="GA20" s="556">
        <f t="shared" si="145"/>
        <v>0</v>
      </c>
      <c r="GB20" s="668">
        <f>[1]Субсидия_факт!BJ18</f>
        <v>0</v>
      </c>
      <c r="GC20" s="624">
        <f>[1]Субсидия_факт!BL18</f>
        <v>0</v>
      </c>
      <c r="GD20" s="556">
        <f t="shared" si="146"/>
        <v>0</v>
      </c>
      <c r="GE20" s="668"/>
      <c r="GF20" s="624"/>
      <c r="GG20" s="556">
        <f t="shared" si="46"/>
        <v>0</v>
      </c>
      <c r="GH20" s="668"/>
      <c r="GI20" s="624"/>
      <c r="GJ20" s="668"/>
      <c r="GK20" s="870"/>
      <c r="GL20" s="452">
        <f t="shared" si="47"/>
        <v>0</v>
      </c>
      <c r="GM20" s="668"/>
      <c r="GN20" s="624"/>
      <c r="GO20" s="668"/>
      <c r="GP20" s="624"/>
      <c r="GQ20" s="452">
        <f t="shared" si="147"/>
        <v>3013987.1500000004</v>
      </c>
      <c r="GR20" s="668">
        <f>[1]Субсидия_факт!GJ18</f>
        <v>255096.41</v>
      </c>
      <c r="GS20" s="624">
        <f>[1]Субсидия_факт!GN18</f>
        <v>0</v>
      </c>
      <c r="GT20" s="668">
        <f>[1]Субсидия_факт!GX18</f>
        <v>1619246.04</v>
      </c>
      <c r="GU20" s="870">
        <f>[1]Субсидия_факт!HB18</f>
        <v>1139644.7000000002</v>
      </c>
      <c r="GV20" s="452">
        <f t="shared" si="148"/>
        <v>0</v>
      </c>
      <c r="GW20" s="668"/>
      <c r="GX20" s="624"/>
      <c r="GY20" s="668"/>
      <c r="GZ20" s="624"/>
      <c r="HA20" s="1289">
        <f t="shared" si="149"/>
        <v>3013987.1500000004</v>
      </c>
      <c r="HB20" s="668">
        <f t="shared" si="48"/>
        <v>255096.41</v>
      </c>
      <c r="HC20" s="870">
        <f t="shared" si="49"/>
        <v>0</v>
      </c>
      <c r="HD20" s="668">
        <f t="shared" si="50"/>
        <v>1619246.04</v>
      </c>
      <c r="HE20" s="870">
        <f t="shared" si="51"/>
        <v>1139644.7000000002</v>
      </c>
      <c r="HF20" s="1289">
        <f t="shared" si="150"/>
        <v>0</v>
      </c>
      <c r="HG20" s="668">
        <f t="shared" si="52"/>
        <v>0</v>
      </c>
      <c r="HH20" s="870">
        <f t="shared" si="53"/>
        <v>0</v>
      </c>
      <c r="HI20" s="668">
        <f t="shared" si="54"/>
        <v>0</v>
      </c>
      <c r="HJ20" s="870">
        <f t="shared" si="55"/>
        <v>0</v>
      </c>
      <c r="HK20" s="1289">
        <f t="shared" si="151"/>
        <v>0</v>
      </c>
      <c r="HL20" s="668">
        <f>[1]Субсидия_факт!GL18</f>
        <v>0</v>
      </c>
      <c r="HM20" s="624">
        <f>[1]Субсидия_факт!GP18</f>
        <v>0</v>
      </c>
      <c r="HN20" s="668">
        <f>[1]Субсидия_факт!GZ18</f>
        <v>0</v>
      </c>
      <c r="HO20" s="870">
        <f>[1]Субсидия_факт!HD18</f>
        <v>0</v>
      </c>
      <c r="HP20" s="1289">
        <f t="shared" si="152"/>
        <v>0</v>
      </c>
      <c r="HQ20" s="668"/>
      <c r="HR20" s="624"/>
      <c r="HS20" s="668"/>
      <c r="HT20" s="624"/>
      <c r="HU20" s="502">
        <f t="shared" si="56"/>
        <v>0</v>
      </c>
      <c r="HV20" s="576">
        <f>[1]Субсидия_факт!N18</f>
        <v>0</v>
      </c>
      <c r="HW20" s="624">
        <f>[1]Субсидия_факт!P18</f>
        <v>0</v>
      </c>
      <c r="HX20" s="499">
        <f t="shared" si="57"/>
        <v>0</v>
      </c>
      <c r="HY20" s="500"/>
      <c r="HZ20" s="649"/>
      <c r="IA20" s="502">
        <f t="shared" si="153"/>
        <v>0</v>
      </c>
      <c r="IB20" s="576">
        <f>[1]Субсидия_факт!EP18</f>
        <v>0</v>
      </c>
      <c r="IC20" s="624">
        <f>[1]Субсидия_факт!ER18</f>
        <v>0</v>
      </c>
      <c r="ID20" s="499">
        <f t="shared" si="154"/>
        <v>0</v>
      </c>
      <c r="IE20" s="500"/>
      <c r="IF20" s="649"/>
      <c r="IG20" s="1276">
        <f t="shared" si="60"/>
        <v>1262638.42</v>
      </c>
      <c r="IH20" s="668">
        <f>[1]Субсидия_факт!ED18</f>
        <v>353540.49</v>
      </c>
      <c r="II20" s="870">
        <f>[1]Субсидия_факт!EJ18</f>
        <v>909097.93</v>
      </c>
      <c r="IJ20" s="452">
        <f t="shared" si="61"/>
        <v>0</v>
      </c>
      <c r="IK20" s="668"/>
      <c r="IL20" s="624"/>
      <c r="IM20" s="452">
        <f t="shared" si="62"/>
        <v>0</v>
      </c>
      <c r="IN20" s="668">
        <f>[1]Субсидия_факт!EF18</f>
        <v>0</v>
      </c>
      <c r="IO20" s="624">
        <f>[1]Субсидия_факт!EL18</f>
        <v>0</v>
      </c>
      <c r="IP20" s="452">
        <f t="shared" si="63"/>
        <v>0</v>
      </c>
      <c r="IQ20" s="576"/>
      <c r="IR20" s="652"/>
      <c r="IS20" s="557">
        <f t="shared" si="64"/>
        <v>0</v>
      </c>
      <c r="IT20" s="702">
        <f>'Проверочная  таблица'!IN20-'Проверочная  таблица'!IZ20</f>
        <v>0</v>
      </c>
      <c r="IU20" s="624">
        <f>'Проверочная  таблица'!IO20-'Проверочная  таблица'!JA20</f>
        <v>0</v>
      </c>
      <c r="IV20" s="1285">
        <f t="shared" si="65"/>
        <v>0</v>
      </c>
      <c r="IW20" s="576">
        <f>'Проверочная  таблица'!IQ20-'Проверочная  таблица'!JC20</f>
        <v>0</v>
      </c>
      <c r="IX20" s="701">
        <f>'Проверочная  таблица'!IR20-'Проверочная  таблица'!JD20</f>
        <v>0</v>
      </c>
      <c r="IY20" s="557">
        <f t="shared" si="66"/>
        <v>0</v>
      </c>
      <c r="IZ20" s="668">
        <f>[1]Субсидия_факт!EH18</f>
        <v>0</v>
      </c>
      <c r="JA20" s="870">
        <f>[1]Субсидия_факт!EN18</f>
        <v>0</v>
      </c>
      <c r="JB20" s="557">
        <f t="shared" si="67"/>
        <v>0</v>
      </c>
      <c r="JC20" s="668"/>
      <c r="JD20" s="624"/>
      <c r="JE20" s="452">
        <f t="shared" si="68"/>
        <v>0</v>
      </c>
      <c r="JF20" s="576">
        <f>[1]Субсидия_факт!AR18</f>
        <v>0</v>
      </c>
      <c r="JG20" s="624">
        <f>[1]Субсидия_факт!AT18</f>
        <v>0</v>
      </c>
      <c r="JH20" s="452">
        <f t="shared" si="69"/>
        <v>0</v>
      </c>
      <c r="JI20" s="576"/>
      <c r="JJ20" s="624"/>
      <c r="JK20" s="1290">
        <f t="shared" si="70"/>
        <v>152449.14000000001</v>
      </c>
      <c r="JL20" s="576">
        <f>[1]Субсидия_факт!CJ18</f>
        <v>0</v>
      </c>
      <c r="JM20" s="624">
        <f>[1]Субсидия_факт!CP18</f>
        <v>0</v>
      </c>
      <c r="JN20" s="668">
        <f>[1]Субсидия_факт!DN18</f>
        <v>71304.56</v>
      </c>
      <c r="JO20" s="870">
        <f>[1]Субсидия_факт!DT18</f>
        <v>81144.58</v>
      </c>
      <c r="JP20" s="452">
        <f t="shared" si="71"/>
        <v>0</v>
      </c>
      <c r="JQ20" s="576"/>
      <c r="JR20" s="624"/>
      <c r="JS20" s="576"/>
      <c r="JT20" s="767"/>
      <c r="JU20" s="1290">
        <f t="shared" si="72"/>
        <v>0</v>
      </c>
      <c r="JV20" s="576">
        <f>[1]Субсидия_факт!CL18</f>
        <v>0</v>
      </c>
      <c r="JW20" s="624">
        <f>[1]Субсидия_факт!CR18</f>
        <v>0</v>
      </c>
      <c r="JX20" s="668">
        <f>[1]Субсидия_факт!DP18</f>
        <v>0</v>
      </c>
      <c r="JY20" s="870">
        <f>[1]Субсидия_факт!DV18</f>
        <v>0</v>
      </c>
      <c r="JZ20" s="452">
        <f t="shared" si="73"/>
        <v>0</v>
      </c>
      <c r="KA20" s="576"/>
      <c r="KB20" s="624"/>
      <c r="KC20" s="702"/>
      <c r="KD20" s="624"/>
      <c r="KE20" s="1291">
        <f t="shared" si="74"/>
        <v>0</v>
      </c>
      <c r="KF20" s="576">
        <f>'Проверочная  таблица'!JV20-KP20</f>
        <v>0</v>
      </c>
      <c r="KG20" s="624">
        <f>'Проверочная  таблица'!JW20-KQ20</f>
        <v>0</v>
      </c>
      <c r="KH20" s="702">
        <f>'Проверочная  таблица'!JX20-KR20</f>
        <v>0</v>
      </c>
      <c r="KI20" s="624">
        <f>'Проверочная  таблица'!JY20-KS20</f>
        <v>0</v>
      </c>
      <c r="KJ20" s="1291">
        <f t="shared" si="75"/>
        <v>0</v>
      </c>
      <c r="KK20" s="576">
        <f>'Проверочная  таблица'!KA20-KU20</f>
        <v>0</v>
      </c>
      <c r="KL20" s="652">
        <f>'Проверочная  таблица'!KB20-KV20</f>
        <v>0</v>
      </c>
      <c r="KM20" s="576">
        <f>'Проверочная  таблица'!KC20-KW20</f>
        <v>0</v>
      </c>
      <c r="KN20" s="701">
        <f>'Проверочная  таблица'!KD20-KX20</f>
        <v>0</v>
      </c>
      <c r="KO20" s="557">
        <f t="shared" si="76"/>
        <v>0</v>
      </c>
      <c r="KP20" s="576">
        <f>[1]Субсидия_факт!CN18</f>
        <v>0</v>
      </c>
      <c r="KQ20" s="624">
        <f>[1]Субсидия_факт!CT18</f>
        <v>0</v>
      </c>
      <c r="KR20" s="668">
        <f>[1]Субсидия_факт!DR18</f>
        <v>0</v>
      </c>
      <c r="KS20" s="870">
        <f>[1]Субсидия_факт!DX18</f>
        <v>0</v>
      </c>
      <c r="KT20" s="557">
        <f t="shared" si="77"/>
        <v>0</v>
      </c>
      <c r="KU20" s="576"/>
      <c r="KV20" s="624"/>
      <c r="KW20" s="576"/>
      <c r="KX20" s="767"/>
      <c r="KY20" s="1292">
        <f t="shared" si="155"/>
        <v>0</v>
      </c>
      <c r="KZ20" s="668">
        <f>[1]Субсидия_факт!CD18</f>
        <v>0</v>
      </c>
      <c r="LA20" s="624">
        <f>[1]Субсидия_факт!CF18</f>
        <v>0</v>
      </c>
      <c r="LB20" s="668">
        <f>[1]Субсидия_факт!BV18</f>
        <v>0</v>
      </c>
      <c r="LC20" s="624">
        <f>[1]Субсидия_факт!BX18</f>
        <v>0</v>
      </c>
      <c r="LD20" s="668">
        <f>[1]Субсидия_факт!CH18</f>
        <v>0</v>
      </c>
      <c r="LE20" s="452">
        <f t="shared" si="156"/>
        <v>0</v>
      </c>
      <c r="LF20" s="576"/>
      <c r="LG20" s="624"/>
      <c r="LH20" s="576"/>
      <c r="LI20" s="624"/>
      <c r="LJ20" s="576"/>
      <c r="LK20" s="556">
        <f t="shared" si="78"/>
        <v>900601.26</v>
      </c>
      <c r="LL20" s="500">
        <f>[1]Субсидия_факт!HN18</f>
        <v>0</v>
      </c>
      <c r="LM20" s="668">
        <f>[1]Субсидия_факт!HL18</f>
        <v>900601.26</v>
      </c>
      <c r="LN20" s="703">
        <f>[1]Субсидия_факт!HV18</f>
        <v>0</v>
      </c>
      <c r="LO20" s="630">
        <f>[1]Субсидия_факт!HX18</f>
        <v>0</v>
      </c>
      <c r="LP20" s="452">
        <f t="shared" si="79"/>
        <v>0</v>
      </c>
      <c r="LQ20" s="330"/>
      <c r="LR20" s="576"/>
      <c r="LS20" s="458"/>
      <c r="LT20" s="630"/>
      <c r="LU20" s="452">
        <f t="shared" si="80"/>
        <v>0</v>
      </c>
      <c r="LV20" s="576">
        <f>[1]Субсидия_факт!HT18</f>
        <v>0</v>
      </c>
      <c r="LW20" s="576">
        <f>[1]Субсидия_факт!HP18</f>
        <v>0</v>
      </c>
      <c r="LX20" s="624">
        <f>[1]Субсидия_факт!HR18</f>
        <v>0</v>
      </c>
      <c r="LY20" s="452">
        <f t="shared" si="81"/>
        <v>0</v>
      </c>
      <c r="LZ20" s="576">
        <f t="shared" si="157"/>
        <v>0</v>
      </c>
      <c r="MA20" s="576"/>
      <c r="MB20" s="624"/>
      <c r="MC20" s="1289">
        <f t="shared" si="82"/>
        <v>0</v>
      </c>
      <c r="MD20" s="1289">
        <f t="shared" si="83"/>
        <v>0</v>
      </c>
      <c r="ME20" s="1289">
        <f t="shared" si="84"/>
        <v>0</v>
      </c>
      <c r="MF20" s="557">
        <f t="shared" si="85"/>
        <v>0</v>
      </c>
      <c r="MG20" s="1293">
        <f t="shared" si="207"/>
        <v>0</v>
      </c>
      <c r="MH20" s="668">
        <f>[1]Субсидия_факт!LH18</f>
        <v>0</v>
      </c>
      <c r="MI20" s="870">
        <f>[1]Субсидия_факт!LN18</f>
        <v>0</v>
      </c>
      <c r="MJ20" s="576"/>
      <c r="MK20" s="1293">
        <f t="shared" si="208"/>
        <v>0</v>
      </c>
      <c r="ML20" s="702"/>
      <c r="MM20" s="624"/>
      <c r="MN20" s="576"/>
      <c r="MO20" s="1293">
        <f t="shared" si="158"/>
        <v>7000000</v>
      </c>
      <c r="MP20" s="668">
        <f>[1]Субсидия_факт!LJ18</f>
        <v>0</v>
      </c>
      <c r="MQ20" s="870">
        <f>[1]Субсидия_факт!LP18</f>
        <v>0</v>
      </c>
      <c r="MR20" s="576">
        <f>[1]Субсидия_факт!LT18</f>
        <v>7000000</v>
      </c>
      <c r="MS20" s="1293">
        <f t="shared" si="159"/>
        <v>7000000</v>
      </c>
      <c r="MT20" s="576"/>
      <c r="MU20" s="701"/>
      <c r="MV20" s="576">
        <f t="shared" si="160"/>
        <v>7000000</v>
      </c>
      <c r="MW20" s="1294">
        <f t="shared" si="161"/>
        <v>7000000</v>
      </c>
      <c r="MX20" s="501">
        <f>'Проверочная  таблица'!MP20-NF20</f>
        <v>0</v>
      </c>
      <c r="MY20" s="630">
        <f>'Проверочная  таблица'!MQ20-NG20</f>
        <v>0</v>
      </c>
      <c r="MZ20" s="500">
        <f>'Проверочная  таблица'!MR20-NH20</f>
        <v>7000000</v>
      </c>
      <c r="NA20" s="1294">
        <f t="shared" si="162"/>
        <v>7000000</v>
      </c>
      <c r="NB20" s="702">
        <f>'Проверочная  таблица'!MT20-NJ20</f>
        <v>0</v>
      </c>
      <c r="NC20" s="624">
        <f>'Проверочная  таблица'!MU20-NK20</f>
        <v>0</v>
      </c>
      <c r="ND20" s="576">
        <f>'Проверочная  таблица'!MV20-NL20</f>
        <v>7000000</v>
      </c>
      <c r="NE20" s="1294">
        <f t="shared" si="163"/>
        <v>0</v>
      </c>
      <c r="NF20" s="668">
        <f>[1]Субсидия_факт!LL18</f>
        <v>0</v>
      </c>
      <c r="NG20" s="870">
        <f>[1]Субсидия_факт!LR18</f>
        <v>0</v>
      </c>
      <c r="NH20" s="668">
        <f>[1]Субсидия_факт!LV18</f>
        <v>0</v>
      </c>
      <c r="NI20" s="1294">
        <f t="shared" si="164"/>
        <v>0</v>
      </c>
      <c r="NJ20" s="702"/>
      <c r="NK20" s="624"/>
      <c r="NL20" s="576">
        <f t="shared" si="206"/>
        <v>0</v>
      </c>
      <c r="NM20" s="502">
        <f t="shared" si="86"/>
        <v>2166347.4</v>
      </c>
      <c r="NN20" s="458">
        <f>[1]Субсидия_факт!MF18</f>
        <v>606577.27</v>
      </c>
      <c r="NO20" s="630">
        <f>[1]Субсидия_факт!MJ18</f>
        <v>1559770.13</v>
      </c>
      <c r="NP20" s="499">
        <f t="shared" si="87"/>
        <v>0</v>
      </c>
      <c r="NQ20" s="330"/>
      <c r="NR20" s="649"/>
      <c r="NS20" s="1323">
        <f t="shared" si="88"/>
        <v>2166347.4</v>
      </c>
      <c r="NT20" s="330">
        <f t="shared" si="165"/>
        <v>606577.27</v>
      </c>
      <c r="NU20" s="630">
        <f t="shared" si="165"/>
        <v>1559770.13</v>
      </c>
      <c r="NV20" s="779">
        <f t="shared" si="89"/>
        <v>0</v>
      </c>
      <c r="NW20" s="330">
        <f t="shared" si="165"/>
        <v>0</v>
      </c>
      <c r="NX20" s="630">
        <f t="shared" si="165"/>
        <v>0</v>
      </c>
      <c r="NY20" s="1323">
        <f t="shared" si="90"/>
        <v>0</v>
      </c>
      <c r="NZ20" s="458">
        <f>[1]Субсидия_факт!MH18</f>
        <v>0</v>
      </c>
      <c r="OA20" s="630">
        <f>[1]Субсидия_факт!ML18</f>
        <v>0</v>
      </c>
      <c r="OB20" s="779">
        <f t="shared" si="91"/>
        <v>0</v>
      </c>
      <c r="OC20" s="330"/>
      <c r="OD20" s="649"/>
      <c r="OE20" s="556">
        <f t="shared" si="92"/>
        <v>0</v>
      </c>
      <c r="OF20" s="668">
        <f>[1]Субсидия_факт!AF18</f>
        <v>0</v>
      </c>
      <c r="OG20" s="870">
        <f>[1]Субсидия_факт!AH18</f>
        <v>0</v>
      </c>
      <c r="OH20" s="452">
        <f t="shared" si="93"/>
        <v>0</v>
      </c>
      <c r="OI20" s="702"/>
      <c r="OJ20" s="624"/>
      <c r="OK20" s="499">
        <f t="shared" si="166"/>
        <v>5149444.4399999995</v>
      </c>
      <c r="OL20" s="670">
        <f>[1]Субсидия_факт!MN18</f>
        <v>1441844.44</v>
      </c>
      <c r="OM20" s="700">
        <f>[1]Субсидия_факт!MP18</f>
        <v>3707600</v>
      </c>
      <c r="ON20" s="458">
        <f>[1]Субсидия_факт!NF18</f>
        <v>0</v>
      </c>
      <c r="OO20" s="630">
        <f>[1]Субсидия_факт!NH18</f>
        <v>0</v>
      </c>
      <c r="OP20" s="1321">
        <f t="shared" si="167"/>
        <v>0</v>
      </c>
      <c r="OQ20" s="1070"/>
      <c r="OR20" s="630"/>
      <c r="OS20" s="330"/>
      <c r="OT20" s="649"/>
      <c r="OU20" s="502">
        <f t="shared" si="168"/>
        <v>0</v>
      </c>
      <c r="OV20" s="458">
        <f>[1]Субсидия_факт!LX18</f>
        <v>0</v>
      </c>
      <c r="OW20" s="1324">
        <f>[1]Субсидия_факт!MB18</f>
        <v>0</v>
      </c>
      <c r="OX20" s="458">
        <f>[1]Субсидия_факт!MR18</f>
        <v>0</v>
      </c>
      <c r="OY20" s="630">
        <f>[1]Субсидия_факт!MV18</f>
        <v>0</v>
      </c>
      <c r="OZ20" s="1070">
        <f>[1]Субсидия_факт!NJ18</f>
        <v>0</v>
      </c>
      <c r="PA20" s="630">
        <f>[1]Субсидия_факт!NN18</f>
        <v>0</v>
      </c>
      <c r="PB20" s="499">
        <f t="shared" si="169"/>
        <v>0</v>
      </c>
      <c r="PC20" s="330"/>
      <c r="PD20" s="649"/>
      <c r="PE20" s="458"/>
      <c r="PF20" s="630"/>
      <c r="PG20" s="330"/>
      <c r="PH20" s="649"/>
      <c r="PI20" s="1323">
        <f t="shared" si="170"/>
        <v>0</v>
      </c>
      <c r="PJ20" s="458">
        <f t="shared" si="171"/>
        <v>0</v>
      </c>
      <c r="PK20" s="630">
        <f t="shared" si="172"/>
        <v>0</v>
      </c>
      <c r="PL20" s="458">
        <f t="shared" si="173"/>
        <v>0</v>
      </c>
      <c r="PM20" s="630">
        <f t="shared" si="174"/>
        <v>0</v>
      </c>
      <c r="PN20" s="1070">
        <f t="shared" si="175"/>
        <v>0</v>
      </c>
      <c r="PO20" s="630">
        <f t="shared" si="176"/>
        <v>0</v>
      </c>
      <c r="PP20" s="779">
        <f t="shared" si="177"/>
        <v>0</v>
      </c>
      <c r="PQ20" s="458">
        <f t="shared" si="178"/>
        <v>0</v>
      </c>
      <c r="PR20" s="630">
        <f t="shared" si="179"/>
        <v>0</v>
      </c>
      <c r="PS20" s="458">
        <f t="shared" si="180"/>
        <v>0</v>
      </c>
      <c r="PT20" s="630">
        <f t="shared" si="181"/>
        <v>0</v>
      </c>
      <c r="PU20" s="1070">
        <f t="shared" si="182"/>
        <v>0</v>
      </c>
      <c r="PV20" s="630">
        <f t="shared" si="183"/>
        <v>0</v>
      </c>
      <c r="PW20" s="1323">
        <f t="shared" si="184"/>
        <v>0</v>
      </c>
      <c r="PX20" s="458">
        <f>[1]Субсидия_факт!LZ18</f>
        <v>0</v>
      </c>
      <c r="PY20" s="1324">
        <f>[1]Субсидия_факт!MD18</f>
        <v>0</v>
      </c>
      <c r="PZ20" s="703">
        <f>[1]Субсидия_факт!MT18</f>
        <v>0</v>
      </c>
      <c r="QA20" s="630">
        <f>[1]Субсидия_факт!MX18</f>
        <v>0</v>
      </c>
      <c r="QB20" s="1325">
        <f>[1]Субсидия_факт!NL18</f>
        <v>0</v>
      </c>
      <c r="QC20" s="649">
        <f>[1]Субсидия_факт!NP18</f>
        <v>0</v>
      </c>
      <c r="QD20" s="779">
        <f t="shared" si="185"/>
        <v>0</v>
      </c>
      <c r="QE20" s="330"/>
      <c r="QF20" s="649"/>
      <c r="QG20" s="458"/>
      <c r="QH20" s="630"/>
      <c r="QI20" s="330"/>
      <c r="QJ20" s="649"/>
      <c r="QK20" s="499">
        <f>'Прочая  субсидия_МР  и  ГО'!B16</f>
        <v>6662506.8900000006</v>
      </c>
      <c r="QL20" s="499">
        <f>'Прочая  субсидия_МР  и  ГО'!C16</f>
        <v>1156738.5899999999</v>
      </c>
      <c r="QM20" s="1310">
        <f>'Прочая  субсидия_БП'!B16</f>
        <v>12830858.190000001</v>
      </c>
      <c r="QN20" s="502">
        <f>'Прочая  субсидия_БП'!C16</f>
        <v>3738121.19</v>
      </c>
      <c r="QO20" s="1318">
        <f>'Прочая  субсидия_БП'!D16</f>
        <v>12830858.190000001</v>
      </c>
      <c r="QP20" s="559">
        <f>'Прочая  субсидия_БП'!E16</f>
        <v>3738121.19</v>
      </c>
      <c r="QQ20" s="1314">
        <f>'Прочая  субсидия_БП'!F16</f>
        <v>0</v>
      </c>
      <c r="QR20" s="1318">
        <f>'Прочая  субсидия_БП'!G16</f>
        <v>0</v>
      </c>
      <c r="QS20" s="502">
        <f t="shared" si="186"/>
        <v>216521983</v>
      </c>
      <c r="QT20" s="458">
        <f>'Проверочная  таблица'!RR20+'Проверочная  таблица'!QY20+'Проверочная  таблица'!RA20+'Проверочная  таблица'!RC20</f>
        <v>213551983</v>
      </c>
      <c r="QU20" s="330">
        <f>'Проверочная  таблица'!RS20+'Проверочная  таблица'!RE20+'Проверочная  таблица'!RK20+'Проверочная  таблица'!RG20+'Проверочная  таблица'!RI20+RM20+RO20</f>
        <v>2970000</v>
      </c>
      <c r="QV20" s="499">
        <f t="shared" si="187"/>
        <v>66281385.350000001</v>
      </c>
      <c r="QW20" s="703">
        <f>'Проверочная  таблица'!RU20+'Проверочная  таблица'!QZ20+'Проверочная  таблица'!RB20+'Проверочная  таблица'!RD20</f>
        <v>65661942.5</v>
      </c>
      <c r="QX20" s="330">
        <f>'Проверочная  таблица'!RV20+'Проверочная  таблица'!RF20+'Проверочная  таблица'!RL20+'Проверочная  таблица'!RH20+'Проверочная  таблица'!RJ20+RN20+RP20</f>
        <v>619442.85</v>
      </c>
      <c r="QY20" s="1276">
        <f>'Субвенция  на  полномочия'!B16</f>
        <v>197864783</v>
      </c>
      <c r="QZ20" s="452">
        <f>'Субвенция  на  полномочия'!C16</f>
        <v>61231942.5</v>
      </c>
      <c r="RA20" s="1298">
        <f>[1]Субвенция_факт!P17*1000</f>
        <v>12934400</v>
      </c>
      <c r="RB20" s="675">
        <v>3600000</v>
      </c>
      <c r="RC20" s="1298">
        <f>[1]Субвенция_факт!K17*1000</f>
        <v>1787500</v>
      </c>
      <c r="RD20" s="675">
        <v>450000</v>
      </c>
      <c r="RE20" s="1298">
        <f>[1]Субвенция_факт!AD17*1000</f>
        <v>1218000</v>
      </c>
      <c r="RF20" s="675">
        <v>210262.5</v>
      </c>
      <c r="RG20" s="1298">
        <f>[1]Субвенция_факт!AE17*1000</f>
        <v>2000</v>
      </c>
      <c r="RH20" s="675"/>
      <c r="RI20" s="1298">
        <f>[1]Субвенция_факт!E17*1000</f>
        <v>0</v>
      </c>
      <c r="RJ20" s="675"/>
      <c r="RK20" s="1298">
        <f>[1]Субвенция_факт!F17*1000</f>
        <v>0</v>
      </c>
      <c r="RL20" s="762"/>
      <c r="RM20" s="328">
        <f>[1]Субвенция_факт!G17*1000</f>
        <v>0</v>
      </c>
      <c r="RN20" s="983"/>
      <c r="RO20" s="328">
        <f>[1]Субвенция_факт!H17*1000</f>
        <v>0</v>
      </c>
      <c r="RP20" s="763"/>
      <c r="RQ20" s="502">
        <f t="shared" si="98"/>
        <v>2715300</v>
      </c>
      <c r="RR20" s="1039">
        <f>[1]Субвенция_факт!AC17*1000</f>
        <v>965300</v>
      </c>
      <c r="RS20" s="809">
        <f>[1]Субвенция_факт!AB17*1000</f>
        <v>1750000</v>
      </c>
      <c r="RT20" s="499">
        <f t="shared" si="99"/>
        <v>789180.35</v>
      </c>
      <c r="RU20" s="1299">
        <v>380000</v>
      </c>
      <c r="RV20" s="1186">
        <v>409180.35</v>
      </c>
      <c r="RW20" s="1326">
        <f>'Проверочная  таблица'!UW20+'Проверочная  таблица'!US20+'Проверочная  таблица'!SY20+'Проверочная  таблица'!TC20+RY20+UG20+UM20+SM20+SQ20+TK20+TO20+TW20+SG20</f>
        <v>0</v>
      </c>
      <c r="RX20" s="328">
        <f>'Проверочная  таблица'!UY20+'Проверочная  таблица'!UU20+'Проверочная  таблица'!TA20+'Проверочная  таблица'!TE20+SC20+UJ20+UP20+SO20+SS20+TM20+TQ20+TZ20+SJ20</f>
        <v>0</v>
      </c>
      <c r="RY20" s="1327">
        <f t="shared" si="100"/>
        <v>0</v>
      </c>
      <c r="RZ20" s="1039">
        <f>'[1]Иные межбюджетные трансферты'!I18</f>
        <v>0</v>
      </c>
      <c r="SA20" s="1160">
        <f>'[1]Иные межбюджетные трансферты'!K18</f>
        <v>0</v>
      </c>
      <c r="SB20" s="1328">
        <f>'[1]Иные межбюджетные трансферты'!M18</f>
        <v>0</v>
      </c>
      <c r="SC20" s="674">
        <f t="shared" si="101"/>
        <v>0</v>
      </c>
      <c r="SD20" s="809"/>
      <c r="SE20" s="807"/>
      <c r="SF20" s="1039"/>
      <c r="SG20" s="502">
        <f t="shared" si="102"/>
        <v>0</v>
      </c>
      <c r="SH20" s="1039">
        <f>'[1]Иные межбюджетные трансферты'!E18</f>
        <v>0</v>
      </c>
      <c r="SI20" s="1160">
        <f>'[1]Иные межбюджетные трансферты'!G18</f>
        <v>0</v>
      </c>
      <c r="SJ20" s="1321">
        <f t="shared" si="103"/>
        <v>0</v>
      </c>
      <c r="SK20" s="1039"/>
      <c r="SL20" s="1160"/>
      <c r="SM20" s="1326">
        <f t="shared" si="188"/>
        <v>0</v>
      </c>
      <c r="SN20" s="1160">
        <f>'[1]Иные межбюджетные трансферты'!W18</f>
        <v>0</v>
      </c>
      <c r="SO20" s="328">
        <f t="shared" si="189"/>
        <v>0</v>
      </c>
      <c r="SP20" s="1044"/>
      <c r="SQ20" s="1329">
        <f t="shared" si="190"/>
        <v>0</v>
      </c>
      <c r="SR20" s="1160">
        <f>'[1]Иные межбюджетные трансферты'!Y18</f>
        <v>0</v>
      </c>
      <c r="SS20" s="1043">
        <f t="shared" si="191"/>
        <v>0</v>
      </c>
      <c r="ST20" s="1044"/>
      <c r="SU20" s="1329">
        <f t="shared" si="192"/>
        <v>0</v>
      </c>
      <c r="SV20" s="1043">
        <f t="shared" si="193"/>
        <v>0</v>
      </c>
      <c r="SW20" s="685">
        <f t="shared" si="194"/>
        <v>0</v>
      </c>
      <c r="SX20" s="1043">
        <f t="shared" si="195"/>
        <v>0</v>
      </c>
      <c r="SY20" s="1310">
        <f t="shared" si="104"/>
        <v>0</v>
      </c>
      <c r="SZ20" s="1160">
        <f>'[1]Иные межбюджетные трансферты'!AC18</f>
        <v>0</v>
      </c>
      <c r="TA20" s="499">
        <f t="shared" si="105"/>
        <v>0</v>
      </c>
      <c r="TB20" s="1160"/>
      <c r="TC20" s="502">
        <f t="shared" si="106"/>
        <v>0</v>
      </c>
      <c r="TD20" s="1160">
        <f>'[1]Иные межбюджетные трансферты'!AE18</f>
        <v>0</v>
      </c>
      <c r="TE20" s="499">
        <f t="shared" si="107"/>
        <v>0</v>
      </c>
      <c r="TF20" s="1330"/>
      <c r="TG20" s="1319">
        <f t="shared" si="108"/>
        <v>0</v>
      </c>
      <c r="TH20" s="498">
        <f t="shared" si="109"/>
        <v>0</v>
      </c>
      <c r="TI20" s="1320">
        <f t="shared" si="196"/>
        <v>0</v>
      </c>
      <c r="TJ20" s="498">
        <f t="shared" si="197"/>
        <v>0</v>
      </c>
      <c r="TK20" s="502">
        <f t="shared" si="110"/>
        <v>0</v>
      </c>
      <c r="TL20" s="1160">
        <f>'[1]Иные межбюджетные трансферты'!AI18</f>
        <v>0</v>
      </c>
      <c r="TM20" s="499">
        <f t="shared" si="111"/>
        <v>0</v>
      </c>
      <c r="TN20" s="1160"/>
      <c r="TO20" s="502">
        <f t="shared" si="112"/>
        <v>0</v>
      </c>
      <c r="TP20" s="1160">
        <f>'[1]Иные межбюджетные трансферты'!AK18</f>
        <v>0</v>
      </c>
      <c r="TQ20" s="499">
        <f t="shared" si="113"/>
        <v>0</v>
      </c>
      <c r="TR20" s="1330"/>
      <c r="TS20" s="1319">
        <f t="shared" si="114"/>
        <v>0</v>
      </c>
      <c r="TT20" s="498">
        <f t="shared" si="115"/>
        <v>0</v>
      </c>
      <c r="TU20" s="1320">
        <f t="shared" si="198"/>
        <v>0</v>
      </c>
      <c r="TV20" s="1319">
        <f t="shared" si="199"/>
        <v>0</v>
      </c>
      <c r="TW20" s="502">
        <f t="shared" si="200"/>
        <v>0</v>
      </c>
      <c r="TX20" s="703">
        <f>'[1]Иные межбюджетные трансферты'!AS18</f>
        <v>0</v>
      </c>
      <c r="TY20" s="630">
        <f>'[1]Иные межбюджетные трансферты'!AW18</f>
        <v>0</v>
      </c>
      <c r="TZ20" s="1321">
        <f t="shared" si="201"/>
        <v>0</v>
      </c>
      <c r="UA20" s="689"/>
      <c r="UB20" s="701"/>
      <c r="UC20" s="1323">
        <f t="shared" si="202"/>
        <v>0</v>
      </c>
      <c r="UD20" s="1323">
        <f t="shared" si="203"/>
        <v>0</v>
      </c>
      <c r="UE20" s="1323">
        <f t="shared" si="204"/>
        <v>0</v>
      </c>
      <c r="UF20" s="779">
        <f t="shared" si="205"/>
        <v>0</v>
      </c>
      <c r="UG20" s="963">
        <f t="shared" si="116"/>
        <v>0</v>
      </c>
      <c r="UH20" s="1308">
        <f>'[1]Иные межбюджетные трансферты'!S18</f>
        <v>0</v>
      </c>
      <c r="UI20" s="1191">
        <f>'[1]Иные межбюджетные трансферты'!U18</f>
        <v>0</v>
      </c>
      <c r="UJ20" s="712">
        <f t="shared" si="117"/>
        <v>0</v>
      </c>
      <c r="UK20" s="1308"/>
      <c r="UL20" s="1191"/>
      <c r="UM20" s="963">
        <f t="shared" si="118"/>
        <v>0</v>
      </c>
      <c r="UN20" s="1308">
        <f>'[1]Иные межбюджетные трансферты'!O18</f>
        <v>0</v>
      </c>
      <c r="UO20" s="1191">
        <f>'[1]Иные межбюджетные трансферты'!Q18</f>
        <v>0</v>
      </c>
      <c r="UP20" s="712">
        <f t="shared" si="119"/>
        <v>0</v>
      </c>
      <c r="UQ20" s="1308"/>
      <c r="UR20" s="1191"/>
      <c r="US20" s="452">
        <f t="shared" si="120"/>
        <v>0</v>
      </c>
      <c r="UT20" s="809"/>
      <c r="UU20" s="1290">
        <f t="shared" si="121"/>
        <v>0</v>
      </c>
      <c r="UV20" s="668"/>
      <c r="UW20" s="556">
        <f t="shared" si="122"/>
        <v>0</v>
      </c>
      <c r="UX20" s="809">
        <f>'[1]Иные межбюджетные трансферты'!AO18</f>
        <v>0</v>
      </c>
      <c r="UY20" s="452">
        <f t="shared" si="123"/>
        <v>0</v>
      </c>
      <c r="UZ20" s="576"/>
      <c r="VA20" s="1289">
        <f t="shared" si="124"/>
        <v>0</v>
      </c>
      <c r="VB20" s="668">
        <f>'Проверочная  таблица'!UX20-VF20</f>
        <v>0</v>
      </c>
      <c r="VC20" s="1289">
        <f t="shared" si="125"/>
        <v>0</v>
      </c>
      <c r="VD20" s="668">
        <f>'Проверочная  таблица'!UZ20-VH20</f>
        <v>0</v>
      </c>
      <c r="VE20" s="1289">
        <f t="shared" si="126"/>
        <v>0</v>
      </c>
      <c r="VF20" s="809">
        <f>'[1]Иные межбюджетные трансферты'!AQ18</f>
        <v>0</v>
      </c>
      <c r="VG20" s="557">
        <f t="shared" si="127"/>
        <v>0</v>
      </c>
      <c r="VH20" s="576"/>
      <c r="VI20" s="499">
        <f>VK20+'Проверочная  таблица'!VS20+VO20+'Проверочная  таблица'!VW20+VQ20+'Проверочная  таблица'!VY20</f>
        <v>-25530000</v>
      </c>
      <c r="VJ20" s="499">
        <f>VL20+'Проверочная  таблица'!VT20+VP20+'Проверочная  таблица'!VX20+VR20+'Проверочная  таблица'!VZ20</f>
        <v>-6400000</v>
      </c>
      <c r="VK20" s="502"/>
      <c r="VL20" s="502"/>
      <c r="VM20" s="502"/>
      <c r="VN20" s="502"/>
      <c r="VO20" s="1319">
        <f t="shared" si="128"/>
        <v>0</v>
      </c>
      <c r="VP20" s="498">
        <f t="shared" si="129"/>
        <v>0</v>
      </c>
      <c r="VQ20" s="503"/>
      <c r="VR20" s="498"/>
      <c r="VS20" s="502">
        <v>-19500000</v>
      </c>
      <c r="VT20" s="502">
        <v>-5250000</v>
      </c>
      <c r="VU20" s="502">
        <v>-6030000</v>
      </c>
      <c r="VV20" s="502">
        <f>-300000-850000</f>
        <v>-1150000</v>
      </c>
      <c r="VW20" s="1319">
        <f t="shared" si="130"/>
        <v>-6030000</v>
      </c>
      <c r="VX20" s="498">
        <f t="shared" si="131"/>
        <v>-1150000</v>
      </c>
      <c r="VY20" s="498"/>
      <c r="VZ20" s="498"/>
      <c r="WA20" s="1309">
        <f>'Проверочная  таблица'!VS20+'Проверочная  таблица'!VU20</f>
        <v>-25530000</v>
      </c>
      <c r="WB20" s="1309">
        <f>'Проверочная  таблица'!VT20+'Проверочная  таблица'!VV20</f>
        <v>-6400000</v>
      </c>
      <c r="WC20" s="931"/>
    </row>
    <row r="21" spans="1:601" s="327" customFormat="1" ht="25.5" customHeight="1" x14ac:dyDescent="0.3">
      <c r="A21" s="334" t="s">
        <v>89</v>
      </c>
      <c r="B21" s="502">
        <f>D21+AI21+'Проверочная  таблица'!QS21+'Проверочная  таблица'!RW21</f>
        <v>276887198.05000001</v>
      </c>
      <c r="C21" s="499">
        <f>E21+'Проверочная  таблица'!QV21+AJ21+'Проверочная  таблица'!RX21</f>
        <v>83336074.739999995</v>
      </c>
      <c r="D21" s="1310">
        <f t="shared" si="0"/>
        <v>43710500</v>
      </c>
      <c r="E21" s="502">
        <f t="shared" si="1"/>
        <v>14940125</v>
      </c>
      <c r="F21" s="1311">
        <f>'[1]Дотация  из  ОБ_факт'!M17</f>
        <v>23648100</v>
      </c>
      <c r="G21" s="1312">
        <v>9924525</v>
      </c>
      <c r="H21" s="1313">
        <f>'[1]Дотация  из  ОБ_факт'!G17</f>
        <v>3771000</v>
      </c>
      <c r="I21" s="1312">
        <v>942750</v>
      </c>
      <c r="J21" s="559">
        <f t="shared" si="2"/>
        <v>3771000</v>
      </c>
      <c r="K21" s="1314">
        <f t="shared" si="3"/>
        <v>942750</v>
      </c>
      <c r="L21" s="1315">
        <f>'[1]Дотация  из  ОБ_факт'!K17</f>
        <v>0</v>
      </c>
      <c r="M21" s="685"/>
      <c r="N21" s="1311">
        <f>'[1]Дотация  из  ОБ_факт'!Q17</f>
        <v>0</v>
      </c>
      <c r="O21" s="1316"/>
      <c r="P21" s="1311">
        <f>'[1]Дотация  из  ОБ_факт'!S17</f>
        <v>16291400</v>
      </c>
      <c r="Q21" s="1317">
        <v>4072850</v>
      </c>
      <c r="R21" s="1314">
        <f t="shared" si="4"/>
        <v>16291400</v>
      </c>
      <c r="S21" s="1318">
        <f t="shared" si="5"/>
        <v>4072850</v>
      </c>
      <c r="T21" s="1315">
        <f>'[1]Дотация  из  ОБ_факт'!W17</f>
        <v>0</v>
      </c>
      <c r="U21" s="572"/>
      <c r="V21" s="1311">
        <f>'[1]Дотация  из  ОБ_факт'!AA17+'[1]Дотация  из  ОБ_факт'!AC17+'[1]Дотация  из  ОБ_факт'!AG17</f>
        <v>0</v>
      </c>
      <c r="W21" s="959">
        <f t="shared" si="6"/>
        <v>0</v>
      </c>
      <c r="X21" s="543"/>
      <c r="Y21" s="542"/>
      <c r="Z21" s="543"/>
      <c r="AA21" s="1311">
        <f>'[1]Дотация  из  ОБ_факт'!Y17+'[1]Дотация  из  ОБ_факт'!AE17</f>
        <v>0</v>
      </c>
      <c r="AB21" s="573">
        <f t="shared" si="7"/>
        <v>0</v>
      </c>
      <c r="AC21" s="542"/>
      <c r="AD21" s="543"/>
      <c r="AE21" s="559">
        <f t="shared" si="8"/>
        <v>0</v>
      </c>
      <c r="AF21" s="1314">
        <f t="shared" si="9"/>
        <v>0</v>
      </c>
      <c r="AG21" s="559">
        <f>'[1]Дотация  из  ОБ_факт'!AE17</f>
        <v>0</v>
      </c>
      <c r="AH21" s="676"/>
      <c r="AI21" s="1276">
        <f>'Проверочная  таблица'!LK21+'Проверочная  таблица'!QK21+'Проверочная  таблица'!QM21+CQ21+CS21+CY21+DA21+BS21+CA21+'Проверочная  таблица'!JK21+'Проверочная  таблица'!JU21+'Проверочная  таблица'!EC21+'Проверочная  таблица'!KY21+DM21+'Проверочная  таблица'!IG21+'Проверочная  таблица'!IM21+'Проверочная  таблица'!MG21+'Проверочная  таблица'!MO21+IA21+'Проверочная  таблица'!LU21+FK21+EY21+OE21+ES21+AK21+AU21+FE21+JE21+GG21+GQ21+DG21+OK21+FQ21+EI21+OU21+NM21+GA21+CM21+HU21</f>
        <v>52343245.049999997</v>
      </c>
      <c r="AJ21" s="556">
        <f>'Проверочная  таблица'!LP21+'Проверочная  таблица'!QL21+'Проверочная  таблица'!QN21+CR21+CT21+CZ21+DB21+BW21+CE21+'Проверочная  таблица'!JP21+'Проверочная  таблица'!JZ21+'Проверочная  таблица'!EF21+'Проверочная  таблица'!LE21+DU21+'Проверочная  таблица'!IJ21+'Проверочная  таблица'!IP21+'Проверочная  таблица'!MK21+'Проверочная  таблица'!MS21+ID21+'Проверочная  таблица'!LY21+FH21+FN21+FB21+OH21+EV21+AP21+AY21+JH21+GL21+GV21+DJ21+OP21+FT21+EN21+PB21+NP21+GD21+CO21+HX21</f>
        <v>11250378.91</v>
      </c>
      <c r="AK21" s="556">
        <f t="shared" si="10"/>
        <v>0</v>
      </c>
      <c r="AL21" s="330">
        <f>[1]Субсидия_факт!DB19</f>
        <v>0</v>
      </c>
      <c r="AM21" s="500">
        <f>[1]Субсидия_факт!FF19</f>
        <v>0</v>
      </c>
      <c r="AN21" s="501">
        <f>[1]Субсидия_факт!FR19</f>
        <v>0</v>
      </c>
      <c r="AO21" s="500">
        <f>[1]Субсидия_факт!MZ19</f>
        <v>0</v>
      </c>
      <c r="AP21" s="556">
        <f t="shared" si="11"/>
        <v>0</v>
      </c>
      <c r="AQ21" s="458"/>
      <c r="AR21" s="458"/>
      <c r="AS21" s="458"/>
      <c r="AT21" s="458"/>
      <c r="AU21" s="556">
        <f t="shared" si="12"/>
        <v>0</v>
      </c>
      <c r="AV21" s="458">
        <f>[1]Субсидия_факт!DD19</f>
        <v>0</v>
      </c>
      <c r="AW21" s="330">
        <f>[1]Субсидия_факт!FJ19</f>
        <v>0</v>
      </c>
      <c r="AX21" s="501">
        <f>[1]Субсидия_факт!NB19</f>
        <v>0</v>
      </c>
      <c r="AY21" s="556">
        <f t="shared" si="13"/>
        <v>0</v>
      </c>
      <c r="AZ21" s="500"/>
      <c r="BA21" s="500"/>
      <c r="BB21" s="501"/>
      <c r="BC21" s="557">
        <f t="shared" si="14"/>
        <v>0</v>
      </c>
      <c r="BD21" s="501">
        <f t="shared" si="15"/>
        <v>0</v>
      </c>
      <c r="BE21" s="458">
        <f t="shared" si="16"/>
        <v>0</v>
      </c>
      <c r="BF21" s="330">
        <f t="shared" si="17"/>
        <v>0</v>
      </c>
      <c r="BG21" s="557">
        <f t="shared" si="18"/>
        <v>0</v>
      </c>
      <c r="BH21" s="500">
        <f t="shared" si="19"/>
        <v>0</v>
      </c>
      <c r="BI21" s="501">
        <f t="shared" si="20"/>
        <v>0</v>
      </c>
      <c r="BJ21" s="330">
        <f t="shared" si="21"/>
        <v>0</v>
      </c>
      <c r="BK21" s="557">
        <f t="shared" si="22"/>
        <v>0</v>
      </c>
      <c r="BL21" s="458">
        <f>[1]Субсидия_факт!DF19</f>
        <v>0</v>
      </c>
      <c r="BM21" s="330">
        <f>[1]Субсидия_факт!FL19</f>
        <v>0</v>
      </c>
      <c r="BN21" s="458">
        <f>[1]Субсидия_факт!ND19</f>
        <v>0</v>
      </c>
      <c r="BO21" s="557">
        <f t="shared" si="23"/>
        <v>0</v>
      </c>
      <c r="BP21" s="501"/>
      <c r="BQ21" s="500"/>
      <c r="BR21" s="501"/>
      <c r="BS21" s="499">
        <f t="shared" si="132"/>
        <v>8208948</v>
      </c>
      <c r="BT21" s="1070">
        <f>[1]Субсидия_факт!IL19</f>
        <v>0</v>
      </c>
      <c r="BU21" s="330">
        <f>[1]Субсидия_факт!IR19</f>
        <v>8208948</v>
      </c>
      <c r="BV21" s="668">
        <f>[1]Субсидия_факт!JD19</f>
        <v>0</v>
      </c>
      <c r="BW21" s="499">
        <f t="shared" si="133"/>
        <v>0</v>
      </c>
      <c r="BX21" s="500"/>
      <c r="BY21" s="500"/>
      <c r="BZ21" s="576"/>
      <c r="CA21" s="499">
        <f t="shared" si="134"/>
        <v>0</v>
      </c>
      <c r="CB21" s="458">
        <f>[1]Субсидия_факт!IN19</f>
        <v>0</v>
      </c>
      <c r="CC21" s="330">
        <f>[1]Субсидия_факт!IT19</f>
        <v>0</v>
      </c>
      <c r="CD21" s="668">
        <f>[1]Субсидия_факт!JF19</f>
        <v>0</v>
      </c>
      <c r="CE21" s="499">
        <f t="shared" si="135"/>
        <v>0</v>
      </c>
      <c r="CF21" s="500"/>
      <c r="CG21" s="501"/>
      <c r="CH21" s="668"/>
      <c r="CI21" s="1319">
        <f t="shared" si="24"/>
        <v>0</v>
      </c>
      <c r="CJ21" s="498">
        <f t="shared" si="25"/>
        <v>0</v>
      </c>
      <c r="CK21" s="1320">
        <f t="shared" si="136"/>
        <v>0</v>
      </c>
      <c r="CL21" s="1319">
        <f t="shared" si="137"/>
        <v>0</v>
      </c>
      <c r="CM21" s="499">
        <f t="shared" si="138"/>
        <v>0</v>
      </c>
      <c r="CN21" s="630">
        <f>[1]Субсидия_факт!FT19</f>
        <v>0</v>
      </c>
      <c r="CO21" s="499">
        <f t="shared" si="138"/>
        <v>0</v>
      </c>
      <c r="CP21" s="630"/>
      <c r="CQ21" s="1321">
        <f>[1]Субсидия_факт!FV19</f>
        <v>0</v>
      </c>
      <c r="CR21" s="573"/>
      <c r="CS21" s="499">
        <f>[1]Субсидия_факт!FX19</f>
        <v>0</v>
      </c>
      <c r="CT21" s="573"/>
      <c r="CU21" s="498">
        <f t="shared" si="26"/>
        <v>0</v>
      </c>
      <c r="CV21" s="1320">
        <f t="shared" si="27"/>
        <v>0</v>
      </c>
      <c r="CW21" s="779">
        <f>[1]Субсидия_факт!FZ19</f>
        <v>0</v>
      </c>
      <c r="CX21" s="572"/>
      <c r="CY21" s="502">
        <f>[1]Субсидия_факт!GB19</f>
        <v>0</v>
      </c>
      <c r="CZ21" s="328"/>
      <c r="DA21" s="1321">
        <f>[1]Субсидия_факт!GD19</f>
        <v>0</v>
      </c>
      <c r="DB21" s="573"/>
      <c r="DC21" s="498">
        <f t="shared" si="28"/>
        <v>0</v>
      </c>
      <c r="DD21" s="498">
        <f t="shared" si="29"/>
        <v>0</v>
      </c>
      <c r="DE21" s="1285">
        <f>[1]Субсидия_факт!GF19</f>
        <v>0</v>
      </c>
      <c r="DF21" s="329"/>
      <c r="DG21" s="556">
        <f t="shared" si="30"/>
        <v>0</v>
      </c>
      <c r="DH21" s="668">
        <f>[1]Субсидия_факт!EV19</f>
        <v>0</v>
      </c>
      <c r="DI21" s="870">
        <f>[1]Субсидия_факт!EX19</f>
        <v>0</v>
      </c>
      <c r="DJ21" s="452">
        <f t="shared" si="31"/>
        <v>0</v>
      </c>
      <c r="DK21" s="702"/>
      <c r="DL21" s="870"/>
      <c r="DM21" s="502">
        <f t="shared" si="32"/>
        <v>1000000</v>
      </c>
      <c r="DN21" s="703">
        <f>[1]Субсидия_факт!R19</f>
        <v>0</v>
      </c>
      <c r="DO21" s="703">
        <f>[1]Субсидия_факт!T19</f>
        <v>0</v>
      </c>
      <c r="DP21" s="630">
        <f>[1]Субсидия_факт!V19</f>
        <v>0</v>
      </c>
      <c r="DQ21" s="670">
        <f>[1]Субсидия_факт!X19</f>
        <v>0</v>
      </c>
      <c r="DR21" s="700">
        <f>[1]Субсидия_факт!Z19</f>
        <v>0</v>
      </c>
      <c r="DS21" s="500">
        <f>[1]Субсидия_факт!AB19</f>
        <v>1000000</v>
      </c>
      <c r="DT21" s="670">
        <f>[1]Субсидия_факт!AD19</f>
        <v>0</v>
      </c>
      <c r="DU21" s="499">
        <f t="shared" si="33"/>
        <v>0</v>
      </c>
      <c r="DV21" s="501"/>
      <c r="DW21" s="500"/>
      <c r="DX21" s="630"/>
      <c r="DY21" s="500"/>
      <c r="DZ21" s="630"/>
      <c r="EA21" s="501"/>
      <c r="EB21" s="703"/>
      <c r="EC21" s="556">
        <f t="shared" si="34"/>
        <v>0</v>
      </c>
      <c r="ED21" s="668">
        <f>[1]Субсидия_факт!BN19</f>
        <v>0</v>
      </c>
      <c r="EE21" s="870">
        <f>[1]Субсидия_факт!BP19</f>
        <v>0</v>
      </c>
      <c r="EF21" s="452">
        <f t="shared" si="35"/>
        <v>0</v>
      </c>
      <c r="EG21" s="702"/>
      <c r="EH21" s="870"/>
      <c r="EI21" s="502">
        <f t="shared" si="139"/>
        <v>0</v>
      </c>
      <c r="EJ21" s="458">
        <f>[1]Субсидия_факт!AJ19</f>
        <v>0</v>
      </c>
      <c r="EK21" s="630">
        <f>[1]Субсидия_факт!AL19</f>
        <v>0</v>
      </c>
      <c r="EL21" s="1070">
        <f>[1]Субсидия_факт!AN19</f>
        <v>0</v>
      </c>
      <c r="EM21" s="630">
        <f>[1]Субсидия_факт!AP19</f>
        <v>0</v>
      </c>
      <c r="EN21" s="499">
        <f t="shared" si="140"/>
        <v>0</v>
      </c>
      <c r="EO21" s="458"/>
      <c r="EP21" s="630"/>
      <c r="EQ21" s="458"/>
      <c r="ER21" s="630"/>
      <c r="ES21" s="556">
        <f t="shared" si="36"/>
        <v>0</v>
      </c>
      <c r="ET21" s="668">
        <f>[1]Субсидия_факт!AX19</f>
        <v>0</v>
      </c>
      <c r="EU21" s="624">
        <f>[1]Субсидия_факт!AZ19</f>
        <v>0</v>
      </c>
      <c r="EV21" s="452">
        <f t="shared" si="37"/>
        <v>0</v>
      </c>
      <c r="EW21" s="702"/>
      <c r="EX21" s="624"/>
      <c r="EY21" s="556">
        <f t="shared" si="38"/>
        <v>0</v>
      </c>
      <c r="EZ21" s="668">
        <f>[1]Субсидия_факт!BZ19</f>
        <v>0</v>
      </c>
      <c r="FA21" s="870">
        <f>[1]Субсидия_факт!CB19</f>
        <v>0</v>
      </c>
      <c r="FB21" s="452">
        <f t="shared" si="39"/>
        <v>0</v>
      </c>
      <c r="FC21" s="702"/>
      <c r="FD21" s="624"/>
      <c r="FE21" s="556">
        <f t="shared" si="40"/>
        <v>0</v>
      </c>
      <c r="FF21" s="668">
        <f>[1]Субсидия_факт!BR19</f>
        <v>0</v>
      </c>
      <c r="FG21" s="870">
        <f>[1]Субсидия_факт!BT19</f>
        <v>0</v>
      </c>
      <c r="FH21" s="452">
        <f t="shared" si="41"/>
        <v>0</v>
      </c>
      <c r="FI21" s="702"/>
      <c r="FJ21" s="624"/>
      <c r="FK21" s="556">
        <f t="shared" si="42"/>
        <v>0</v>
      </c>
      <c r="FL21" s="668">
        <f>[1]Субсидия_факт!KJ19</f>
        <v>0</v>
      </c>
      <c r="FM21" s="870">
        <f>[1]Субсидия_факт!KL19</f>
        <v>0</v>
      </c>
      <c r="FN21" s="452">
        <f t="shared" si="43"/>
        <v>0</v>
      </c>
      <c r="FO21" s="702"/>
      <c r="FP21" s="624"/>
      <c r="FQ21" s="556">
        <f t="shared" si="44"/>
        <v>0</v>
      </c>
      <c r="FR21" s="668">
        <f>[1]Субсидия_факт!KN19</f>
        <v>0</v>
      </c>
      <c r="FS21" s="870">
        <f>[1]Субсидия_факт!KR19</f>
        <v>0</v>
      </c>
      <c r="FT21" s="452">
        <f t="shared" si="45"/>
        <v>0</v>
      </c>
      <c r="FU21" s="702"/>
      <c r="FV21" s="624"/>
      <c r="FW21" s="1289">
        <f t="shared" si="141"/>
        <v>0</v>
      </c>
      <c r="FX21" s="557">
        <f t="shared" si="142"/>
        <v>0</v>
      </c>
      <c r="FY21" s="1289">
        <f t="shared" si="143"/>
        <v>0</v>
      </c>
      <c r="FZ21" s="557">
        <f t="shared" si="144"/>
        <v>0</v>
      </c>
      <c r="GA21" s="556">
        <f t="shared" si="145"/>
        <v>0</v>
      </c>
      <c r="GB21" s="668">
        <f>[1]Субсидия_факт!BJ19</f>
        <v>0</v>
      </c>
      <c r="GC21" s="624">
        <f>[1]Субсидия_факт!BL19</f>
        <v>0</v>
      </c>
      <c r="GD21" s="556">
        <f t="shared" si="146"/>
        <v>0</v>
      </c>
      <c r="GE21" s="668"/>
      <c r="GF21" s="624"/>
      <c r="GG21" s="556">
        <f t="shared" si="46"/>
        <v>0</v>
      </c>
      <c r="GH21" s="668"/>
      <c r="GI21" s="624"/>
      <c r="GJ21" s="668"/>
      <c r="GK21" s="870"/>
      <c r="GL21" s="452">
        <f t="shared" si="47"/>
        <v>0</v>
      </c>
      <c r="GM21" s="668"/>
      <c r="GN21" s="624"/>
      <c r="GO21" s="668"/>
      <c r="GP21" s="624"/>
      <c r="GQ21" s="452">
        <f t="shared" si="147"/>
        <v>0</v>
      </c>
      <c r="GR21" s="668">
        <f>[1]Субсидия_факт!GJ19</f>
        <v>0</v>
      </c>
      <c r="GS21" s="624">
        <f>[1]Субсидия_факт!GN19</f>
        <v>0</v>
      </c>
      <c r="GT21" s="668">
        <f>[1]Субсидия_факт!GX19</f>
        <v>0</v>
      </c>
      <c r="GU21" s="870">
        <f>[1]Субсидия_факт!HB19</f>
        <v>0</v>
      </c>
      <c r="GV21" s="452">
        <f t="shared" si="148"/>
        <v>0</v>
      </c>
      <c r="GW21" s="668"/>
      <c r="GX21" s="624"/>
      <c r="GY21" s="668"/>
      <c r="GZ21" s="624"/>
      <c r="HA21" s="1289">
        <f t="shared" si="149"/>
        <v>0</v>
      </c>
      <c r="HB21" s="668">
        <f t="shared" si="48"/>
        <v>0</v>
      </c>
      <c r="HC21" s="870">
        <f t="shared" si="49"/>
        <v>0</v>
      </c>
      <c r="HD21" s="668">
        <f t="shared" si="50"/>
        <v>0</v>
      </c>
      <c r="HE21" s="870">
        <f t="shared" si="51"/>
        <v>0</v>
      </c>
      <c r="HF21" s="1289">
        <f t="shared" si="150"/>
        <v>0</v>
      </c>
      <c r="HG21" s="668">
        <f t="shared" si="52"/>
        <v>0</v>
      </c>
      <c r="HH21" s="870">
        <f t="shared" si="53"/>
        <v>0</v>
      </c>
      <c r="HI21" s="668">
        <f t="shared" si="54"/>
        <v>0</v>
      </c>
      <c r="HJ21" s="870">
        <f t="shared" si="55"/>
        <v>0</v>
      </c>
      <c r="HK21" s="1289">
        <f t="shared" si="151"/>
        <v>0</v>
      </c>
      <c r="HL21" s="668">
        <f>[1]Субсидия_факт!GL19</f>
        <v>0</v>
      </c>
      <c r="HM21" s="624">
        <f>[1]Субсидия_факт!GP19</f>
        <v>0</v>
      </c>
      <c r="HN21" s="668">
        <f>[1]Субсидия_факт!GZ19</f>
        <v>0</v>
      </c>
      <c r="HO21" s="870">
        <f>[1]Субсидия_факт!HD19</f>
        <v>0</v>
      </c>
      <c r="HP21" s="1289">
        <f t="shared" si="152"/>
        <v>0</v>
      </c>
      <c r="HQ21" s="668"/>
      <c r="HR21" s="624"/>
      <c r="HS21" s="668"/>
      <c r="HT21" s="624"/>
      <c r="HU21" s="502">
        <f t="shared" si="56"/>
        <v>0</v>
      </c>
      <c r="HV21" s="576">
        <f>[1]Субсидия_факт!N19</f>
        <v>0</v>
      </c>
      <c r="HW21" s="624">
        <f>[1]Субсидия_факт!P19</f>
        <v>0</v>
      </c>
      <c r="HX21" s="499">
        <f t="shared" si="57"/>
        <v>0</v>
      </c>
      <c r="HY21" s="500"/>
      <c r="HZ21" s="649"/>
      <c r="IA21" s="502">
        <f t="shared" si="153"/>
        <v>0</v>
      </c>
      <c r="IB21" s="576">
        <f>[1]Субсидия_факт!EP19</f>
        <v>0</v>
      </c>
      <c r="IC21" s="624">
        <f>[1]Субсидия_факт!ER19</f>
        <v>0</v>
      </c>
      <c r="ID21" s="499">
        <f t="shared" si="154"/>
        <v>0</v>
      </c>
      <c r="IE21" s="500"/>
      <c r="IF21" s="649"/>
      <c r="IG21" s="1276">
        <f t="shared" si="60"/>
        <v>397398.82999999996</v>
      </c>
      <c r="IH21" s="668">
        <f>[1]Субсидия_факт!ED19</f>
        <v>111272.22</v>
      </c>
      <c r="II21" s="870">
        <f>[1]Субсидия_факт!EJ19</f>
        <v>286126.61</v>
      </c>
      <c r="IJ21" s="452">
        <f t="shared" si="61"/>
        <v>0</v>
      </c>
      <c r="IK21" s="668"/>
      <c r="IL21" s="624"/>
      <c r="IM21" s="452">
        <f t="shared" si="62"/>
        <v>496976.47</v>
      </c>
      <c r="IN21" s="668">
        <f>[1]Субсидия_факт!EF19</f>
        <v>139154.09</v>
      </c>
      <c r="IO21" s="624">
        <f>[1]Субсидия_факт!EL19</f>
        <v>357822.38</v>
      </c>
      <c r="IP21" s="452">
        <f t="shared" si="63"/>
        <v>0</v>
      </c>
      <c r="IQ21" s="576"/>
      <c r="IR21" s="652"/>
      <c r="IS21" s="557">
        <f t="shared" si="64"/>
        <v>496976.47</v>
      </c>
      <c r="IT21" s="702">
        <f>'Проверочная  таблица'!IN21-'Проверочная  таблица'!IZ21</f>
        <v>139154.09</v>
      </c>
      <c r="IU21" s="624">
        <f>'Проверочная  таблица'!IO21-'Проверочная  таблица'!JA21</f>
        <v>357822.38</v>
      </c>
      <c r="IV21" s="1285">
        <f t="shared" si="65"/>
        <v>0</v>
      </c>
      <c r="IW21" s="576">
        <f>'Проверочная  таблица'!IQ21-'Проверочная  таблица'!JC21</f>
        <v>0</v>
      </c>
      <c r="IX21" s="701">
        <f>'Проверочная  таблица'!IR21-'Проверочная  таблица'!JD21</f>
        <v>0</v>
      </c>
      <c r="IY21" s="557">
        <f t="shared" si="66"/>
        <v>0</v>
      </c>
      <c r="IZ21" s="668">
        <f>[1]Субсидия_факт!EH19</f>
        <v>0</v>
      </c>
      <c r="JA21" s="870">
        <f>[1]Субсидия_факт!EN19</f>
        <v>0</v>
      </c>
      <c r="JB21" s="557">
        <f t="shared" si="67"/>
        <v>0</v>
      </c>
      <c r="JC21" s="668"/>
      <c r="JD21" s="624"/>
      <c r="JE21" s="452">
        <f t="shared" si="68"/>
        <v>0</v>
      </c>
      <c r="JF21" s="576">
        <f>[1]Субсидия_факт!AR19</f>
        <v>0</v>
      </c>
      <c r="JG21" s="624">
        <f>[1]Субсидия_факт!AT19</f>
        <v>0</v>
      </c>
      <c r="JH21" s="452">
        <f t="shared" si="69"/>
        <v>0</v>
      </c>
      <c r="JI21" s="576"/>
      <c r="JJ21" s="624"/>
      <c r="JK21" s="1290">
        <f t="shared" si="70"/>
        <v>0</v>
      </c>
      <c r="JL21" s="576">
        <f>[1]Субсидия_факт!CJ19</f>
        <v>0</v>
      </c>
      <c r="JM21" s="624">
        <f>[1]Субсидия_факт!CP19</f>
        <v>0</v>
      </c>
      <c r="JN21" s="668">
        <f>[1]Субсидия_факт!DN19</f>
        <v>0</v>
      </c>
      <c r="JO21" s="870">
        <f>[1]Субсидия_факт!DT19</f>
        <v>0</v>
      </c>
      <c r="JP21" s="452">
        <f t="shared" si="71"/>
        <v>0</v>
      </c>
      <c r="JQ21" s="576"/>
      <c r="JR21" s="624"/>
      <c r="JS21" s="576"/>
      <c r="JT21" s="767"/>
      <c r="JU21" s="1290">
        <f t="shared" si="72"/>
        <v>0</v>
      </c>
      <c r="JV21" s="576">
        <f>[1]Субсидия_факт!CL19</f>
        <v>0</v>
      </c>
      <c r="JW21" s="624">
        <f>[1]Субсидия_факт!CR19</f>
        <v>0</v>
      </c>
      <c r="JX21" s="668">
        <f>[1]Субсидия_факт!DP19</f>
        <v>0</v>
      </c>
      <c r="JY21" s="870">
        <f>[1]Субсидия_факт!DV19</f>
        <v>0</v>
      </c>
      <c r="JZ21" s="452">
        <f t="shared" si="73"/>
        <v>0</v>
      </c>
      <c r="KA21" s="576"/>
      <c r="KB21" s="624"/>
      <c r="KC21" s="702"/>
      <c r="KD21" s="624"/>
      <c r="KE21" s="1291">
        <f t="shared" si="74"/>
        <v>0</v>
      </c>
      <c r="KF21" s="576">
        <f>'Проверочная  таблица'!JV21-KP21</f>
        <v>0</v>
      </c>
      <c r="KG21" s="624">
        <f>'Проверочная  таблица'!JW21-KQ21</f>
        <v>0</v>
      </c>
      <c r="KH21" s="702">
        <f>'Проверочная  таблица'!JX21-KR21</f>
        <v>0</v>
      </c>
      <c r="KI21" s="624">
        <f>'Проверочная  таблица'!JY21-KS21</f>
        <v>0</v>
      </c>
      <c r="KJ21" s="1291">
        <f t="shared" si="75"/>
        <v>0</v>
      </c>
      <c r="KK21" s="576">
        <f>'Проверочная  таблица'!KA21-KU21</f>
        <v>0</v>
      </c>
      <c r="KL21" s="652">
        <f>'Проверочная  таблица'!KB21-KV21</f>
        <v>0</v>
      </c>
      <c r="KM21" s="576">
        <f>'Проверочная  таблица'!KC21-KW21</f>
        <v>0</v>
      </c>
      <c r="KN21" s="701">
        <f>'Проверочная  таблица'!KD21-KX21</f>
        <v>0</v>
      </c>
      <c r="KO21" s="557">
        <f t="shared" si="76"/>
        <v>0</v>
      </c>
      <c r="KP21" s="576">
        <f>[1]Субсидия_факт!CN19</f>
        <v>0</v>
      </c>
      <c r="KQ21" s="624">
        <f>[1]Субсидия_факт!CT19</f>
        <v>0</v>
      </c>
      <c r="KR21" s="668">
        <f>[1]Субсидия_факт!DR19</f>
        <v>0</v>
      </c>
      <c r="KS21" s="870">
        <f>[1]Субсидия_факт!DX19</f>
        <v>0</v>
      </c>
      <c r="KT21" s="557">
        <f t="shared" si="77"/>
        <v>0</v>
      </c>
      <c r="KU21" s="576"/>
      <c r="KV21" s="624"/>
      <c r="KW21" s="576"/>
      <c r="KX21" s="767"/>
      <c r="KY21" s="1292">
        <f t="shared" si="155"/>
        <v>0</v>
      </c>
      <c r="KZ21" s="668">
        <f>[1]Субсидия_факт!CD19</f>
        <v>0</v>
      </c>
      <c r="LA21" s="624">
        <f>[1]Субсидия_факт!CF19</f>
        <v>0</v>
      </c>
      <c r="LB21" s="668">
        <f>[1]Субсидия_факт!BV19</f>
        <v>0</v>
      </c>
      <c r="LC21" s="624">
        <f>[1]Субсидия_факт!BX19</f>
        <v>0</v>
      </c>
      <c r="LD21" s="668">
        <f>[1]Субсидия_факт!CH19</f>
        <v>0</v>
      </c>
      <c r="LE21" s="452">
        <f t="shared" si="156"/>
        <v>0</v>
      </c>
      <c r="LF21" s="576"/>
      <c r="LG21" s="624"/>
      <c r="LH21" s="576"/>
      <c r="LI21" s="624"/>
      <c r="LJ21" s="576"/>
      <c r="LK21" s="556">
        <f t="shared" si="78"/>
        <v>635950.89</v>
      </c>
      <c r="LL21" s="500">
        <f>[1]Субсидия_факт!HN19</f>
        <v>0</v>
      </c>
      <c r="LM21" s="668">
        <f>[1]Субсидия_факт!HL19</f>
        <v>635950.89</v>
      </c>
      <c r="LN21" s="703">
        <f>[1]Субсидия_факт!HV19</f>
        <v>0</v>
      </c>
      <c r="LO21" s="630">
        <f>[1]Субсидия_факт!HX19</f>
        <v>0</v>
      </c>
      <c r="LP21" s="452">
        <f t="shared" si="79"/>
        <v>0</v>
      </c>
      <c r="LQ21" s="330"/>
      <c r="LR21" s="576"/>
      <c r="LS21" s="458"/>
      <c r="LT21" s="630"/>
      <c r="LU21" s="452">
        <f t="shared" si="80"/>
        <v>0</v>
      </c>
      <c r="LV21" s="576">
        <f>[1]Субсидия_факт!HT19</f>
        <v>0</v>
      </c>
      <c r="LW21" s="576">
        <f>[1]Субсидия_факт!HP19</f>
        <v>0</v>
      </c>
      <c r="LX21" s="624">
        <f>[1]Субсидия_факт!HR19</f>
        <v>0</v>
      </c>
      <c r="LY21" s="452">
        <f t="shared" si="81"/>
        <v>0</v>
      </c>
      <c r="LZ21" s="576">
        <f t="shared" si="157"/>
        <v>0</v>
      </c>
      <c r="MA21" s="576"/>
      <c r="MB21" s="624"/>
      <c r="MC21" s="1289">
        <f t="shared" si="82"/>
        <v>0</v>
      </c>
      <c r="MD21" s="1289">
        <f t="shared" si="83"/>
        <v>0</v>
      </c>
      <c r="ME21" s="1289">
        <f t="shared" si="84"/>
        <v>0</v>
      </c>
      <c r="MF21" s="557">
        <f t="shared" si="85"/>
        <v>0</v>
      </c>
      <c r="MG21" s="1293">
        <f t="shared" si="207"/>
        <v>0</v>
      </c>
      <c r="MH21" s="668">
        <f>[1]Субсидия_факт!LH19</f>
        <v>0</v>
      </c>
      <c r="MI21" s="870">
        <f>[1]Субсидия_факт!LN19</f>
        <v>0</v>
      </c>
      <c r="MJ21" s="576"/>
      <c r="MK21" s="1293">
        <f t="shared" si="208"/>
        <v>0</v>
      </c>
      <c r="ML21" s="702"/>
      <c r="MM21" s="624"/>
      <c r="MN21" s="576"/>
      <c r="MO21" s="1293">
        <f t="shared" si="158"/>
        <v>7000000</v>
      </c>
      <c r="MP21" s="668">
        <f>[1]Субсидия_факт!LJ19</f>
        <v>0</v>
      </c>
      <c r="MQ21" s="870">
        <f>[1]Субсидия_факт!LP19</f>
        <v>0</v>
      </c>
      <c r="MR21" s="576">
        <f>[1]Субсидия_факт!LT19</f>
        <v>7000000</v>
      </c>
      <c r="MS21" s="1293">
        <f t="shared" si="159"/>
        <v>7000000</v>
      </c>
      <c r="MT21" s="576"/>
      <c r="MU21" s="701"/>
      <c r="MV21" s="576">
        <f t="shared" si="160"/>
        <v>7000000</v>
      </c>
      <c r="MW21" s="1294">
        <f t="shared" si="161"/>
        <v>7000000</v>
      </c>
      <c r="MX21" s="501">
        <f>'Проверочная  таблица'!MP21-NF21</f>
        <v>0</v>
      </c>
      <c r="MY21" s="630">
        <f>'Проверочная  таблица'!MQ21-NG21</f>
        <v>0</v>
      </c>
      <c r="MZ21" s="500">
        <f>'Проверочная  таблица'!MR21-NH21</f>
        <v>7000000</v>
      </c>
      <c r="NA21" s="1294">
        <f t="shared" si="162"/>
        <v>7000000</v>
      </c>
      <c r="NB21" s="702">
        <f>'Проверочная  таблица'!MT21-NJ21</f>
        <v>0</v>
      </c>
      <c r="NC21" s="624">
        <f>'Проверочная  таблица'!MU21-NK21</f>
        <v>0</v>
      </c>
      <c r="ND21" s="576">
        <f>'Проверочная  таблица'!MV21-NL21</f>
        <v>7000000</v>
      </c>
      <c r="NE21" s="1294">
        <f t="shared" si="163"/>
        <v>0</v>
      </c>
      <c r="NF21" s="668">
        <f>[1]Субсидия_факт!LL19</f>
        <v>0</v>
      </c>
      <c r="NG21" s="870">
        <f>[1]Субсидия_факт!LR19</f>
        <v>0</v>
      </c>
      <c r="NH21" s="668">
        <f>[1]Субсидия_факт!LV19</f>
        <v>0</v>
      </c>
      <c r="NI21" s="1294">
        <f t="shared" si="164"/>
        <v>0</v>
      </c>
      <c r="NJ21" s="702"/>
      <c r="NK21" s="624"/>
      <c r="NL21" s="576">
        <f t="shared" si="206"/>
        <v>0</v>
      </c>
      <c r="NM21" s="502">
        <f t="shared" si="86"/>
        <v>5135089.25</v>
      </c>
      <c r="NN21" s="458">
        <f>[1]Субсидия_факт!MF19</f>
        <v>1437824.98</v>
      </c>
      <c r="NO21" s="630">
        <f>[1]Субсидия_факт!MJ19</f>
        <v>3697264.27</v>
      </c>
      <c r="NP21" s="499">
        <f t="shared" si="87"/>
        <v>0</v>
      </c>
      <c r="NQ21" s="330"/>
      <c r="NR21" s="649"/>
      <c r="NS21" s="1323">
        <f t="shared" si="88"/>
        <v>5135089.25</v>
      </c>
      <c r="NT21" s="330">
        <f t="shared" si="165"/>
        <v>1437824.98</v>
      </c>
      <c r="NU21" s="630">
        <f t="shared" si="165"/>
        <v>3697264.27</v>
      </c>
      <c r="NV21" s="779">
        <f t="shared" si="89"/>
        <v>0</v>
      </c>
      <c r="NW21" s="330">
        <f t="shared" si="165"/>
        <v>0</v>
      </c>
      <c r="NX21" s="630">
        <f t="shared" si="165"/>
        <v>0</v>
      </c>
      <c r="NY21" s="1323">
        <f t="shared" si="90"/>
        <v>0</v>
      </c>
      <c r="NZ21" s="458">
        <f>[1]Субсидия_факт!MH19</f>
        <v>0</v>
      </c>
      <c r="OA21" s="630">
        <f>[1]Субсидия_факт!ML19</f>
        <v>0</v>
      </c>
      <c r="OB21" s="779">
        <f t="shared" si="91"/>
        <v>0</v>
      </c>
      <c r="OC21" s="330"/>
      <c r="OD21" s="649"/>
      <c r="OE21" s="556">
        <f t="shared" si="92"/>
        <v>0</v>
      </c>
      <c r="OF21" s="668">
        <f>[1]Субсидия_факт!AF19</f>
        <v>0</v>
      </c>
      <c r="OG21" s="870">
        <f>[1]Субсидия_факт!AH19</f>
        <v>0</v>
      </c>
      <c r="OH21" s="452">
        <f t="shared" si="93"/>
        <v>0</v>
      </c>
      <c r="OI21" s="702"/>
      <c r="OJ21" s="624"/>
      <c r="OK21" s="499">
        <f t="shared" si="166"/>
        <v>0</v>
      </c>
      <c r="OL21" s="670">
        <f>[1]Субсидия_факт!MN19</f>
        <v>0</v>
      </c>
      <c r="OM21" s="700">
        <f>[1]Субсидия_факт!MP19</f>
        <v>0</v>
      </c>
      <c r="ON21" s="458">
        <f>[1]Субсидия_факт!NF19</f>
        <v>0</v>
      </c>
      <c r="OO21" s="630">
        <f>[1]Субсидия_факт!NH19</f>
        <v>0</v>
      </c>
      <c r="OP21" s="1321">
        <f t="shared" si="167"/>
        <v>0</v>
      </c>
      <c r="OQ21" s="1070"/>
      <c r="OR21" s="630"/>
      <c r="OS21" s="330"/>
      <c r="OT21" s="649"/>
      <c r="OU21" s="502">
        <f t="shared" si="168"/>
        <v>0</v>
      </c>
      <c r="OV21" s="458">
        <f>[1]Субсидия_факт!LX19</f>
        <v>0</v>
      </c>
      <c r="OW21" s="1324">
        <f>[1]Субсидия_факт!MB19</f>
        <v>0</v>
      </c>
      <c r="OX21" s="458">
        <f>[1]Субсидия_факт!MR19</f>
        <v>0</v>
      </c>
      <c r="OY21" s="630">
        <f>[1]Субсидия_факт!MV19</f>
        <v>0</v>
      </c>
      <c r="OZ21" s="1070">
        <f>[1]Субсидия_факт!NJ19</f>
        <v>0</v>
      </c>
      <c r="PA21" s="630">
        <f>[1]Субсидия_факт!NN19</f>
        <v>0</v>
      </c>
      <c r="PB21" s="499">
        <f t="shared" si="169"/>
        <v>0</v>
      </c>
      <c r="PC21" s="330"/>
      <c r="PD21" s="649"/>
      <c r="PE21" s="458"/>
      <c r="PF21" s="630"/>
      <c r="PG21" s="330"/>
      <c r="PH21" s="649"/>
      <c r="PI21" s="1323">
        <f t="shared" si="170"/>
        <v>0</v>
      </c>
      <c r="PJ21" s="458">
        <f t="shared" si="171"/>
        <v>0</v>
      </c>
      <c r="PK21" s="630">
        <f t="shared" si="172"/>
        <v>0</v>
      </c>
      <c r="PL21" s="458">
        <f t="shared" si="173"/>
        <v>0</v>
      </c>
      <c r="PM21" s="630">
        <f t="shared" si="174"/>
        <v>0</v>
      </c>
      <c r="PN21" s="1070">
        <f t="shared" si="175"/>
        <v>0</v>
      </c>
      <c r="PO21" s="630">
        <f t="shared" si="176"/>
        <v>0</v>
      </c>
      <c r="PP21" s="779">
        <f t="shared" si="177"/>
        <v>0</v>
      </c>
      <c r="PQ21" s="458">
        <f t="shared" si="178"/>
        <v>0</v>
      </c>
      <c r="PR21" s="630">
        <f t="shared" si="179"/>
        <v>0</v>
      </c>
      <c r="PS21" s="458">
        <f t="shared" si="180"/>
        <v>0</v>
      </c>
      <c r="PT21" s="630">
        <f t="shared" si="181"/>
        <v>0</v>
      </c>
      <c r="PU21" s="1070">
        <f t="shared" si="182"/>
        <v>0</v>
      </c>
      <c r="PV21" s="630">
        <f t="shared" si="183"/>
        <v>0</v>
      </c>
      <c r="PW21" s="1323">
        <f t="shared" si="184"/>
        <v>0</v>
      </c>
      <c r="PX21" s="458">
        <f>[1]Субсидия_факт!LZ19</f>
        <v>0</v>
      </c>
      <c r="PY21" s="1324">
        <f>[1]Субсидия_факт!MD19</f>
        <v>0</v>
      </c>
      <c r="PZ21" s="703">
        <f>[1]Субсидия_факт!MT19</f>
        <v>0</v>
      </c>
      <c r="QA21" s="630">
        <f>[1]Субсидия_факт!MX19</f>
        <v>0</v>
      </c>
      <c r="QB21" s="1325">
        <f>[1]Субсидия_факт!NL19</f>
        <v>0</v>
      </c>
      <c r="QC21" s="649">
        <f>[1]Субсидия_факт!NP19</f>
        <v>0</v>
      </c>
      <c r="QD21" s="779">
        <f t="shared" si="185"/>
        <v>0</v>
      </c>
      <c r="QE21" s="330"/>
      <c r="QF21" s="649"/>
      <c r="QG21" s="458"/>
      <c r="QH21" s="630"/>
      <c r="QI21" s="330"/>
      <c r="QJ21" s="649"/>
      <c r="QK21" s="499">
        <f>'Прочая  субсидия_МР  и  ГО'!B17</f>
        <v>24913608.850000001</v>
      </c>
      <c r="QL21" s="499">
        <f>'Прочая  субсидия_МР  и  ГО'!C17</f>
        <v>1696505.48</v>
      </c>
      <c r="QM21" s="1310">
        <f>'Прочая  субсидия_БП'!B17</f>
        <v>4555272.76</v>
      </c>
      <c r="QN21" s="502">
        <f>'Прочая  субсидия_БП'!C17</f>
        <v>2553873.4300000002</v>
      </c>
      <c r="QO21" s="1318">
        <f>'Прочая  субсидия_БП'!D17</f>
        <v>4555272.76</v>
      </c>
      <c r="QP21" s="559">
        <f>'Прочая  субсидия_БП'!E17</f>
        <v>2553873.4300000002</v>
      </c>
      <c r="QQ21" s="1314">
        <f>'Прочая  субсидия_БП'!F17</f>
        <v>0</v>
      </c>
      <c r="QR21" s="1318">
        <f>'Прочая  субсидия_БП'!G17</f>
        <v>0</v>
      </c>
      <c r="QS21" s="502">
        <f t="shared" si="186"/>
        <v>180833453</v>
      </c>
      <c r="QT21" s="458">
        <f>'Проверочная  таблица'!RR21+'Проверочная  таблица'!QY21+'Проверочная  таблица'!RA21+'Проверочная  таблица'!RC21</f>
        <v>178679753</v>
      </c>
      <c r="QU21" s="330">
        <f>'Проверочная  таблица'!RS21+'Проверочная  таблица'!RE21+'Проверочная  таблица'!RK21+'Проверочная  таблица'!RG21+'Проверочная  таблица'!RI21+RM21+RO21</f>
        <v>2153700</v>
      </c>
      <c r="QV21" s="499">
        <f t="shared" si="187"/>
        <v>57145570.829999998</v>
      </c>
      <c r="QW21" s="703">
        <f>'Проверочная  таблица'!RU21+'Проверочная  таблица'!QZ21+'Проверочная  таблица'!RB21+'Проверочная  таблица'!RD21</f>
        <v>56656142.5</v>
      </c>
      <c r="QX21" s="330">
        <f>'Проверочная  таблица'!RV21+'Проверочная  таблица'!RF21+'Проверочная  таблица'!RL21+'Проверочная  таблица'!RH21+'Проверочная  таблица'!RJ21+RN21+RP21</f>
        <v>489428.33</v>
      </c>
      <c r="QY21" s="1276">
        <f>'Субвенция  на  полномочия'!B17</f>
        <v>168506853</v>
      </c>
      <c r="QZ21" s="452">
        <f>'Субвенция  на  полномочия'!C17</f>
        <v>53016142.5</v>
      </c>
      <c r="RA21" s="1298">
        <f>[1]Субвенция_факт!P18*1000</f>
        <v>7406600</v>
      </c>
      <c r="RB21" s="675">
        <v>2800000</v>
      </c>
      <c r="RC21" s="1298">
        <f>[1]Субвенция_факт!K18*1000</f>
        <v>1989100</v>
      </c>
      <c r="RD21" s="675">
        <v>580000</v>
      </c>
      <c r="RE21" s="1298">
        <f>[1]Субвенция_факт!AD18*1000</f>
        <v>673700</v>
      </c>
      <c r="RF21" s="675">
        <v>152720.56</v>
      </c>
      <c r="RG21" s="1298">
        <f>[1]Субвенция_факт!AE18*1000</f>
        <v>0</v>
      </c>
      <c r="RH21" s="675"/>
      <c r="RI21" s="1298">
        <f>[1]Субвенция_факт!E18*1000</f>
        <v>0</v>
      </c>
      <c r="RJ21" s="675"/>
      <c r="RK21" s="1298">
        <f>[1]Субвенция_факт!F18*1000</f>
        <v>0</v>
      </c>
      <c r="RL21" s="762"/>
      <c r="RM21" s="328">
        <f>[1]Субвенция_факт!G18*1000</f>
        <v>0</v>
      </c>
      <c r="RN21" s="983"/>
      <c r="RO21" s="328">
        <f>[1]Субвенция_факт!H18*1000</f>
        <v>0</v>
      </c>
      <c r="RP21" s="763"/>
      <c r="RQ21" s="502">
        <f t="shared" si="98"/>
        <v>2257200</v>
      </c>
      <c r="RR21" s="1039">
        <f>[1]Субвенция_факт!AC18*1000</f>
        <v>777200</v>
      </c>
      <c r="RS21" s="809">
        <f>[1]Субвенция_факт!AB18*1000</f>
        <v>1480000</v>
      </c>
      <c r="RT21" s="499">
        <f t="shared" si="99"/>
        <v>596707.77</v>
      </c>
      <c r="RU21" s="1299">
        <v>260000</v>
      </c>
      <c r="RV21" s="1186">
        <v>336707.77</v>
      </c>
      <c r="RW21" s="1326">
        <f>'Проверочная  таблица'!UW21+'Проверочная  таблица'!US21+'Проверочная  таблица'!SY21+'Проверочная  таблица'!TC21+RY21+UG21+UM21+SM21+SQ21+TK21+TO21+TW21+SG21</f>
        <v>0</v>
      </c>
      <c r="RX21" s="328">
        <f>'Проверочная  таблица'!UY21+'Проверочная  таблица'!UU21+'Проверочная  таблица'!TA21+'Проверочная  таблица'!TE21+SC21+UJ21+UP21+SO21+SS21+TM21+TQ21+TZ21+SJ21</f>
        <v>0</v>
      </c>
      <c r="RY21" s="1327">
        <f t="shared" si="100"/>
        <v>0</v>
      </c>
      <c r="RZ21" s="1039">
        <f>'[1]Иные межбюджетные трансферты'!I19</f>
        <v>0</v>
      </c>
      <c r="SA21" s="1160">
        <f>'[1]Иные межбюджетные трансферты'!K19</f>
        <v>0</v>
      </c>
      <c r="SB21" s="1328">
        <f>'[1]Иные межбюджетные трансферты'!M19</f>
        <v>0</v>
      </c>
      <c r="SC21" s="674">
        <f t="shared" si="101"/>
        <v>0</v>
      </c>
      <c r="SD21" s="809"/>
      <c r="SE21" s="807"/>
      <c r="SF21" s="1039"/>
      <c r="SG21" s="502">
        <f t="shared" si="102"/>
        <v>0</v>
      </c>
      <c r="SH21" s="1039">
        <f>'[1]Иные межбюджетные трансферты'!E19</f>
        <v>0</v>
      </c>
      <c r="SI21" s="1160">
        <f>'[1]Иные межбюджетные трансферты'!G19</f>
        <v>0</v>
      </c>
      <c r="SJ21" s="1321">
        <f t="shared" si="103"/>
        <v>0</v>
      </c>
      <c r="SK21" s="1039"/>
      <c r="SL21" s="1160"/>
      <c r="SM21" s="1326">
        <f t="shared" si="188"/>
        <v>0</v>
      </c>
      <c r="SN21" s="1160">
        <f>'[1]Иные межбюджетные трансферты'!W19</f>
        <v>0</v>
      </c>
      <c r="SO21" s="328">
        <f t="shared" si="189"/>
        <v>0</v>
      </c>
      <c r="SP21" s="1044"/>
      <c r="SQ21" s="1329">
        <f t="shared" si="190"/>
        <v>0</v>
      </c>
      <c r="SR21" s="1160">
        <f>'[1]Иные межбюджетные трансферты'!Y19</f>
        <v>0</v>
      </c>
      <c r="SS21" s="1043">
        <f t="shared" si="191"/>
        <v>0</v>
      </c>
      <c r="ST21" s="1044"/>
      <c r="SU21" s="1329">
        <f t="shared" si="192"/>
        <v>0</v>
      </c>
      <c r="SV21" s="1043">
        <f t="shared" si="193"/>
        <v>0</v>
      </c>
      <c r="SW21" s="685">
        <f t="shared" si="194"/>
        <v>0</v>
      </c>
      <c r="SX21" s="1043">
        <f t="shared" si="195"/>
        <v>0</v>
      </c>
      <c r="SY21" s="1310">
        <f t="shared" si="104"/>
        <v>0</v>
      </c>
      <c r="SZ21" s="1160">
        <f>'[1]Иные межбюджетные трансферты'!AC19</f>
        <v>0</v>
      </c>
      <c r="TA21" s="499">
        <f t="shared" si="105"/>
        <v>0</v>
      </c>
      <c r="TB21" s="1160"/>
      <c r="TC21" s="502">
        <f t="shared" si="106"/>
        <v>0</v>
      </c>
      <c r="TD21" s="1160">
        <f>'[1]Иные межбюджетные трансферты'!AE19</f>
        <v>0</v>
      </c>
      <c r="TE21" s="499">
        <f t="shared" si="107"/>
        <v>0</v>
      </c>
      <c r="TF21" s="1330"/>
      <c r="TG21" s="1319">
        <f t="shared" si="108"/>
        <v>0</v>
      </c>
      <c r="TH21" s="498">
        <f t="shared" si="109"/>
        <v>0</v>
      </c>
      <c r="TI21" s="1320">
        <f t="shared" si="196"/>
        <v>0</v>
      </c>
      <c r="TJ21" s="498">
        <f t="shared" si="197"/>
        <v>0</v>
      </c>
      <c r="TK21" s="502">
        <f t="shared" si="110"/>
        <v>0</v>
      </c>
      <c r="TL21" s="1160">
        <f>'[1]Иные межбюджетные трансферты'!AI19</f>
        <v>0</v>
      </c>
      <c r="TM21" s="499">
        <f t="shared" si="111"/>
        <v>0</v>
      </c>
      <c r="TN21" s="1160"/>
      <c r="TO21" s="502">
        <f t="shared" si="112"/>
        <v>0</v>
      </c>
      <c r="TP21" s="1160">
        <f>'[1]Иные межбюджетные трансферты'!AK19</f>
        <v>0</v>
      </c>
      <c r="TQ21" s="499">
        <f t="shared" si="113"/>
        <v>0</v>
      </c>
      <c r="TR21" s="1330"/>
      <c r="TS21" s="1319">
        <f t="shared" si="114"/>
        <v>0</v>
      </c>
      <c r="TT21" s="498">
        <f t="shared" si="115"/>
        <v>0</v>
      </c>
      <c r="TU21" s="1320">
        <f t="shared" si="198"/>
        <v>0</v>
      </c>
      <c r="TV21" s="1319">
        <f t="shared" si="199"/>
        <v>0</v>
      </c>
      <c r="TW21" s="502">
        <f t="shared" si="200"/>
        <v>0</v>
      </c>
      <c r="TX21" s="703">
        <f>'[1]Иные межбюджетные трансферты'!AS19</f>
        <v>0</v>
      </c>
      <c r="TY21" s="630">
        <f>'[1]Иные межбюджетные трансферты'!AW19</f>
        <v>0</v>
      </c>
      <c r="TZ21" s="1321">
        <f t="shared" si="201"/>
        <v>0</v>
      </c>
      <c r="UA21" s="689"/>
      <c r="UB21" s="701"/>
      <c r="UC21" s="1323">
        <f t="shared" si="202"/>
        <v>0</v>
      </c>
      <c r="UD21" s="1323">
        <f t="shared" si="203"/>
        <v>0</v>
      </c>
      <c r="UE21" s="1323">
        <f t="shared" si="204"/>
        <v>0</v>
      </c>
      <c r="UF21" s="779">
        <f t="shared" si="205"/>
        <v>0</v>
      </c>
      <c r="UG21" s="963">
        <f t="shared" si="116"/>
        <v>0</v>
      </c>
      <c r="UH21" s="1308">
        <f>'[1]Иные межбюджетные трансферты'!S19</f>
        <v>0</v>
      </c>
      <c r="UI21" s="1191">
        <f>'[1]Иные межбюджетные трансферты'!U19</f>
        <v>0</v>
      </c>
      <c r="UJ21" s="712">
        <f t="shared" si="117"/>
        <v>0</v>
      </c>
      <c r="UK21" s="1308"/>
      <c r="UL21" s="1191"/>
      <c r="UM21" s="963">
        <f t="shared" si="118"/>
        <v>0</v>
      </c>
      <c r="UN21" s="1308">
        <f>'[1]Иные межбюджетные трансферты'!O19</f>
        <v>0</v>
      </c>
      <c r="UO21" s="1191">
        <f>'[1]Иные межбюджетные трансферты'!Q19</f>
        <v>0</v>
      </c>
      <c r="UP21" s="712">
        <f t="shared" si="119"/>
        <v>0</v>
      </c>
      <c r="UQ21" s="1308"/>
      <c r="UR21" s="1191"/>
      <c r="US21" s="452">
        <f t="shared" si="120"/>
        <v>0</v>
      </c>
      <c r="UT21" s="809"/>
      <c r="UU21" s="1290">
        <f t="shared" si="121"/>
        <v>0</v>
      </c>
      <c r="UV21" s="668"/>
      <c r="UW21" s="556">
        <f t="shared" si="122"/>
        <v>0</v>
      </c>
      <c r="UX21" s="809">
        <f>'[1]Иные межбюджетные трансферты'!AO19</f>
        <v>0</v>
      </c>
      <c r="UY21" s="452">
        <f t="shared" si="123"/>
        <v>0</v>
      </c>
      <c r="UZ21" s="576"/>
      <c r="VA21" s="1289">
        <f t="shared" si="124"/>
        <v>0</v>
      </c>
      <c r="VB21" s="668">
        <f>'Проверочная  таблица'!UX21-VF21</f>
        <v>0</v>
      </c>
      <c r="VC21" s="1289">
        <f t="shared" si="125"/>
        <v>0</v>
      </c>
      <c r="VD21" s="668">
        <f>'Проверочная  таблица'!UZ21-VH21</f>
        <v>0</v>
      </c>
      <c r="VE21" s="1289">
        <f t="shared" si="126"/>
        <v>0</v>
      </c>
      <c r="VF21" s="809">
        <f>'[1]Иные межбюджетные трансферты'!AQ19</f>
        <v>0</v>
      </c>
      <c r="VG21" s="557">
        <f t="shared" si="127"/>
        <v>0</v>
      </c>
      <c r="VH21" s="576"/>
      <c r="VI21" s="499">
        <f>VK21+'Проверочная  таблица'!VS21+VO21+'Проверочная  таблица'!VW21+VQ21+'Проверочная  таблица'!VY21</f>
        <v>-23300000</v>
      </c>
      <c r="VJ21" s="499">
        <f>VL21+'Проверочная  таблица'!VT21+VP21+'Проверочная  таблица'!VX21+VR21+'Проверочная  таблица'!VZ21</f>
        <v>-5350000</v>
      </c>
      <c r="VK21" s="502"/>
      <c r="VL21" s="502"/>
      <c r="VM21" s="502"/>
      <c r="VN21" s="502"/>
      <c r="VO21" s="1319">
        <f t="shared" si="128"/>
        <v>0</v>
      </c>
      <c r="VP21" s="498">
        <f t="shared" si="129"/>
        <v>0</v>
      </c>
      <c r="VQ21" s="503"/>
      <c r="VR21" s="498"/>
      <c r="VS21" s="502">
        <v>-22200000</v>
      </c>
      <c r="VT21" s="502">
        <v>-5350000</v>
      </c>
      <c r="VU21" s="502">
        <v>-1100000</v>
      </c>
      <c r="VV21" s="502"/>
      <c r="VW21" s="1319">
        <f t="shared" si="130"/>
        <v>-1100000</v>
      </c>
      <c r="VX21" s="498">
        <f t="shared" si="131"/>
        <v>0</v>
      </c>
      <c r="VY21" s="498"/>
      <c r="VZ21" s="498"/>
      <c r="WA21" s="1309">
        <f>'Проверочная  таблица'!VS21+'Проверочная  таблица'!VU21</f>
        <v>-23300000</v>
      </c>
      <c r="WB21" s="1309">
        <f>'Проверочная  таблица'!VT21+'Проверочная  таблица'!VV21</f>
        <v>-5350000</v>
      </c>
      <c r="WC21" s="931"/>
    </row>
    <row r="22" spans="1:601" s="327" customFormat="1" ht="25.5" customHeight="1" x14ac:dyDescent="0.3">
      <c r="A22" s="335" t="s">
        <v>90</v>
      </c>
      <c r="B22" s="502">
        <f>D22+AI22+'Проверочная  таблица'!QS22+'Проверочная  таблица'!RW22</f>
        <v>771153420.81999993</v>
      </c>
      <c r="C22" s="499">
        <f>E22+'Проверочная  таблица'!QV22+AJ22+'Проверочная  таблица'!RX22</f>
        <v>161328458.84999999</v>
      </c>
      <c r="D22" s="1310">
        <f t="shared" si="0"/>
        <v>139857700</v>
      </c>
      <c r="E22" s="502">
        <f t="shared" si="1"/>
        <v>44372823.289999999</v>
      </c>
      <c r="F22" s="1311">
        <f>'[1]Дотация  из  ОБ_факт'!M18</f>
        <v>87025000</v>
      </c>
      <c r="G22" s="1312">
        <v>27081648</v>
      </c>
      <c r="H22" s="1313">
        <f>'[1]Дотация  из  ОБ_факт'!G18</f>
        <v>27017000</v>
      </c>
      <c r="I22" s="1312">
        <v>10837249.789999999</v>
      </c>
      <c r="J22" s="559">
        <f t="shared" si="2"/>
        <v>21617000</v>
      </c>
      <c r="K22" s="1314">
        <f t="shared" si="3"/>
        <v>5437249.7899999991</v>
      </c>
      <c r="L22" s="1315">
        <f>'[1]Дотация  из  ОБ_факт'!K18</f>
        <v>5400000</v>
      </c>
      <c r="M22" s="685">
        <v>5400000</v>
      </c>
      <c r="N22" s="1311">
        <f>'[1]Дотация  из  ОБ_факт'!Q18</f>
        <v>0</v>
      </c>
      <c r="O22" s="1316"/>
      <c r="P22" s="1311">
        <f>'[1]Дотация  из  ОБ_факт'!S18</f>
        <v>25815700</v>
      </c>
      <c r="Q22" s="1317">
        <v>6453925.5</v>
      </c>
      <c r="R22" s="1314">
        <f t="shared" si="4"/>
        <v>22638500</v>
      </c>
      <c r="S22" s="1318">
        <f t="shared" si="5"/>
        <v>5659625.4000000004</v>
      </c>
      <c r="T22" s="1315">
        <f>'[1]Дотация  из  ОБ_факт'!W18</f>
        <v>3177200</v>
      </c>
      <c r="U22" s="572">
        <v>794300.1</v>
      </c>
      <c r="V22" s="1311">
        <f>'[1]Дотация  из  ОБ_факт'!AA18+'[1]Дотация  из  ОБ_факт'!AC18+'[1]Дотация  из  ОБ_факт'!AG18</f>
        <v>0</v>
      </c>
      <c r="W22" s="959">
        <f t="shared" si="6"/>
        <v>0</v>
      </c>
      <c r="X22" s="543"/>
      <c r="Y22" s="542"/>
      <c r="Z22" s="543"/>
      <c r="AA22" s="1311">
        <f>'[1]Дотация  из  ОБ_факт'!Y18+'[1]Дотация  из  ОБ_факт'!AE18</f>
        <v>0</v>
      </c>
      <c r="AB22" s="573">
        <f t="shared" si="7"/>
        <v>0</v>
      </c>
      <c r="AC22" s="542"/>
      <c r="AD22" s="543"/>
      <c r="AE22" s="559">
        <f t="shared" si="8"/>
        <v>0</v>
      </c>
      <c r="AF22" s="1314">
        <f t="shared" si="9"/>
        <v>0</v>
      </c>
      <c r="AG22" s="559">
        <f>'[1]Дотация  из  ОБ_факт'!AE18</f>
        <v>0</v>
      </c>
      <c r="AH22" s="676"/>
      <c r="AI22" s="1276">
        <f>'Проверочная  таблица'!LK22+'Проверочная  таблица'!QK22+'Проверочная  таблица'!QM22+CQ22+CS22+CY22+DA22+BS22+CA22+'Проверочная  таблица'!JK22+'Проверочная  таблица'!JU22+'Проверочная  таблица'!EC22+'Проверочная  таблица'!KY22+DM22+'Проверочная  таблица'!IG22+'Проверочная  таблица'!IM22+'Проверочная  таблица'!MG22+'Проверочная  таблица'!MO22+IA22+'Проверочная  таблица'!LU22+FK22+EY22+OE22+ES22+AK22+AU22+FE22+JE22+GG22+GQ22+DG22+OK22+FQ22+EI22+OU22+NM22+GA22+CM22+HU22</f>
        <v>211434018.81999999</v>
      </c>
      <c r="AJ22" s="556">
        <f>'Проверочная  таблица'!LP22+'Проверочная  таблица'!QL22+'Проверочная  таблица'!QN22+CR22+CT22+CZ22+DB22+BW22+CE22+'Проверочная  таблица'!JP22+'Проверочная  таблица'!JZ22+'Проверочная  таблица'!EF22+'Проверочная  таблица'!LE22+DU22+'Проверочная  таблица'!IJ22+'Проверочная  таблица'!IP22+'Проверочная  таблица'!MK22+'Проверочная  таблица'!MS22+ID22+'Проверочная  таблица'!LY22+FH22+FN22+FB22+OH22+EV22+AP22+AY22+JH22+GL22+GV22+DJ22+OP22+FT22+EN22+PB22+NP22+GD22+CO22+HX22</f>
        <v>11581114.6</v>
      </c>
      <c r="AK22" s="556">
        <f t="shared" si="10"/>
        <v>13821650</v>
      </c>
      <c r="AL22" s="330">
        <f>[1]Субсидия_факт!DB20</f>
        <v>0</v>
      </c>
      <c r="AM22" s="500">
        <f>[1]Субсидия_факт!FF20</f>
        <v>13821650</v>
      </c>
      <c r="AN22" s="501">
        <f>[1]Субсидия_факт!FR20</f>
        <v>0</v>
      </c>
      <c r="AO22" s="500">
        <f>[1]Субсидия_факт!MZ20</f>
        <v>0</v>
      </c>
      <c r="AP22" s="556">
        <f t="shared" si="11"/>
        <v>0</v>
      </c>
      <c r="AQ22" s="458"/>
      <c r="AR22" s="458"/>
      <c r="AS22" s="458"/>
      <c r="AT22" s="458"/>
      <c r="AU22" s="556">
        <f t="shared" si="12"/>
        <v>0</v>
      </c>
      <c r="AV22" s="458">
        <f>[1]Субсидия_факт!DD20</f>
        <v>0</v>
      </c>
      <c r="AW22" s="330">
        <f>[1]Субсидия_факт!FJ20</f>
        <v>0</v>
      </c>
      <c r="AX22" s="501">
        <f>[1]Субсидия_факт!NB20</f>
        <v>0</v>
      </c>
      <c r="AY22" s="556">
        <f t="shared" si="13"/>
        <v>0</v>
      </c>
      <c r="AZ22" s="500"/>
      <c r="BA22" s="500"/>
      <c r="BB22" s="501"/>
      <c r="BC22" s="557">
        <f t="shared" si="14"/>
        <v>0</v>
      </c>
      <c r="BD22" s="501">
        <f t="shared" si="15"/>
        <v>0</v>
      </c>
      <c r="BE22" s="458">
        <f t="shared" si="16"/>
        <v>0</v>
      </c>
      <c r="BF22" s="330">
        <f t="shared" si="17"/>
        <v>0</v>
      </c>
      <c r="BG22" s="557">
        <f t="shared" si="18"/>
        <v>0</v>
      </c>
      <c r="BH22" s="500">
        <f t="shared" si="19"/>
        <v>0</v>
      </c>
      <c r="BI22" s="501">
        <f t="shared" si="20"/>
        <v>0</v>
      </c>
      <c r="BJ22" s="330">
        <f t="shared" si="21"/>
        <v>0</v>
      </c>
      <c r="BK22" s="557">
        <f t="shared" si="22"/>
        <v>0</v>
      </c>
      <c r="BL22" s="458">
        <f>[1]Субсидия_факт!DF20</f>
        <v>0</v>
      </c>
      <c r="BM22" s="330">
        <f>[1]Субсидия_факт!FL20</f>
        <v>0</v>
      </c>
      <c r="BN22" s="458">
        <f>[1]Субсидия_факт!ND20</f>
        <v>0</v>
      </c>
      <c r="BO22" s="557">
        <f t="shared" si="23"/>
        <v>0</v>
      </c>
      <c r="BP22" s="501"/>
      <c r="BQ22" s="500"/>
      <c r="BR22" s="501"/>
      <c r="BS22" s="499">
        <f t="shared" si="132"/>
        <v>16591112</v>
      </c>
      <c r="BT22" s="1070">
        <f>[1]Субсидия_факт!IL20</f>
        <v>0</v>
      </c>
      <c r="BU22" s="330">
        <f>[1]Субсидия_факт!IR20</f>
        <v>16591112</v>
      </c>
      <c r="BV22" s="668">
        <f>[1]Субсидия_факт!JD20</f>
        <v>0</v>
      </c>
      <c r="BW22" s="499">
        <f t="shared" si="133"/>
        <v>0</v>
      </c>
      <c r="BX22" s="500"/>
      <c r="BY22" s="500"/>
      <c r="BZ22" s="576"/>
      <c r="CA22" s="499">
        <f t="shared" si="134"/>
        <v>18500649</v>
      </c>
      <c r="CB22" s="458">
        <f>[1]Субсидия_факт!IN20</f>
        <v>0</v>
      </c>
      <c r="CC22" s="330">
        <f>[1]Субсидия_факт!IT20</f>
        <v>18500649</v>
      </c>
      <c r="CD22" s="668">
        <f>[1]Субсидия_факт!JF20</f>
        <v>0</v>
      </c>
      <c r="CE22" s="499">
        <f t="shared" si="135"/>
        <v>0</v>
      </c>
      <c r="CF22" s="500"/>
      <c r="CG22" s="501"/>
      <c r="CH22" s="668"/>
      <c r="CI22" s="1319">
        <f t="shared" si="24"/>
        <v>0</v>
      </c>
      <c r="CJ22" s="498">
        <f t="shared" si="25"/>
        <v>0</v>
      </c>
      <c r="CK22" s="1320">
        <f t="shared" si="136"/>
        <v>18500649</v>
      </c>
      <c r="CL22" s="1319">
        <f t="shared" si="137"/>
        <v>0</v>
      </c>
      <c r="CM22" s="499">
        <f t="shared" si="138"/>
        <v>0</v>
      </c>
      <c r="CN22" s="630">
        <f>[1]Субсидия_факт!FT20</f>
        <v>0</v>
      </c>
      <c r="CO22" s="499">
        <f t="shared" si="138"/>
        <v>0</v>
      </c>
      <c r="CP22" s="630"/>
      <c r="CQ22" s="1321">
        <f>[1]Субсидия_факт!FV20</f>
        <v>0</v>
      </c>
      <c r="CR22" s="573"/>
      <c r="CS22" s="499">
        <f>[1]Субсидия_факт!FX20</f>
        <v>35464825.579999998</v>
      </c>
      <c r="CT22" s="573"/>
      <c r="CU22" s="498">
        <f t="shared" si="26"/>
        <v>0</v>
      </c>
      <c r="CV22" s="1320">
        <f t="shared" si="27"/>
        <v>0</v>
      </c>
      <c r="CW22" s="779">
        <f>[1]Субсидия_факт!FZ20</f>
        <v>35464825.579999998</v>
      </c>
      <c r="CX22" s="572"/>
      <c r="CY22" s="502">
        <f>[1]Субсидия_факт!GB20</f>
        <v>0</v>
      </c>
      <c r="CZ22" s="328"/>
      <c r="DA22" s="1321">
        <f>[1]Субсидия_факт!GD20</f>
        <v>12732570.309999999</v>
      </c>
      <c r="DB22" s="573"/>
      <c r="DC22" s="498">
        <f t="shared" si="28"/>
        <v>0</v>
      </c>
      <c r="DD22" s="498">
        <f t="shared" si="29"/>
        <v>0</v>
      </c>
      <c r="DE22" s="1285">
        <f>[1]Субсидия_факт!GF20</f>
        <v>12732570.309999999</v>
      </c>
      <c r="DF22" s="329"/>
      <c r="DG22" s="556">
        <f t="shared" si="30"/>
        <v>0</v>
      </c>
      <c r="DH22" s="668">
        <f>[1]Субсидия_факт!EV20</f>
        <v>0</v>
      </c>
      <c r="DI22" s="870">
        <f>[1]Субсидия_факт!EX20</f>
        <v>0</v>
      </c>
      <c r="DJ22" s="452">
        <f t="shared" si="31"/>
        <v>0</v>
      </c>
      <c r="DK22" s="702"/>
      <c r="DL22" s="870"/>
      <c r="DM22" s="502">
        <f t="shared" si="32"/>
        <v>3700000</v>
      </c>
      <c r="DN22" s="703">
        <f>[1]Субсидия_факт!R20</f>
        <v>0</v>
      </c>
      <c r="DO22" s="703">
        <f>[1]Субсидия_факт!T20</f>
        <v>1036000</v>
      </c>
      <c r="DP22" s="630">
        <f>[1]Субсидия_факт!V20</f>
        <v>2664000</v>
      </c>
      <c r="DQ22" s="670">
        <f>[1]Субсидия_факт!X20</f>
        <v>0</v>
      </c>
      <c r="DR22" s="700">
        <f>[1]Субсидия_факт!Z20</f>
        <v>0</v>
      </c>
      <c r="DS22" s="500">
        <f>[1]Субсидия_факт!AB20</f>
        <v>0</v>
      </c>
      <c r="DT22" s="670">
        <f>[1]Субсидия_факт!AD20</f>
        <v>0</v>
      </c>
      <c r="DU22" s="499">
        <f t="shared" si="33"/>
        <v>0</v>
      </c>
      <c r="DV22" s="501"/>
      <c r="DW22" s="500"/>
      <c r="DX22" s="630"/>
      <c r="DY22" s="500"/>
      <c r="DZ22" s="630"/>
      <c r="EA22" s="501"/>
      <c r="EB22" s="703"/>
      <c r="EC22" s="556">
        <f t="shared" si="34"/>
        <v>3309722.23</v>
      </c>
      <c r="ED22" s="668">
        <f>[1]Субсидия_факт!BN20</f>
        <v>926722.23</v>
      </c>
      <c r="EE22" s="870">
        <f>[1]Субсидия_факт!BP20</f>
        <v>2383000</v>
      </c>
      <c r="EF22" s="452">
        <f t="shared" si="35"/>
        <v>0</v>
      </c>
      <c r="EG22" s="702"/>
      <c r="EH22" s="870"/>
      <c r="EI22" s="502">
        <f t="shared" si="139"/>
        <v>41263157.899999999</v>
      </c>
      <c r="EJ22" s="458">
        <f>[1]Субсидия_факт!AJ20</f>
        <v>0</v>
      </c>
      <c r="EK22" s="630">
        <f>[1]Субсидия_факт!AL20</f>
        <v>0</v>
      </c>
      <c r="EL22" s="1070">
        <f>[1]Субсидия_факт!AN20</f>
        <v>1263157.8999999999</v>
      </c>
      <c r="EM22" s="630">
        <f>[1]Субсидия_факт!AP20</f>
        <v>40000000</v>
      </c>
      <c r="EN22" s="499">
        <f t="shared" si="140"/>
        <v>0</v>
      </c>
      <c r="EO22" s="458"/>
      <c r="EP22" s="630"/>
      <c r="EQ22" s="458"/>
      <c r="ER22" s="630"/>
      <c r="ES22" s="556">
        <f t="shared" si="36"/>
        <v>0</v>
      </c>
      <c r="ET22" s="668">
        <f>[1]Субсидия_факт!AX20</f>
        <v>0</v>
      </c>
      <c r="EU22" s="624">
        <f>[1]Субсидия_факт!AZ20</f>
        <v>0</v>
      </c>
      <c r="EV22" s="452">
        <f t="shared" si="37"/>
        <v>0</v>
      </c>
      <c r="EW22" s="702"/>
      <c r="EX22" s="624"/>
      <c r="EY22" s="556">
        <f t="shared" si="38"/>
        <v>0</v>
      </c>
      <c r="EZ22" s="668">
        <f>[1]Субсидия_факт!BZ20</f>
        <v>0</v>
      </c>
      <c r="FA22" s="870">
        <f>[1]Субсидия_факт!CB20</f>
        <v>0</v>
      </c>
      <c r="FB22" s="452">
        <f t="shared" si="39"/>
        <v>0</v>
      </c>
      <c r="FC22" s="702"/>
      <c r="FD22" s="624"/>
      <c r="FE22" s="556">
        <f t="shared" si="40"/>
        <v>0</v>
      </c>
      <c r="FF22" s="668">
        <f>[1]Субсидия_факт!BR20</f>
        <v>0</v>
      </c>
      <c r="FG22" s="870">
        <f>[1]Субсидия_факт!BT20</f>
        <v>0</v>
      </c>
      <c r="FH22" s="452">
        <f t="shared" si="41"/>
        <v>0</v>
      </c>
      <c r="FI22" s="702"/>
      <c r="FJ22" s="624"/>
      <c r="FK22" s="556">
        <f t="shared" si="42"/>
        <v>0</v>
      </c>
      <c r="FL22" s="668">
        <f>[1]Субсидия_факт!KJ20</f>
        <v>0</v>
      </c>
      <c r="FM22" s="870">
        <f>[1]Субсидия_факт!KL20</f>
        <v>0</v>
      </c>
      <c r="FN22" s="452">
        <f t="shared" si="43"/>
        <v>0</v>
      </c>
      <c r="FO22" s="702"/>
      <c r="FP22" s="624"/>
      <c r="FQ22" s="556">
        <f t="shared" si="44"/>
        <v>0</v>
      </c>
      <c r="FR22" s="668">
        <f>[1]Субсидия_факт!KN20</f>
        <v>0</v>
      </c>
      <c r="FS22" s="870">
        <f>[1]Субсидия_факт!KR20</f>
        <v>0</v>
      </c>
      <c r="FT22" s="452">
        <f t="shared" si="45"/>
        <v>0</v>
      </c>
      <c r="FU22" s="702"/>
      <c r="FV22" s="624"/>
      <c r="FW22" s="1289">
        <f t="shared" si="141"/>
        <v>0</v>
      </c>
      <c r="FX22" s="557">
        <f t="shared" si="142"/>
        <v>0</v>
      </c>
      <c r="FY22" s="1289">
        <f t="shared" si="143"/>
        <v>0</v>
      </c>
      <c r="FZ22" s="557">
        <f t="shared" si="144"/>
        <v>0</v>
      </c>
      <c r="GA22" s="556">
        <f t="shared" si="145"/>
        <v>0</v>
      </c>
      <c r="GB22" s="668">
        <f>[1]Субсидия_факт!BJ20</f>
        <v>0</v>
      </c>
      <c r="GC22" s="624">
        <f>[1]Субсидия_факт!BL20</f>
        <v>0</v>
      </c>
      <c r="GD22" s="556">
        <f t="shared" si="146"/>
        <v>0</v>
      </c>
      <c r="GE22" s="668"/>
      <c r="GF22" s="624"/>
      <c r="GG22" s="556">
        <f t="shared" si="46"/>
        <v>0</v>
      </c>
      <c r="GH22" s="668"/>
      <c r="GI22" s="624"/>
      <c r="GJ22" s="668"/>
      <c r="GK22" s="870"/>
      <c r="GL22" s="452">
        <f t="shared" si="47"/>
        <v>0</v>
      </c>
      <c r="GM22" s="668"/>
      <c r="GN22" s="624"/>
      <c r="GO22" s="668"/>
      <c r="GP22" s="624"/>
      <c r="GQ22" s="452">
        <f t="shared" si="147"/>
        <v>105185.48</v>
      </c>
      <c r="GR22" s="668">
        <f>[1]Субсидия_факт!GJ20</f>
        <v>105185.48</v>
      </c>
      <c r="GS22" s="624">
        <f>[1]Субсидия_факт!GN20</f>
        <v>0</v>
      </c>
      <c r="GT22" s="668">
        <f>[1]Субсидия_факт!GX20</f>
        <v>0</v>
      </c>
      <c r="GU22" s="870">
        <f>[1]Субсидия_факт!HB20</f>
        <v>0</v>
      </c>
      <c r="GV22" s="452">
        <f t="shared" si="148"/>
        <v>0</v>
      </c>
      <c r="GW22" s="668"/>
      <c r="GX22" s="624"/>
      <c r="GY22" s="668"/>
      <c r="GZ22" s="624"/>
      <c r="HA22" s="1289">
        <f t="shared" si="149"/>
        <v>105185.48</v>
      </c>
      <c r="HB22" s="668">
        <f t="shared" si="48"/>
        <v>105185.48</v>
      </c>
      <c r="HC22" s="870">
        <f t="shared" si="49"/>
        <v>0</v>
      </c>
      <c r="HD22" s="668">
        <f t="shared" si="50"/>
        <v>0</v>
      </c>
      <c r="HE22" s="870">
        <f t="shared" si="51"/>
        <v>0</v>
      </c>
      <c r="HF22" s="1289">
        <f t="shared" si="150"/>
        <v>0</v>
      </c>
      <c r="HG22" s="668">
        <f t="shared" si="52"/>
        <v>0</v>
      </c>
      <c r="HH22" s="870">
        <f t="shared" si="53"/>
        <v>0</v>
      </c>
      <c r="HI22" s="668">
        <f t="shared" si="54"/>
        <v>0</v>
      </c>
      <c r="HJ22" s="870">
        <f t="shared" si="55"/>
        <v>0</v>
      </c>
      <c r="HK22" s="1289">
        <f t="shared" si="151"/>
        <v>0</v>
      </c>
      <c r="HL22" s="668">
        <f>[1]Субсидия_факт!GL20</f>
        <v>0</v>
      </c>
      <c r="HM22" s="624">
        <f>[1]Субсидия_факт!GP20</f>
        <v>0</v>
      </c>
      <c r="HN22" s="668">
        <f>[1]Субсидия_факт!GZ20</f>
        <v>0</v>
      </c>
      <c r="HO22" s="870">
        <f>[1]Субсидия_факт!HD20</f>
        <v>0</v>
      </c>
      <c r="HP22" s="1289">
        <f t="shared" si="152"/>
        <v>0</v>
      </c>
      <c r="HQ22" s="668"/>
      <c r="HR22" s="624"/>
      <c r="HS22" s="668"/>
      <c r="HT22" s="624"/>
      <c r="HU22" s="502">
        <f t="shared" si="56"/>
        <v>0</v>
      </c>
      <c r="HV22" s="576">
        <f>[1]Субсидия_факт!N20</f>
        <v>0</v>
      </c>
      <c r="HW22" s="624">
        <f>[1]Субсидия_факт!P20</f>
        <v>0</v>
      </c>
      <c r="HX22" s="499">
        <f t="shared" si="57"/>
        <v>0</v>
      </c>
      <c r="HY22" s="500"/>
      <c r="HZ22" s="649"/>
      <c r="IA22" s="502">
        <f t="shared" si="153"/>
        <v>0</v>
      </c>
      <c r="IB22" s="576">
        <f>[1]Субсидия_факт!EP20</f>
        <v>0</v>
      </c>
      <c r="IC22" s="624">
        <f>[1]Субсидия_факт!ER20</f>
        <v>0</v>
      </c>
      <c r="ID22" s="499">
        <f t="shared" si="154"/>
        <v>0</v>
      </c>
      <c r="IE22" s="500"/>
      <c r="IF22" s="649"/>
      <c r="IG22" s="1276">
        <f t="shared" si="60"/>
        <v>612332.44999999995</v>
      </c>
      <c r="IH22" s="668">
        <f>[1]Субсидия_факт!ED20</f>
        <v>171453.93</v>
      </c>
      <c r="II22" s="870">
        <f>[1]Субсидия_факт!EJ20</f>
        <v>440878.52</v>
      </c>
      <c r="IJ22" s="452">
        <f t="shared" si="61"/>
        <v>0</v>
      </c>
      <c r="IK22" s="668"/>
      <c r="IL22" s="624"/>
      <c r="IM22" s="452">
        <f t="shared" si="62"/>
        <v>3272005.1900000004</v>
      </c>
      <c r="IN22" s="668">
        <f>[1]Субсидия_факт!EF20</f>
        <v>916165.95</v>
      </c>
      <c r="IO22" s="624">
        <f>[1]Субсидия_факт!EL20</f>
        <v>2355839.2400000002</v>
      </c>
      <c r="IP22" s="452">
        <f t="shared" si="63"/>
        <v>0</v>
      </c>
      <c r="IQ22" s="576"/>
      <c r="IR22" s="652"/>
      <c r="IS22" s="557">
        <f t="shared" si="64"/>
        <v>1411274.8900000001</v>
      </c>
      <c r="IT22" s="702">
        <f>'Проверочная  таблица'!IN22-'Проверочная  таблица'!IZ22</f>
        <v>395158.91</v>
      </c>
      <c r="IU22" s="624">
        <f>'Проверочная  таблица'!IO22-'Проверочная  таблица'!JA22</f>
        <v>1016115.9800000002</v>
      </c>
      <c r="IV22" s="1285">
        <f t="shared" si="65"/>
        <v>0</v>
      </c>
      <c r="IW22" s="576">
        <f>'Проверочная  таблица'!IQ22-'Проверочная  таблица'!JC22</f>
        <v>0</v>
      </c>
      <c r="IX22" s="701">
        <f>'Проверочная  таблица'!IR22-'Проверочная  таблица'!JD22</f>
        <v>0</v>
      </c>
      <c r="IY22" s="557">
        <f t="shared" si="66"/>
        <v>1860730.3</v>
      </c>
      <c r="IZ22" s="668">
        <f>[1]Субсидия_факт!EH20</f>
        <v>521007.04</v>
      </c>
      <c r="JA22" s="870">
        <f>[1]Субсидия_факт!EN20</f>
        <v>1339723.26</v>
      </c>
      <c r="JB22" s="557">
        <f t="shared" si="67"/>
        <v>0</v>
      </c>
      <c r="JC22" s="668"/>
      <c r="JD22" s="624"/>
      <c r="JE22" s="452">
        <f t="shared" si="68"/>
        <v>0</v>
      </c>
      <c r="JF22" s="576">
        <f>[1]Субсидия_факт!AR20</f>
        <v>0</v>
      </c>
      <c r="JG22" s="624">
        <f>[1]Субсидия_факт!AT20</f>
        <v>0</v>
      </c>
      <c r="JH22" s="452">
        <f t="shared" si="69"/>
        <v>0</v>
      </c>
      <c r="JI22" s="576"/>
      <c r="JJ22" s="624"/>
      <c r="JK22" s="1290">
        <f t="shared" si="70"/>
        <v>0</v>
      </c>
      <c r="JL22" s="576">
        <f>[1]Субсидия_факт!CJ20</f>
        <v>0</v>
      </c>
      <c r="JM22" s="624">
        <f>[1]Субсидия_факт!CP20</f>
        <v>0</v>
      </c>
      <c r="JN22" s="668">
        <f>[1]Субсидия_факт!DN20</f>
        <v>0</v>
      </c>
      <c r="JO22" s="870">
        <f>[1]Субсидия_факт!DT20</f>
        <v>0</v>
      </c>
      <c r="JP22" s="452">
        <f t="shared" si="71"/>
        <v>0</v>
      </c>
      <c r="JQ22" s="576"/>
      <c r="JR22" s="624"/>
      <c r="JS22" s="576"/>
      <c r="JT22" s="767"/>
      <c r="JU22" s="1290">
        <f t="shared" si="72"/>
        <v>0</v>
      </c>
      <c r="JV22" s="576">
        <f>[1]Субсидия_факт!CL20</f>
        <v>0</v>
      </c>
      <c r="JW22" s="624">
        <f>[1]Субсидия_факт!CR20</f>
        <v>0</v>
      </c>
      <c r="JX22" s="668">
        <f>[1]Субсидия_факт!DP20</f>
        <v>0</v>
      </c>
      <c r="JY22" s="870">
        <f>[1]Субсидия_факт!DV20</f>
        <v>0</v>
      </c>
      <c r="JZ22" s="452">
        <f t="shared" si="73"/>
        <v>0</v>
      </c>
      <c r="KA22" s="576"/>
      <c r="KB22" s="624"/>
      <c r="KC22" s="702"/>
      <c r="KD22" s="624"/>
      <c r="KE22" s="1291">
        <f t="shared" si="74"/>
        <v>0</v>
      </c>
      <c r="KF22" s="576">
        <f>'Проверочная  таблица'!JV22-KP22</f>
        <v>0</v>
      </c>
      <c r="KG22" s="624">
        <f>'Проверочная  таблица'!JW22-KQ22</f>
        <v>0</v>
      </c>
      <c r="KH22" s="702">
        <f>'Проверочная  таблица'!JX22-KR22</f>
        <v>0</v>
      </c>
      <c r="KI22" s="624">
        <f>'Проверочная  таблица'!JY22-KS22</f>
        <v>0</v>
      </c>
      <c r="KJ22" s="1291">
        <f t="shared" si="75"/>
        <v>0</v>
      </c>
      <c r="KK22" s="576">
        <f>'Проверочная  таблица'!KA22-KU22</f>
        <v>0</v>
      </c>
      <c r="KL22" s="652">
        <f>'Проверочная  таблица'!KB22-KV22</f>
        <v>0</v>
      </c>
      <c r="KM22" s="576">
        <f>'Проверочная  таблица'!KC22-KW22</f>
        <v>0</v>
      </c>
      <c r="KN22" s="701">
        <f>'Проверочная  таблица'!KD22-KX22</f>
        <v>0</v>
      </c>
      <c r="KO22" s="557">
        <f t="shared" si="76"/>
        <v>0</v>
      </c>
      <c r="KP22" s="576">
        <f>[1]Субсидия_факт!CN20</f>
        <v>0</v>
      </c>
      <c r="KQ22" s="624">
        <f>[1]Субсидия_факт!CT20</f>
        <v>0</v>
      </c>
      <c r="KR22" s="668">
        <f>[1]Субсидия_факт!DR20</f>
        <v>0</v>
      </c>
      <c r="KS22" s="870">
        <f>[1]Субсидия_факт!DX20</f>
        <v>0</v>
      </c>
      <c r="KT22" s="557">
        <f t="shared" si="77"/>
        <v>0</v>
      </c>
      <c r="KU22" s="576"/>
      <c r="KV22" s="624"/>
      <c r="KW22" s="576"/>
      <c r="KX22" s="767"/>
      <c r="KY22" s="1292">
        <f t="shared" si="155"/>
        <v>0</v>
      </c>
      <c r="KZ22" s="668">
        <f>[1]Субсидия_факт!CD20</f>
        <v>0</v>
      </c>
      <c r="LA22" s="624">
        <f>[1]Субсидия_факт!CF20</f>
        <v>0</v>
      </c>
      <c r="LB22" s="668">
        <f>[1]Субсидия_факт!BV20</f>
        <v>0</v>
      </c>
      <c r="LC22" s="624">
        <f>[1]Субсидия_факт!BX20</f>
        <v>0</v>
      </c>
      <c r="LD22" s="668">
        <f>[1]Субсидия_факт!CH20</f>
        <v>0</v>
      </c>
      <c r="LE22" s="452">
        <f t="shared" si="156"/>
        <v>0</v>
      </c>
      <c r="LF22" s="576"/>
      <c r="LG22" s="624"/>
      <c r="LH22" s="576"/>
      <c r="LI22" s="624"/>
      <c r="LJ22" s="576"/>
      <c r="LK22" s="556">
        <f t="shared" si="78"/>
        <v>135880.19</v>
      </c>
      <c r="LL22" s="500">
        <f>[1]Субсидия_факт!HN20</f>
        <v>0</v>
      </c>
      <c r="LM22" s="668">
        <f>[1]Субсидия_факт!HL20</f>
        <v>135880.19</v>
      </c>
      <c r="LN22" s="703">
        <f>[1]Субсидия_факт!HV20</f>
        <v>0</v>
      </c>
      <c r="LO22" s="630">
        <f>[1]Субсидия_факт!HX20</f>
        <v>0</v>
      </c>
      <c r="LP22" s="452">
        <f t="shared" si="79"/>
        <v>0</v>
      </c>
      <c r="LQ22" s="330"/>
      <c r="LR22" s="576"/>
      <c r="LS22" s="458"/>
      <c r="LT22" s="630"/>
      <c r="LU22" s="452">
        <f t="shared" si="80"/>
        <v>5050157.8899999997</v>
      </c>
      <c r="LV22" s="576">
        <f>[1]Субсидия_факт!HT20</f>
        <v>5050157.8899999997</v>
      </c>
      <c r="LW22" s="576">
        <f>[1]Субсидия_факт!HP20</f>
        <v>0</v>
      </c>
      <c r="LX22" s="624">
        <f>[1]Субсидия_факт!HR20</f>
        <v>0</v>
      </c>
      <c r="LY22" s="452">
        <f t="shared" si="81"/>
        <v>5050157.8899999997</v>
      </c>
      <c r="LZ22" s="576">
        <f t="shared" si="157"/>
        <v>5050157.8899999997</v>
      </c>
      <c r="MA22" s="576"/>
      <c r="MB22" s="624"/>
      <c r="MC22" s="1289">
        <f t="shared" si="82"/>
        <v>0</v>
      </c>
      <c r="MD22" s="1289">
        <f t="shared" si="83"/>
        <v>0</v>
      </c>
      <c r="ME22" s="1289">
        <f t="shared" si="84"/>
        <v>5050157.8899999997</v>
      </c>
      <c r="MF22" s="557">
        <f t="shared" si="85"/>
        <v>5050157.8899999997</v>
      </c>
      <c r="MG22" s="1293">
        <f t="shared" si="207"/>
        <v>0</v>
      </c>
      <c r="MH22" s="668">
        <f>[1]Субсидия_факт!LH20</f>
        <v>0</v>
      </c>
      <c r="MI22" s="870">
        <f>[1]Субсидия_факт!LN20</f>
        <v>0</v>
      </c>
      <c r="MJ22" s="576"/>
      <c r="MK22" s="1293">
        <f t="shared" si="208"/>
        <v>0</v>
      </c>
      <c r="ML22" s="702"/>
      <c r="MM22" s="624"/>
      <c r="MN22" s="576"/>
      <c r="MO22" s="1293">
        <f t="shared" si="158"/>
        <v>19400000</v>
      </c>
      <c r="MP22" s="668">
        <f>[1]Субсидия_факт!LJ20</f>
        <v>870000</v>
      </c>
      <c r="MQ22" s="870">
        <f>[1]Субсидия_факт!LP20</f>
        <v>16530000</v>
      </c>
      <c r="MR22" s="576">
        <f>[1]Субсидия_факт!LT20</f>
        <v>2000000</v>
      </c>
      <c r="MS22" s="1293">
        <f t="shared" si="159"/>
        <v>2000000</v>
      </c>
      <c r="MT22" s="576"/>
      <c r="MU22" s="701"/>
      <c r="MV22" s="576">
        <f t="shared" si="160"/>
        <v>2000000</v>
      </c>
      <c r="MW22" s="1294">
        <f t="shared" si="161"/>
        <v>2000000</v>
      </c>
      <c r="MX22" s="501">
        <f>'Проверочная  таблица'!MP22-NF22</f>
        <v>0</v>
      </c>
      <c r="MY22" s="630">
        <f>'Проверочная  таблица'!MQ22-NG22</f>
        <v>0</v>
      </c>
      <c r="MZ22" s="500">
        <f>'Проверочная  таблица'!MR22-NH22</f>
        <v>2000000</v>
      </c>
      <c r="NA22" s="1294">
        <f t="shared" si="162"/>
        <v>2000000</v>
      </c>
      <c r="NB22" s="702">
        <f>'Проверочная  таблица'!MT22-NJ22</f>
        <v>0</v>
      </c>
      <c r="NC22" s="624">
        <f>'Проверочная  таблица'!MU22-NK22</f>
        <v>0</v>
      </c>
      <c r="ND22" s="576">
        <f>'Проверочная  таблица'!MV22-NL22</f>
        <v>2000000</v>
      </c>
      <c r="NE22" s="1294">
        <f t="shared" si="163"/>
        <v>17400000</v>
      </c>
      <c r="NF22" s="668">
        <f>[1]Субсидия_факт!LL20</f>
        <v>870000</v>
      </c>
      <c r="NG22" s="870">
        <f>[1]Субсидия_факт!LR20</f>
        <v>16530000</v>
      </c>
      <c r="NH22" s="668">
        <f>[1]Субсидия_факт!LV20</f>
        <v>0</v>
      </c>
      <c r="NI22" s="1294">
        <f t="shared" si="164"/>
        <v>0</v>
      </c>
      <c r="NJ22" s="702"/>
      <c r="NK22" s="624"/>
      <c r="NL22" s="576">
        <f t="shared" si="206"/>
        <v>0</v>
      </c>
      <c r="NM22" s="502">
        <f t="shared" si="86"/>
        <v>5646422.6000000006</v>
      </c>
      <c r="NN22" s="458">
        <f>[1]Субсидия_факт!MF20</f>
        <v>1580998.32</v>
      </c>
      <c r="NO22" s="630">
        <f>[1]Субсидия_факт!MJ20</f>
        <v>4065424.2800000003</v>
      </c>
      <c r="NP22" s="499">
        <f t="shared" si="87"/>
        <v>0</v>
      </c>
      <c r="NQ22" s="330"/>
      <c r="NR22" s="649"/>
      <c r="NS22" s="1323">
        <f t="shared" si="88"/>
        <v>5646422.6000000006</v>
      </c>
      <c r="NT22" s="330">
        <f t="shared" si="165"/>
        <v>1580998.32</v>
      </c>
      <c r="NU22" s="630">
        <f t="shared" si="165"/>
        <v>4065424.2800000003</v>
      </c>
      <c r="NV22" s="779">
        <f t="shared" si="89"/>
        <v>0</v>
      </c>
      <c r="NW22" s="330">
        <f t="shared" si="165"/>
        <v>0</v>
      </c>
      <c r="NX22" s="630">
        <f t="shared" si="165"/>
        <v>0</v>
      </c>
      <c r="NY22" s="1323">
        <f t="shared" si="90"/>
        <v>0</v>
      </c>
      <c r="NZ22" s="458">
        <f>[1]Субсидия_факт!MH20</f>
        <v>0</v>
      </c>
      <c r="OA22" s="630">
        <f>[1]Субсидия_факт!ML20</f>
        <v>0</v>
      </c>
      <c r="OB22" s="779">
        <f>SUM(OC22:OD22)</f>
        <v>0</v>
      </c>
      <c r="OC22" s="330"/>
      <c r="OD22" s="649"/>
      <c r="OE22" s="556">
        <f t="shared" si="92"/>
        <v>0</v>
      </c>
      <c r="OF22" s="668">
        <f>[1]Субсидия_факт!AF20</f>
        <v>0</v>
      </c>
      <c r="OG22" s="870">
        <f>[1]Субсидия_факт!AH20</f>
        <v>0</v>
      </c>
      <c r="OH22" s="452">
        <f t="shared" si="93"/>
        <v>0</v>
      </c>
      <c r="OI22" s="702"/>
      <c r="OJ22" s="624"/>
      <c r="OK22" s="499">
        <f t="shared" si="166"/>
        <v>0</v>
      </c>
      <c r="OL22" s="670">
        <f>[1]Субсидия_факт!MN20</f>
        <v>0</v>
      </c>
      <c r="OM22" s="700">
        <f>[1]Субсидия_факт!MP20</f>
        <v>0</v>
      </c>
      <c r="ON22" s="458">
        <f>[1]Субсидия_факт!NF20</f>
        <v>0</v>
      </c>
      <c r="OO22" s="630">
        <f>[1]Субсидия_факт!NH20</f>
        <v>0</v>
      </c>
      <c r="OP22" s="1321">
        <f t="shared" si="167"/>
        <v>0</v>
      </c>
      <c r="OQ22" s="1070"/>
      <c r="OR22" s="630"/>
      <c r="OS22" s="330"/>
      <c r="OT22" s="649"/>
      <c r="OU22" s="502">
        <f t="shared" si="168"/>
        <v>0</v>
      </c>
      <c r="OV22" s="458">
        <f>[1]Субсидия_факт!LX20</f>
        <v>0</v>
      </c>
      <c r="OW22" s="1324">
        <f>[1]Субсидия_факт!MB20</f>
        <v>0</v>
      </c>
      <c r="OX22" s="458">
        <f>[1]Субсидия_факт!MR20</f>
        <v>0</v>
      </c>
      <c r="OY22" s="630">
        <f>[1]Субсидия_факт!MV20</f>
        <v>0</v>
      </c>
      <c r="OZ22" s="1070">
        <f>[1]Субсидия_факт!NJ20</f>
        <v>0</v>
      </c>
      <c r="PA22" s="630">
        <f>[1]Субсидия_факт!NN20</f>
        <v>0</v>
      </c>
      <c r="PB22" s="499">
        <f t="shared" si="169"/>
        <v>0</v>
      </c>
      <c r="PC22" s="330"/>
      <c r="PD22" s="649"/>
      <c r="PE22" s="458"/>
      <c r="PF22" s="630"/>
      <c r="PG22" s="330"/>
      <c r="PH22" s="649"/>
      <c r="PI22" s="1323">
        <f t="shared" si="170"/>
        <v>0</v>
      </c>
      <c r="PJ22" s="458">
        <f t="shared" si="171"/>
        <v>0</v>
      </c>
      <c r="PK22" s="630">
        <f t="shared" si="172"/>
        <v>0</v>
      </c>
      <c r="PL22" s="458">
        <f t="shared" si="173"/>
        <v>0</v>
      </c>
      <c r="PM22" s="630">
        <f t="shared" si="174"/>
        <v>0</v>
      </c>
      <c r="PN22" s="1070">
        <f t="shared" si="175"/>
        <v>0</v>
      </c>
      <c r="PO22" s="630">
        <f t="shared" si="176"/>
        <v>0</v>
      </c>
      <c r="PP22" s="779">
        <f t="shared" si="177"/>
        <v>0</v>
      </c>
      <c r="PQ22" s="458">
        <f t="shared" si="178"/>
        <v>0</v>
      </c>
      <c r="PR22" s="630">
        <f t="shared" si="179"/>
        <v>0</v>
      </c>
      <c r="PS22" s="458">
        <f t="shared" si="180"/>
        <v>0</v>
      </c>
      <c r="PT22" s="630">
        <f t="shared" si="181"/>
        <v>0</v>
      </c>
      <c r="PU22" s="1070">
        <f t="shared" si="182"/>
        <v>0</v>
      </c>
      <c r="PV22" s="630">
        <f t="shared" si="183"/>
        <v>0</v>
      </c>
      <c r="PW22" s="1323">
        <f t="shared" si="184"/>
        <v>0</v>
      </c>
      <c r="PX22" s="458">
        <f>[1]Субсидия_факт!LZ20</f>
        <v>0</v>
      </c>
      <c r="PY22" s="1324">
        <f>[1]Субсидия_факт!MD20</f>
        <v>0</v>
      </c>
      <c r="PZ22" s="703">
        <f>[1]Субсидия_факт!MT20</f>
        <v>0</v>
      </c>
      <c r="QA22" s="630">
        <f>[1]Субсидия_факт!MX20</f>
        <v>0</v>
      </c>
      <c r="QB22" s="1325">
        <f>[1]Субсидия_факт!NL20</f>
        <v>0</v>
      </c>
      <c r="QC22" s="649">
        <f>[1]Субсидия_факт!NP20</f>
        <v>0</v>
      </c>
      <c r="QD22" s="779">
        <f t="shared" si="185"/>
        <v>0</v>
      </c>
      <c r="QE22" s="330"/>
      <c r="QF22" s="649"/>
      <c r="QG22" s="458"/>
      <c r="QH22" s="630"/>
      <c r="QI22" s="330"/>
      <c r="QJ22" s="649"/>
      <c r="QK22" s="499">
        <f>'Прочая  субсидия_МР  и  ГО'!B18</f>
        <v>5334357.4400000004</v>
      </c>
      <c r="QL22" s="499">
        <f>'Прочая  субсидия_МР  и  ГО'!C18</f>
        <v>892047.94</v>
      </c>
      <c r="QM22" s="1310">
        <f>'Прочая  субсидия_БП'!B18</f>
        <v>26493990.560000002</v>
      </c>
      <c r="QN22" s="502">
        <f>'Прочая  субсидия_БП'!C18</f>
        <v>3638908.77</v>
      </c>
      <c r="QO22" s="1318">
        <f>'Прочая  субсидия_БП'!D18</f>
        <v>7562758.75</v>
      </c>
      <c r="QP22" s="559">
        <f>'Прочая  субсидия_БП'!E18</f>
        <v>3502758.75</v>
      </c>
      <c r="QQ22" s="1314">
        <f>'Прочая  субсидия_БП'!F18</f>
        <v>18931231.810000002</v>
      </c>
      <c r="QR22" s="1318">
        <f>'Прочая  субсидия_БП'!G18</f>
        <v>136150.01999999999</v>
      </c>
      <c r="QS22" s="502">
        <f t="shared" si="186"/>
        <v>419861702</v>
      </c>
      <c r="QT22" s="458">
        <f>'Проверочная  таблица'!RR22+'Проверочная  таблица'!QY22+'Проверочная  таблица'!RA22+'Проверочная  таблица'!RC22</f>
        <v>414442735</v>
      </c>
      <c r="QU22" s="330">
        <f>'Проверочная  таблица'!RS22+'Проверочная  таблица'!RE22+'Проверочная  таблица'!RK22+'Проверочная  таблица'!RG22+'Проверочная  таблица'!RI22+RM22+RO22</f>
        <v>5418967</v>
      </c>
      <c r="QV22" s="499">
        <f t="shared" si="187"/>
        <v>105374520.95999999</v>
      </c>
      <c r="QW22" s="703">
        <f>'Проверочная  таблица'!RU22+'Проверочная  таблица'!QZ22+'Проверочная  таблица'!RB22+'Проверочная  таблица'!RD22</f>
        <v>103472972.5</v>
      </c>
      <c r="QX22" s="330">
        <f>'Проверочная  таблица'!RV22+'Проверочная  таблица'!RF22+'Проверочная  таблица'!RL22+'Проверочная  таблица'!RH22+'Проверочная  таблица'!RJ22+RN22+RP22</f>
        <v>1901548.46</v>
      </c>
      <c r="QY22" s="1276">
        <f>'Субвенция  на  полномочия'!B18</f>
        <v>394511435</v>
      </c>
      <c r="QZ22" s="452">
        <f>'Субвенция  на  полномочия'!C18</f>
        <v>97620972.5</v>
      </c>
      <c r="RA22" s="1298">
        <f>[1]Субвенция_факт!P19*1000</f>
        <v>14104100</v>
      </c>
      <c r="RB22" s="675">
        <v>3600000</v>
      </c>
      <c r="RC22" s="1298">
        <f>[1]Субвенция_факт!K19*1000</f>
        <v>4779300</v>
      </c>
      <c r="RD22" s="675">
        <v>1900000</v>
      </c>
      <c r="RE22" s="1298">
        <f>[1]Субвенция_факт!AD19*1000</f>
        <v>1800500</v>
      </c>
      <c r="RF22" s="675">
        <v>286701.06</v>
      </c>
      <c r="RG22" s="1298">
        <f>[1]Субвенция_факт!AE19*1000</f>
        <v>4000</v>
      </c>
      <c r="RH22" s="675"/>
      <c r="RI22" s="1298">
        <f>[1]Субвенция_факт!E19*1000</f>
        <v>0</v>
      </c>
      <c r="RJ22" s="675"/>
      <c r="RK22" s="1298">
        <f>[1]Субвенция_факт!F19*1000</f>
        <v>714467</v>
      </c>
      <c r="RL22" s="762">
        <v>674244</v>
      </c>
      <c r="RM22" s="328">
        <f>[1]Субвенция_факт!G19*1000</f>
        <v>0</v>
      </c>
      <c r="RN22" s="983"/>
      <c r="RO22" s="328">
        <f>[1]Субвенция_факт!H19*1000</f>
        <v>0</v>
      </c>
      <c r="RP22" s="763"/>
      <c r="RQ22" s="502">
        <f t="shared" si="98"/>
        <v>3947900</v>
      </c>
      <c r="RR22" s="1039">
        <f>[1]Субвенция_факт!AC19*1000</f>
        <v>1047900.0000000001</v>
      </c>
      <c r="RS22" s="809">
        <f>[1]Субвенция_факт!AB19*1000</f>
        <v>2900000</v>
      </c>
      <c r="RT22" s="499">
        <f t="shared" si="99"/>
        <v>1292603.3999999999</v>
      </c>
      <c r="RU22" s="1299">
        <v>352000</v>
      </c>
      <c r="RV22" s="1186">
        <v>940603.4</v>
      </c>
      <c r="RW22" s="1326">
        <f>'Проверочная  таблица'!UW22+'Проверочная  таблица'!US22+'Проверочная  таблица'!SY22+'Проверочная  таблица'!TC22+RY22+UG22+UM22+SM22+SQ22+TK22+TO22+TW22+SG22</f>
        <v>0</v>
      </c>
      <c r="RX22" s="328">
        <f>'Проверочная  таблица'!UY22+'Проверочная  таблица'!UU22+'Проверочная  таблица'!TA22+'Проверочная  таблица'!TE22+SC22+UJ22+UP22+SO22+SS22+TM22+TQ22+TZ22+SJ22</f>
        <v>0</v>
      </c>
      <c r="RY22" s="1327">
        <f t="shared" si="100"/>
        <v>0</v>
      </c>
      <c r="RZ22" s="1039">
        <f>'[1]Иные межбюджетные трансферты'!I20</f>
        <v>0</v>
      </c>
      <c r="SA22" s="1160">
        <f>'[1]Иные межбюджетные трансферты'!K20</f>
        <v>0</v>
      </c>
      <c r="SB22" s="1328">
        <f>'[1]Иные межбюджетные трансферты'!M20</f>
        <v>0</v>
      </c>
      <c r="SC22" s="674">
        <f t="shared" si="101"/>
        <v>0</v>
      </c>
      <c r="SD22" s="809"/>
      <c r="SE22" s="807"/>
      <c r="SF22" s="1039"/>
      <c r="SG22" s="502">
        <f t="shared" si="102"/>
        <v>0</v>
      </c>
      <c r="SH22" s="1039">
        <f>'[1]Иные межбюджетные трансферты'!E20</f>
        <v>0</v>
      </c>
      <c r="SI22" s="1160">
        <f>'[1]Иные межбюджетные трансферты'!G20</f>
        <v>0</v>
      </c>
      <c r="SJ22" s="1321">
        <f t="shared" si="103"/>
        <v>0</v>
      </c>
      <c r="SK22" s="1039"/>
      <c r="SL22" s="1160"/>
      <c r="SM22" s="1326">
        <f t="shared" si="188"/>
        <v>0</v>
      </c>
      <c r="SN22" s="1160">
        <f>'[1]Иные межбюджетные трансферты'!W20</f>
        <v>0</v>
      </c>
      <c r="SO22" s="328">
        <f t="shared" si="189"/>
        <v>0</v>
      </c>
      <c r="SP22" s="1044"/>
      <c r="SQ22" s="1329">
        <f t="shared" si="190"/>
        <v>0</v>
      </c>
      <c r="SR22" s="1160">
        <f>'[1]Иные межбюджетные трансферты'!Y20</f>
        <v>0</v>
      </c>
      <c r="SS22" s="1043">
        <f t="shared" si="191"/>
        <v>0</v>
      </c>
      <c r="ST22" s="1044"/>
      <c r="SU22" s="1329">
        <f t="shared" si="192"/>
        <v>0</v>
      </c>
      <c r="SV22" s="1043">
        <f t="shared" si="193"/>
        <v>0</v>
      </c>
      <c r="SW22" s="685">
        <f t="shared" si="194"/>
        <v>0</v>
      </c>
      <c r="SX22" s="1043">
        <f t="shared" si="195"/>
        <v>0</v>
      </c>
      <c r="SY22" s="1310">
        <f t="shared" si="104"/>
        <v>0</v>
      </c>
      <c r="SZ22" s="1160">
        <f>'[1]Иные межбюджетные трансферты'!AC20</f>
        <v>0</v>
      </c>
      <c r="TA22" s="499">
        <f t="shared" si="105"/>
        <v>0</v>
      </c>
      <c r="TB22" s="1160"/>
      <c r="TC22" s="502">
        <f t="shared" si="106"/>
        <v>0</v>
      </c>
      <c r="TD22" s="1160">
        <f>'[1]Иные межбюджетные трансферты'!AE20</f>
        <v>0</v>
      </c>
      <c r="TE22" s="499">
        <f t="shared" si="107"/>
        <v>0</v>
      </c>
      <c r="TF22" s="1330"/>
      <c r="TG22" s="1319">
        <f t="shared" si="108"/>
        <v>0</v>
      </c>
      <c r="TH22" s="498">
        <f t="shared" si="109"/>
        <v>0</v>
      </c>
      <c r="TI22" s="1320">
        <f t="shared" si="196"/>
        <v>0</v>
      </c>
      <c r="TJ22" s="498">
        <f t="shared" si="197"/>
        <v>0</v>
      </c>
      <c r="TK22" s="502">
        <f t="shared" si="110"/>
        <v>0</v>
      </c>
      <c r="TL22" s="1160">
        <f>'[1]Иные межбюджетные трансферты'!AI20</f>
        <v>0</v>
      </c>
      <c r="TM22" s="499">
        <f t="shared" si="111"/>
        <v>0</v>
      </c>
      <c r="TN22" s="1160"/>
      <c r="TO22" s="502">
        <f t="shared" si="112"/>
        <v>0</v>
      </c>
      <c r="TP22" s="1160">
        <f>'[1]Иные межбюджетные трансферты'!AK20</f>
        <v>0</v>
      </c>
      <c r="TQ22" s="499">
        <f t="shared" si="113"/>
        <v>0</v>
      </c>
      <c r="TR22" s="1330"/>
      <c r="TS22" s="1319">
        <f t="shared" si="114"/>
        <v>0</v>
      </c>
      <c r="TT22" s="498">
        <f t="shared" si="115"/>
        <v>0</v>
      </c>
      <c r="TU22" s="1320">
        <f t="shared" si="198"/>
        <v>0</v>
      </c>
      <c r="TV22" s="1319">
        <f t="shared" si="199"/>
        <v>0</v>
      </c>
      <c r="TW22" s="502">
        <f t="shared" si="200"/>
        <v>0</v>
      </c>
      <c r="TX22" s="703">
        <f>'[1]Иные межбюджетные трансферты'!AS20</f>
        <v>0</v>
      </c>
      <c r="TY22" s="630">
        <f>'[1]Иные межбюджетные трансферты'!AW20</f>
        <v>0</v>
      </c>
      <c r="TZ22" s="1321">
        <f t="shared" si="201"/>
        <v>0</v>
      </c>
      <c r="UA22" s="689"/>
      <c r="UB22" s="701"/>
      <c r="UC22" s="1323">
        <f t="shared" si="202"/>
        <v>0</v>
      </c>
      <c r="UD22" s="1323">
        <f t="shared" si="203"/>
        <v>0</v>
      </c>
      <c r="UE22" s="1323">
        <f t="shared" si="204"/>
        <v>0</v>
      </c>
      <c r="UF22" s="779">
        <f t="shared" si="205"/>
        <v>0</v>
      </c>
      <c r="UG22" s="963">
        <f t="shared" si="116"/>
        <v>0</v>
      </c>
      <c r="UH22" s="1308">
        <f>'[1]Иные межбюджетные трансферты'!S20</f>
        <v>0</v>
      </c>
      <c r="UI22" s="1191">
        <f>'[1]Иные межбюджетные трансферты'!U20</f>
        <v>0</v>
      </c>
      <c r="UJ22" s="712">
        <f t="shared" si="117"/>
        <v>0</v>
      </c>
      <c r="UK22" s="1308"/>
      <c r="UL22" s="1191"/>
      <c r="UM22" s="963">
        <f t="shared" si="118"/>
        <v>0</v>
      </c>
      <c r="UN22" s="1308">
        <f>'[1]Иные межбюджетные трансферты'!O20</f>
        <v>0</v>
      </c>
      <c r="UO22" s="1191">
        <f>'[1]Иные межбюджетные трансферты'!Q20</f>
        <v>0</v>
      </c>
      <c r="UP22" s="712">
        <f t="shared" si="119"/>
        <v>0</v>
      </c>
      <c r="UQ22" s="1308"/>
      <c r="UR22" s="1191"/>
      <c r="US22" s="452">
        <f t="shared" si="120"/>
        <v>0</v>
      </c>
      <c r="UT22" s="809"/>
      <c r="UU22" s="1290">
        <f t="shared" si="121"/>
        <v>0</v>
      </c>
      <c r="UV22" s="668"/>
      <c r="UW22" s="556">
        <f t="shared" si="122"/>
        <v>0</v>
      </c>
      <c r="UX22" s="809">
        <f>'[1]Иные межбюджетные трансферты'!AO20</f>
        <v>0</v>
      </c>
      <c r="UY22" s="452">
        <f t="shared" si="123"/>
        <v>0</v>
      </c>
      <c r="UZ22" s="576"/>
      <c r="VA22" s="1289">
        <f t="shared" si="124"/>
        <v>0</v>
      </c>
      <c r="VB22" s="668">
        <f>'Проверочная  таблица'!UX22-VF22</f>
        <v>0</v>
      </c>
      <c r="VC22" s="1289">
        <f t="shared" si="125"/>
        <v>0</v>
      </c>
      <c r="VD22" s="668">
        <f>'Проверочная  таблица'!UZ22-VH22</f>
        <v>0</v>
      </c>
      <c r="VE22" s="1289">
        <f t="shared" si="126"/>
        <v>0</v>
      </c>
      <c r="VF22" s="809">
        <f>'[1]Иные межбюджетные трансферты'!AQ20</f>
        <v>0</v>
      </c>
      <c r="VG22" s="557">
        <f t="shared" si="127"/>
        <v>0</v>
      </c>
      <c r="VH22" s="576"/>
      <c r="VI22" s="499">
        <f>VK22+'Проверочная  таблица'!VS22+VO22+'Проверочная  таблица'!VW22+VQ22+'Проверочная  таблица'!VY22</f>
        <v>-95950000</v>
      </c>
      <c r="VJ22" s="499">
        <f>VL22+'Проверочная  таблица'!VT22+VP22+'Проверочная  таблица'!VX22+VR22+'Проверочная  таблица'!VZ22</f>
        <v>-27150000</v>
      </c>
      <c r="VK22" s="502"/>
      <c r="VL22" s="502"/>
      <c r="VM22" s="502"/>
      <c r="VN22" s="502"/>
      <c r="VO22" s="1319">
        <f t="shared" si="128"/>
        <v>0</v>
      </c>
      <c r="VP22" s="498">
        <f t="shared" si="129"/>
        <v>0</v>
      </c>
      <c r="VQ22" s="503"/>
      <c r="VR22" s="498"/>
      <c r="VS22" s="502">
        <v>-66750000</v>
      </c>
      <c r="VT22" s="502">
        <v>-21750000</v>
      </c>
      <c r="VU22" s="502">
        <v>-29200000</v>
      </c>
      <c r="VV22" s="502">
        <v>-5400000</v>
      </c>
      <c r="VW22" s="1319">
        <f t="shared" si="130"/>
        <v>0</v>
      </c>
      <c r="VX22" s="498">
        <f t="shared" si="131"/>
        <v>0</v>
      </c>
      <c r="VY22" s="498">
        <v>-29200000</v>
      </c>
      <c r="VZ22" s="498">
        <v>-5400000</v>
      </c>
      <c r="WA22" s="1309">
        <f>'Проверочная  таблица'!VS22+'Проверочная  таблица'!VU22</f>
        <v>-95950000</v>
      </c>
      <c r="WB22" s="1309">
        <f>'Проверочная  таблица'!VT22+'Проверочная  таблица'!VV22</f>
        <v>-27150000</v>
      </c>
      <c r="WC22" s="931"/>
    </row>
    <row r="23" spans="1:601" s="327" customFormat="1" ht="25.5" customHeight="1" x14ac:dyDescent="0.3">
      <c r="A23" s="334" t="s">
        <v>91</v>
      </c>
      <c r="B23" s="502">
        <f>D23+AI23+'Проверочная  таблица'!QS23+'Проверочная  таблица'!RW23</f>
        <v>393013837.67000002</v>
      </c>
      <c r="C23" s="499">
        <f>E23+'Проверочная  таблица'!QV23+AJ23+'Проверочная  таблица'!RX23</f>
        <v>103322170.08</v>
      </c>
      <c r="D23" s="1310">
        <f t="shared" si="0"/>
        <v>77294500</v>
      </c>
      <c r="E23" s="502">
        <f t="shared" si="1"/>
        <v>27324068</v>
      </c>
      <c r="F23" s="1311">
        <f>'[1]Дотация  из  ОБ_факт'!M19</f>
        <v>54749800</v>
      </c>
      <c r="G23" s="1312">
        <v>21185401</v>
      </c>
      <c r="H23" s="1313">
        <f>'[1]Дотация  из  ОБ_факт'!G19</f>
        <v>9651000</v>
      </c>
      <c r="I23" s="1312">
        <v>2915251</v>
      </c>
      <c r="J23" s="559">
        <f t="shared" si="2"/>
        <v>9651000</v>
      </c>
      <c r="K23" s="1314">
        <f t="shared" si="3"/>
        <v>2915251</v>
      </c>
      <c r="L23" s="1315">
        <f>'[1]Дотация  из  ОБ_факт'!K19</f>
        <v>0</v>
      </c>
      <c r="M23" s="685"/>
      <c r="N23" s="1311">
        <f>'[1]Дотация  из  ОБ_факт'!Q19</f>
        <v>0</v>
      </c>
      <c r="O23" s="1316"/>
      <c r="P23" s="1311">
        <f>'[1]Дотация  из  ОБ_факт'!S19</f>
        <v>12893700</v>
      </c>
      <c r="Q23" s="1317">
        <v>3223416</v>
      </c>
      <c r="R23" s="1314">
        <f t="shared" si="4"/>
        <v>12893700</v>
      </c>
      <c r="S23" s="1318">
        <f t="shared" si="5"/>
        <v>3223416</v>
      </c>
      <c r="T23" s="1315">
        <f>'[1]Дотация  из  ОБ_факт'!W19</f>
        <v>0</v>
      </c>
      <c r="U23" s="572"/>
      <c r="V23" s="1311">
        <f>'[1]Дотация  из  ОБ_факт'!AA19+'[1]Дотация  из  ОБ_факт'!AC19+'[1]Дотация  из  ОБ_факт'!AG19</f>
        <v>0</v>
      </c>
      <c r="W23" s="959">
        <f t="shared" si="6"/>
        <v>0</v>
      </c>
      <c r="X23" s="543"/>
      <c r="Y23" s="542"/>
      <c r="Z23" s="543"/>
      <c r="AA23" s="1311">
        <f>'[1]Дотация  из  ОБ_факт'!Y19+'[1]Дотация  из  ОБ_факт'!AE19</f>
        <v>0</v>
      </c>
      <c r="AB23" s="573">
        <f t="shared" si="7"/>
        <v>0</v>
      </c>
      <c r="AC23" s="542"/>
      <c r="AD23" s="543"/>
      <c r="AE23" s="559">
        <f t="shared" si="8"/>
        <v>0</v>
      </c>
      <c r="AF23" s="1314">
        <f t="shared" si="9"/>
        <v>0</v>
      </c>
      <c r="AG23" s="559">
        <f>'[1]Дотация  из  ОБ_факт'!AE19</f>
        <v>0</v>
      </c>
      <c r="AH23" s="676"/>
      <c r="AI23" s="1276">
        <f>'Проверочная  таблица'!LK23+'Проверочная  таблица'!QK23+'Проверочная  таблица'!QM23+CQ23+CS23+CY23+DA23+BS23+CA23+'Проверочная  таблица'!JK23+'Проверочная  таблица'!JU23+'Проверочная  таблица'!EC23+'Проверочная  таблица'!KY23+DM23+'Проверочная  таблица'!IG23+'Проверочная  таблица'!IM23+'Проверочная  таблица'!MG23+'Проверочная  таблица'!MO23+IA23+'Проверочная  таблица'!LU23+FK23+EY23+OE23+ES23+AK23+AU23+FE23+JE23+GG23+GQ23+DG23+OK23+FQ23+EI23+OU23+NM23+GA23+CM23+HU23</f>
        <v>53660498.670000002</v>
      </c>
      <c r="AJ23" s="556">
        <f>'Проверочная  таблица'!LP23+'Проверочная  таблица'!QL23+'Проверочная  таблица'!QN23+CR23+CT23+CZ23+DB23+BW23+CE23+'Проверочная  таблица'!JP23+'Проверочная  таблица'!JZ23+'Проверочная  таблица'!EF23+'Проверочная  таблица'!LE23+DU23+'Проверочная  таблица'!IJ23+'Проверочная  таблица'!IP23+'Проверочная  таблица'!MK23+'Проверочная  таблица'!MS23+ID23+'Проверочная  таблица'!LY23+FH23+FN23+FB23+OH23+EV23+AP23+AY23+JH23+GL23+GV23+DJ23+OP23+FT23+EN23+PB23+NP23+GD23+CO23+HX23</f>
        <v>7078205.9699999997</v>
      </c>
      <c r="AK23" s="556">
        <f t="shared" si="10"/>
        <v>0</v>
      </c>
      <c r="AL23" s="330">
        <f>[1]Субсидия_факт!DB21</f>
        <v>0</v>
      </c>
      <c r="AM23" s="500">
        <f>[1]Субсидия_факт!FF21</f>
        <v>0</v>
      </c>
      <c r="AN23" s="501">
        <f>[1]Субсидия_факт!FR21</f>
        <v>0</v>
      </c>
      <c r="AO23" s="500">
        <f>[1]Субсидия_факт!MZ21</f>
        <v>0</v>
      </c>
      <c r="AP23" s="556">
        <f t="shared" si="11"/>
        <v>0</v>
      </c>
      <c r="AQ23" s="458"/>
      <c r="AR23" s="458"/>
      <c r="AS23" s="458"/>
      <c r="AT23" s="458"/>
      <c r="AU23" s="556">
        <f t="shared" si="12"/>
        <v>0</v>
      </c>
      <c r="AV23" s="458">
        <f>[1]Субсидия_факт!DD21</f>
        <v>0</v>
      </c>
      <c r="AW23" s="330">
        <f>[1]Субсидия_факт!FJ21</f>
        <v>0</v>
      </c>
      <c r="AX23" s="501">
        <f>[1]Субсидия_факт!NB21</f>
        <v>0</v>
      </c>
      <c r="AY23" s="556">
        <f t="shared" si="13"/>
        <v>0</v>
      </c>
      <c r="AZ23" s="500"/>
      <c r="BA23" s="500"/>
      <c r="BB23" s="501"/>
      <c r="BC23" s="557">
        <f t="shared" si="14"/>
        <v>0</v>
      </c>
      <c r="BD23" s="501">
        <f t="shared" si="15"/>
        <v>0</v>
      </c>
      <c r="BE23" s="458">
        <f t="shared" si="16"/>
        <v>0</v>
      </c>
      <c r="BF23" s="330">
        <f t="shared" si="17"/>
        <v>0</v>
      </c>
      <c r="BG23" s="557">
        <f t="shared" si="18"/>
        <v>0</v>
      </c>
      <c r="BH23" s="500">
        <f t="shared" si="19"/>
        <v>0</v>
      </c>
      <c r="BI23" s="501">
        <f t="shared" si="20"/>
        <v>0</v>
      </c>
      <c r="BJ23" s="330">
        <f t="shared" si="21"/>
        <v>0</v>
      </c>
      <c r="BK23" s="557">
        <f t="shared" si="22"/>
        <v>0</v>
      </c>
      <c r="BL23" s="458">
        <f>[1]Субсидия_факт!DF21</f>
        <v>0</v>
      </c>
      <c r="BM23" s="330">
        <f>[1]Субсидия_факт!FL21</f>
        <v>0</v>
      </c>
      <c r="BN23" s="458">
        <f>[1]Субсидия_факт!ND21</f>
        <v>0</v>
      </c>
      <c r="BO23" s="557">
        <f t="shared" si="23"/>
        <v>0</v>
      </c>
      <c r="BP23" s="501"/>
      <c r="BQ23" s="500"/>
      <c r="BR23" s="501"/>
      <c r="BS23" s="499">
        <f t="shared" si="132"/>
        <v>21996982</v>
      </c>
      <c r="BT23" s="1070">
        <f>[1]Субсидия_факт!IL21</f>
        <v>10119072</v>
      </c>
      <c r="BU23" s="330">
        <f>[1]Субсидия_факт!IR21</f>
        <v>11877910</v>
      </c>
      <c r="BV23" s="668">
        <f>[1]Субсидия_факт!JD21</f>
        <v>0</v>
      </c>
      <c r="BW23" s="499">
        <f t="shared" si="133"/>
        <v>0</v>
      </c>
      <c r="BX23" s="500"/>
      <c r="BY23" s="500"/>
      <c r="BZ23" s="576"/>
      <c r="CA23" s="499">
        <f t="shared" si="134"/>
        <v>0</v>
      </c>
      <c r="CB23" s="458">
        <f>[1]Субсидия_факт!IN21</f>
        <v>0</v>
      </c>
      <c r="CC23" s="330">
        <f>[1]Субсидия_факт!IT21</f>
        <v>0</v>
      </c>
      <c r="CD23" s="668">
        <f>[1]Субсидия_факт!JF21</f>
        <v>0</v>
      </c>
      <c r="CE23" s="499">
        <f t="shared" si="135"/>
        <v>0</v>
      </c>
      <c r="CF23" s="500"/>
      <c r="CG23" s="501"/>
      <c r="CH23" s="668"/>
      <c r="CI23" s="1319">
        <f t="shared" si="24"/>
        <v>0</v>
      </c>
      <c r="CJ23" s="498">
        <f t="shared" si="25"/>
        <v>0</v>
      </c>
      <c r="CK23" s="1320">
        <f t="shared" si="136"/>
        <v>0</v>
      </c>
      <c r="CL23" s="1319">
        <f t="shared" si="137"/>
        <v>0</v>
      </c>
      <c r="CM23" s="499">
        <f t="shared" si="138"/>
        <v>0</v>
      </c>
      <c r="CN23" s="630">
        <f>[1]Субсидия_факт!FT21</f>
        <v>0</v>
      </c>
      <c r="CO23" s="499">
        <f t="shared" si="138"/>
        <v>0</v>
      </c>
      <c r="CP23" s="630"/>
      <c r="CQ23" s="1321">
        <f>[1]Субсидия_факт!FV21</f>
        <v>0</v>
      </c>
      <c r="CR23" s="573"/>
      <c r="CS23" s="499">
        <f>[1]Субсидия_факт!FX21</f>
        <v>0</v>
      </c>
      <c r="CT23" s="573"/>
      <c r="CU23" s="498">
        <f t="shared" si="26"/>
        <v>0</v>
      </c>
      <c r="CV23" s="1320">
        <f t="shared" si="27"/>
        <v>0</v>
      </c>
      <c r="CW23" s="779">
        <f>[1]Субсидия_факт!FZ21</f>
        <v>0</v>
      </c>
      <c r="CX23" s="572"/>
      <c r="CY23" s="502">
        <f>[1]Субсидия_факт!GB21</f>
        <v>0</v>
      </c>
      <c r="CZ23" s="328"/>
      <c r="DA23" s="1321">
        <f>[1]Субсидия_факт!GD21</f>
        <v>0</v>
      </c>
      <c r="DB23" s="573"/>
      <c r="DC23" s="498">
        <f t="shared" si="28"/>
        <v>0</v>
      </c>
      <c r="DD23" s="498">
        <f t="shared" si="29"/>
        <v>0</v>
      </c>
      <c r="DE23" s="1285">
        <f>[1]Субсидия_факт!GF21</f>
        <v>0</v>
      </c>
      <c r="DF23" s="329"/>
      <c r="DG23" s="556">
        <f t="shared" si="30"/>
        <v>0</v>
      </c>
      <c r="DH23" s="668">
        <f>[1]Субсидия_факт!EV21</f>
        <v>0</v>
      </c>
      <c r="DI23" s="870">
        <f>[1]Субсидия_факт!EX21</f>
        <v>0</v>
      </c>
      <c r="DJ23" s="452">
        <f t="shared" si="31"/>
        <v>0</v>
      </c>
      <c r="DK23" s="702"/>
      <c r="DL23" s="870"/>
      <c r="DM23" s="502">
        <f t="shared" si="32"/>
        <v>2304462.44</v>
      </c>
      <c r="DN23" s="703">
        <f>[1]Субсидия_факт!R21</f>
        <v>2162444.44</v>
      </c>
      <c r="DO23" s="703">
        <f>[1]Субсидия_факт!T21</f>
        <v>0</v>
      </c>
      <c r="DP23" s="630">
        <f>[1]Субсидия_факт!V21</f>
        <v>0</v>
      </c>
      <c r="DQ23" s="670">
        <f>[1]Субсидия_факт!X21</f>
        <v>0</v>
      </c>
      <c r="DR23" s="700">
        <f>[1]Субсидия_факт!Z21</f>
        <v>0</v>
      </c>
      <c r="DS23" s="500">
        <f>[1]Субсидия_факт!AB21</f>
        <v>0</v>
      </c>
      <c r="DT23" s="670">
        <f>[1]Субсидия_факт!AD21</f>
        <v>142018</v>
      </c>
      <c r="DU23" s="499">
        <f t="shared" si="33"/>
        <v>142018</v>
      </c>
      <c r="DV23" s="501"/>
      <c r="DW23" s="500"/>
      <c r="DX23" s="630"/>
      <c r="DY23" s="500"/>
      <c r="DZ23" s="630"/>
      <c r="EA23" s="501"/>
      <c r="EB23" s="703">
        <f>DT23</f>
        <v>142018</v>
      </c>
      <c r="EC23" s="556">
        <f t="shared" si="34"/>
        <v>0</v>
      </c>
      <c r="ED23" s="668">
        <f>[1]Субсидия_факт!BN21</f>
        <v>0</v>
      </c>
      <c r="EE23" s="870">
        <f>[1]Субсидия_факт!BP21</f>
        <v>0</v>
      </c>
      <c r="EF23" s="452">
        <f t="shared" si="35"/>
        <v>0</v>
      </c>
      <c r="EG23" s="702"/>
      <c r="EH23" s="870"/>
      <c r="EI23" s="502">
        <f t="shared" si="139"/>
        <v>0</v>
      </c>
      <c r="EJ23" s="458">
        <f>[1]Субсидия_факт!AJ21</f>
        <v>0</v>
      </c>
      <c r="EK23" s="630">
        <f>[1]Субсидия_факт!AL21</f>
        <v>0</v>
      </c>
      <c r="EL23" s="1070">
        <f>[1]Субсидия_факт!AN21</f>
        <v>0</v>
      </c>
      <c r="EM23" s="630">
        <f>[1]Субсидия_факт!AP21</f>
        <v>0</v>
      </c>
      <c r="EN23" s="499">
        <f t="shared" si="140"/>
        <v>0</v>
      </c>
      <c r="EO23" s="458"/>
      <c r="EP23" s="630"/>
      <c r="EQ23" s="458"/>
      <c r="ER23" s="630"/>
      <c r="ES23" s="556">
        <f t="shared" si="36"/>
        <v>0</v>
      </c>
      <c r="ET23" s="668">
        <f>[1]Субсидия_факт!AX21</f>
        <v>0</v>
      </c>
      <c r="EU23" s="624">
        <f>[1]Субсидия_факт!AZ21</f>
        <v>0</v>
      </c>
      <c r="EV23" s="452">
        <f t="shared" si="37"/>
        <v>0</v>
      </c>
      <c r="EW23" s="702"/>
      <c r="EX23" s="624"/>
      <c r="EY23" s="556">
        <f t="shared" si="38"/>
        <v>0</v>
      </c>
      <c r="EZ23" s="668">
        <f>[1]Субсидия_факт!BZ21</f>
        <v>0</v>
      </c>
      <c r="FA23" s="870">
        <f>[1]Субсидия_факт!CB21</f>
        <v>0</v>
      </c>
      <c r="FB23" s="452">
        <f t="shared" si="39"/>
        <v>0</v>
      </c>
      <c r="FC23" s="702"/>
      <c r="FD23" s="624"/>
      <c r="FE23" s="556">
        <f t="shared" si="40"/>
        <v>0</v>
      </c>
      <c r="FF23" s="668">
        <f>[1]Субсидия_факт!BR21</f>
        <v>0</v>
      </c>
      <c r="FG23" s="870">
        <f>[1]Субсидия_факт!BT21</f>
        <v>0</v>
      </c>
      <c r="FH23" s="452">
        <f t="shared" si="41"/>
        <v>0</v>
      </c>
      <c r="FI23" s="702"/>
      <c r="FJ23" s="624"/>
      <c r="FK23" s="556">
        <f t="shared" si="42"/>
        <v>0</v>
      </c>
      <c r="FL23" s="668">
        <f>[1]Субсидия_факт!KJ21</f>
        <v>0</v>
      </c>
      <c r="FM23" s="870">
        <f>[1]Субсидия_факт!KL21</f>
        <v>0</v>
      </c>
      <c r="FN23" s="452">
        <f t="shared" si="43"/>
        <v>0</v>
      </c>
      <c r="FO23" s="702"/>
      <c r="FP23" s="624"/>
      <c r="FQ23" s="556">
        <f t="shared" si="44"/>
        <v>0</v>
      </c>
      <c r="FR23" s="668">
        <f>[1]Субсидия_факт!KN21</f>
        <v>0</v>
      </c>
      <c r="FS23" s="870">
        <f>[1]Субсидия_факт!KR21</f>
        <v>0</v>
      </c>
      <c r="FT23" s="452">
        <f t="shared" si="45"/>
        <v>0</v>
      </c>
      <c r="FU23" s="702"/>
      <c r="FV23" s="624"/>
      <c r="FW23" s="1289">
        <f t="shared" si="141"/>
        <v>0</v>
      </c>
      <c r="FX23" s="557">
        <f t="shared" si="142"/>
        <v>0</v>
      </c>
      <c r="FY23" s="1289">
        <f t="shared" si="143"/>
        <v>0</v>
      </c>
      <c r="FZ23" s="557">
        <f t="shared" si="144"/>
        <v>0</v>
      </c>
      <c r="GA23" s="556">
        <f t="shared" si="145"/>
        <v>0</v>
      </c>
      <c r="GB23" s="668">
        <f>[1]Субсидия_факт!BJ21</f>
        <v>0</v>
      </c>
      <c r="GC23" s="624">
        <f>[1]Субсидия_факт!BL21</f>
        <v>0</v>
      </c>
      <c r="GD23" s="556">
        <f t="shared" si="146"/>
        <v>0</v>
      </c>
      <c r="GE23" s="668"/>
      <c r="GF23" s="624"/>
      <c r="GG23" s="556">
        <f t="shared" si="46"/>
        <v>0</v>
      </c>
      <c r="GH23" s="668"/>
      <c r="GI23" s="624"/>
      <c r="GJ23" s="668"/>
      <c r="GK23" s="870"/>
      <c r="GL23" s="452">
        <f t="shared" si="47"/>
        <v>0</v>
      </c>
      <c r="GM23" s="668"/>
      <c r="GN23" s="624"/>
      <c r="GO23" s="668"/>
      <c r="GP23" s="624"/>
      <c r="GQ23" s="452">
        <f t="shared" si="147"/>
        <v>108064.39</v>
      </c>
      <c r="GR23" s="668">
        <f>[1]Субсидия_факт!GJ21</f>
        <v>55272.61</v>
      </c>
      <c r="GS23" s="624">
        <f>[1]Субсидия_факт!GN21</f>
        <v>0</v>
      </c>
      <c r="GT23" s="668">
        <f>[1]Субсидия_факт!GX21</f>
        <v>30984.51</v>
      </c>
      <c r="GU23" s="870">
        <f>[1]Субсидия_факт!HB21</f>
        <v>21807.27</v>
      </c>
      <c r="GV23" s="452">
        <f t="shared" si="148"/>
        <v>0</v>
      </c>
      <c r="GW23" s="668"/>
      <c r="GX23" s="624"/>
      <c r="GY23" s="668"/>
      <c r="GZ23" s="624"/>
      <c r="HA23" s="1289">
        <f t="shared" si="149"/>
        <v>108064.39</v>
      </c>
      <c r="HB23" s="668">
        <f t="shared" si="48"/>
        <v>55272.61</v>
      </c>
      <c r="HC23" s="870">
        <f t="shared" si="49"/>
        <v>0</v>
      </c>
      <c r="HD23" s="668">
        <f t="shared" si="50"/>
        <v>30984.51</v>
      </c>
      <c r="HE23" s="870">
        <f t="shared" si="51"/>
        <v>21807.27</v>
      </c>
      <c r="HF23" s="1289">
        <f t="shared" si="150"/>
        <v>0</v>
      </c>
      <c r="HG23" s="668">
        <f t="shared" si="52"/>
        <v>0</v>
      </c>
      <c r="HH23" s="870">
        <f t="shared" si="53"/>
        <v>0</v>
      </c>
      <c r="HI23" s="668">
        <f t="shared" si="54"/>
        <v>0</v>
      </c>
      <c r="HJ23" s="870">
        <f t="shared" si="55"/>
        <v>0</v>
      </c>
      <c r="HK23" s="1289">
        <f t="shared" si="151"/>
        <v>0</v>
      </c>
      <c r="HL23" s="668">
        <f>[1]Субсидия_факт!GL21</f>
        <v>0</v>
      </c>
      <c r="HM23" s="624">
        <f>[1]Субсидия_факт!GP21</f>
        <v>0</v>
      </c>
      <c r="HN23" s="668">
        <f>[1]Субсидия_факт!GZ21</f>
        <v>0</v>
      </c>
      <c r="HO23" s="870">
        <f>[1]Субсидия_факт!HD21</f>
        <v>0</v>
      </c>
      <c r="HP23" s="1289">
        <f t="shared" si="152"/>
        <v>0</v>
      </c>
      <c r="HQ23" s="668"/>
      <c r="HR23" s="624"/>
      <c r="HS23" s="668"/>
      <c r="HT23" s="624"/>
      <c r="HU23" s="502">
        <f t="shared" si="56"/>
        <v>0</v>
      </c>
      <c r="HV23" s="576">
        <f>[1]Субсидия_факт!N21</f>
        <v>0</v>
      </c>
      <c r="HW23" s="624">
        <f>[1]Субсидия_факт!P21</f>
        <v>0</v>
      </c>
      <c r="HX23" s="499">
        <f t="shared" si="57"/>
        <v>0</v>
      </c>
      <c r="HY23" s="500"/>
      <c r="HZ23" s="649"/>
      <c r="IA23" s="502">
        <f t="shared" si="153"/>
        <v>0</v>
      </c>
      <c r="IB23" s="576">
        <f>[1]Субсидия_факт!EP21</f>
        <v>0</v>
      </c>
      <c r="IC23" s="624">
        <f>[1]Субсидия_факт!ER21</f>
        <v>0</v>
      </c>
      <c r="ID23" s="499">
        <f t="shared" si="154"/>
        <v>0</v>
      </c>
      <c r="IE23" s="500"/>
      <c r="IF23" s="649"/>
      <c r="IG23" s="1276">
        <f t="shared" si="60"/>
        <v>208224.36000000002</v>
      </c>
      <c r="IH23" s="668">
        <f>[1]Субсидия_факт!ED21</f>
        <v>58303.1</v>
      </c>
      <c r="II23" s="870">
        <f>[1]Субсидия_факт!EJ21</f>
        <v>149921.26</v>
      </c>
      <c r="IJ23" s="452">
        <f t="shared" si="61"/>
        <v>0</v>
      </c>
      <c r="IK23" s="668"/>
      <c r="IL23" s="624"/>
      <c r="IM23" s="452">
        <f t="shared" si="62"/>
        <v>815438.47000000009</v>
      </c>
      <c r="IN23" s="668">
        <f>[1]Субсидия_факт!EF21</f>
        <v>228323.91</v>
      </c>
      <c r="IO23" s="624">
        <f>[1]Субсидия_факт!EL21</f>
        <v>587114.56000000006</v>
      </c>
      <c r="IP23" s="452">
        <f t="shared" si="63"/>
        <v>0</v>
      </c>
      <c r="IQ23" s="576"/>
      <c r="IR23" s="652"/>
      <c r="IS23" s="557">
        <f t="shared" si="64"/>
        <v>815438.47000000009</v>
      </c>
      <c r="IT23" s="702">
        <f>'Проверочная  таблица'!IN23-'Проверочная  таблица'!IZ23</f>
        <v>228323.91</v>
      </c>
      <c r="IU23" s="624">
        <f>'Проверочная  таблица'!IO23-'Проверочная  таблица'!JA23</f>
        <v>587114.56000000006</v>
      </c>
      <c r="IV23" s="1285">
        <f t="shared" si="65"/>
        <v>0</v>
      </c>
      <c r="IW23" s="576">
        <f>'Проверочная  таблица'!IQ23-'Проверочная  таблица'!JC23</f>
        <v>0</v>
      </c>
      <c r="IX23" s="701">
        <f>'Проверочная  таблица'!IR23-'Проверочная  таблица'!JD23</f>
        <v>0</v>
      </c>
      <c r="IY23" s="557">
        <f t="shared" si="66"/>
        <v>0</v>
      </c>
      <c r="IZ23" s="668">
        <f>[1]Субсидия_факт!EH21</f>
        <v>0</v>
      </c>
      <c r="JA23" s="870">
        <f>[1]Субсидия_факт!EN21</f>
        <v>0</v>
      </c>
      <c r="JB23" s="557">
        <f t="shared" si="67"/>
        <v>0</v>
      </c>
      <c r="JC23" s="668"/>
      <c r="JD23" s="624"/>
      <c r="JE23" s="452">
        <f t="shared" si="68"/>
        <v>0</v>
      </c>
      <c r="JF23" s="576">
        <f>[1]Субсидия_факт!AR21</f>
        <v>0</v>
      </c>
      <c r="JG23" s="624">
        <f>[1]Субсидия_факт!AT21</f>
        <v>0</v>
      </c>
      <c r="JH23" s="452">
        <f t="shared" si="69"/>
        <v>0</v>
      </c>
      <c r="JI23" s="576"/>
      <c r="JJ23" s="624"/>
      <c r="JK23" s="1290">
        <f t="shared" si="70"/>
        <v>212421.46000000002</v>
      </c>
      <c r="JL23" s="576">
        <f>[1]Субсидия_факт!CJ21</f>
        <v>0</v>
      </c>
      <c r="JM23" s="624">
        <f>[1]Субсидия_факт!CP21</f>
        <v>0</v>
      </c>
      <c r="JN23" s="668">
        <f>[1]Субсидия_факт!DN21</f>
        <v>99355.22</v>
      </c>
      <c r="JO23" s="870">
        <f>[1]Субсидия_факт!DT21</f>
        <v>113066.24000000001</v>
      </c>
      <c r="JP23" s="452">
        <f t="shared" si="71"/>
        <v>0</v>
      </c>
      <c r="JQ23" s="576"/>
      <c r="JR23" s="624"/>
      <c r="JS23" s="576"/>
      <c r="JT23" s="767"/>
      <c r="JU23" s="1290">
        <f t="shared" si="72"/>
        <v>0</v>
      </c>
      <c r="JV23" s="576">
        <f>[1]Субсидия_факт!CL21</f>
        <v>0</v>
      </c>
      <c r="JW23" s="624">
        <f>[1]Субсидия_факт!CR21</f>
        <v>0</v>
      </c>
      <c r="JX23" s="668">
        <f>[1]Субсидия_факт!DP21</f>
        <v>0</v>
      </c>
      <c r="JY23" s="870">
        <f>[1]Субсидия_факт!DV21</f>
        <v>0</v>
      </c>
      <c r="JZ23" s="452">
        <f t="shared" si="73"/>
        <v>0</v>
      </c>
      <c r="KA23" s="576"/>
      <c r="KB23" s="624"/>
      <c r="KC23" s="702"/>
      <c r="KD23" s="624"/>
      <c r="KE23" s="1291">
        <f t="shared" si="74"/>
        <v>0</v>
      </c>
      <c r="KF23" s="576">
        <f>'Проверочная  таблица'!JV23-KP23</f>
        <v>0</v>
      </c>
      <c r="KG23" s="624">
        <f>'Проверочная  таблица'!JW23-KQ23</f>
        <v>0</v>
      </c>
      <c r="KH23" s="702">
        <f>'Проверочная  таблица'!JX23-KR23</f>
        <v>0</v>
      </c>
      <c r="KI23" s="624">
        <f>'Проверочная  таблица'!JY23-KS23</f>
        <v>0</v>
      </c>
      <c r="KJ23" s="1291">
        <f t="shared" si="75"/>
        <v>0</v>
      </c>
      <c r="KK23" s="576">
        <f>'Проверочная  таблица'!KA23-KU23</f>
        <v>0</v>
      </c>
      <c r="KL23" s="652">
        <f>'Проверочная  таблица'!KB23-KV23</f>
        <v>0</v>
      </c>
      <c r="KM23" s="576">
        <f>'Проверочная  таблица'!KC23-KW23</f>
        <v>0</v>
      </c>
      <c r="KN23" s="701">
        <f>'Проверочная  таблица'!KD23-KX23</f>
        <v>0</v>
      </c>
      <c r="KO23" s="557">
        <f t="shared" si="76"/>
        <v>0</v>
      </c>
      <c r="KP23" s="576">
        <f>[1]Субсидия_факт!CN21</f>
        <v>0</v>
      </c>
      <c r="KQ23" s="624">
        <f>[1]Субсидия_факт!CT21</f>
        <v>0</v>
      </c>
      <c r="KR23" s="668">
        <f>[1]Субсидия_факт!DR21</f>
        <v>0</v>
      </c>
      <c r="KS23" s="870">
        <f>[1]Субсидия_факт!DX21</f>
        <v>0</v>
      </c>
      <c r="KT23" s="557">
        <f t="shared" si="77"/>
        <v>0</v>
      </c>
      <c r="KU23" s="576"/>
      <c r="KV23" s="624"/>
      <c r="KW23" s="576"/>
      <c r="KX23" s="767"/>
      <c r="KY23" s="1292">
        <f t="shared" si="155"/>
        <v>0</v>
      </c>
      <c r="KZ23" s="668">
        <f>[1]Субсидия_факт!CD21</f>
        <v>0</v>
      </c>
      <c r="LA23" s="624">
        <f>[1]Субсидия_факт!CF21</f>
        <v>0</v>
      </c>
      <c r="LB23" s="668">
        <f>[1]Субсидия_факт!BV21</f>
        <v>0</v>
      </c>
      <c r="LC23" s="624">
        <f>[1]Субсидия_факт!BX21</f>
        <v>0</v>
      </c>
      <c r="LD23" s="668">
        <f>[1]Субсидия_факт!CH21</f>
        <v>0</v>
      </c>
      <c r="LE23" s="452">
        <f t="shared" si="156"/>
        <v>0</v>
      </c>
      <c r="LF23" s="576"/>
      <c r="LG23" s="624"/>
      <c r="LH23" s="576"/>
      <c r="LI23" s="624"/>
      <c r="LJ23" s="576"/>
      <c r="LK23" s="556">
        <f t="shared" si="78"/>
        <v>445560.62</v>
      </c>
      <c r="LL23" s="500">
        <f>[1]Субсидия_факт!HN21</f>
        <v>0</v>
      </c>
      <c r="LM23" s="668">
        <f>[1]Субсидия_факт!HL21</f>
        <v>445560.62</v>
      </c>
      <c r="LN23" s="703">
        <f>[1]Субсидия_факт!HV21</f>
        <v>0</v>
      </c>
      <c r="LO23" s="630">
        <f>[1]Субсидия_факт!HX21</f>
        <v>0</v>
      </c>
      <c r="LP23" s="452">
        <f t="shared" si="79"/>
        <v>0</v>
      </c>
      <c r="LQ23" s="330"/>
      <c r="LR23" s="576"/>
      <c r="LS23" s="458"/>
      <c r="LT23" s="630"/>
      <c r="LU23" s="452">
        <f t="shared" si="80"/>
        <v>0</v>
      </c>
      <c r="LV23" s="576">
        <f>[1]Субсидия_факт!HT21</f>
        <v>0</v>
      </c>
      <c r="LW23" s="576">
        <f>[1]Субсидия_факт!HP21</f>
        <v>0</v>
      </c>
      <c r="LX23" s="624">
        <f>[1]Субсидия_факт!HR21</f>
        <v>0</v>
      </c>
      <c r="LY23" s="452">
        <f t="shared" si="81"/>
        <v>0</v>
      </c>
      <c r="LZ23" s="576">
        <f t="shared" si="157"/>
        <v>0</v>
      </c>
      <c r="MA23" s="576"/>
      <c r="MB23" s="624"/>
      <c r="MC23" s="1289">
        <f t="shared" si="82"/>
        <v>0</v>
      </c>
      <c r="MD23" s="1289">
        <f t="shared" si="83"/>
        <v>0</v>
      </c>
      <c r="ME23" s="1289">
        <f t="shared" si="84"/>
        <v>0</v>
      </c>
      <c r="MF23" s="557">
        <f t="shared" si="85"/>
        <v>0</v>
      </c>
      <c r="MG23" s="1293">
        <f t="shared" si="207"/>
        <v>0</v>
      </c>
      <c r="MH23" s="668">
        <f>[1]Субсидия_факт!LH21</f>
        <v>0</v>
      </c>
      <c r="MI23" s="870">
        <f>[1]Субсидия_факт!LN21</f>
        <v>0</v>
      </c>
      <c r="MJ23" s="576"/>
      <c r="MK23" s="1293">
        <f t="shared" si="208"/>
        <v>0</v>
      </c>
      <c r="ML23" s="702"/>
      <c r="MM23" s="624"/>
      <c r="MN23" s="576"/>
      <c r="MO23" s="1293">
        <f t="shared" si="158"/>
        <v>4000000</v>
      </c>
      <c r="MP23" s="668">
        <f>[1]Субсидия_факт!LJ21</f>
        <v>0</v>
      </c>
      <c r="MQ23" s="870">
        <f>[1]Субсидия_факт!LP21</f>
        <v>0</v>
      </c>
      <c r="MR23" s="576">
        <f>[1]Субсидия_факт!LT21</f>
        <v>4000000</v>
      </c>
      <c r="MS23" s="1293">
        <f t="shared" si="159"/>
        <v>4000000</v>
      </c>
      <c r="MT23" s="576"/>
      <c r="MU23" s="701"/>
      <c r="MV23" s="576">
        <f t="shared" si="160"/>
        <v>4000000</v>
      </c>
      <c r="MW23" s="1294">
        <f t="shared" si="161"/>
        <v>4000000</v>
      </c>
      <c r="MX23" s="501">
        <f>'Проверочная  таблица'!MP23-NF23</f>
        <v>0</v>
      </c>
      <c r="MY23" s="630">
        <f>'Проверочная  таблица'!MQ23-NG23</f>
        <v>0</v>
      </c>
      <c r="MZ23" s="500">
        <f>'Проверочная  таблица'!MR23-NH23</f>
        <v>4000000</v>
      </c>
      <c r="NA23" s="1294">
        <f t="shared" si="162"/>
        <v>4000000</v>
      </c>
      <c r="NB23" s="702">
        <f>'Проверочная  таблица'!MT23-NJ23</f>
        <v>0</v>
      </c>
      <c r="NC23" s="624">
        <f>'Проверочная  таблица'!MU23-NK23</f>
        <v>0</v>
      </c>
      <c r="ND23" s="576">
        <f>'Проверочная  таблица'!MV23-NL23</f>
        <v>4000000</v>
      </c>
      <c r="NE23" s="1294">
        <f t="shared" si="163"/>
        <v>0</v>
      </c>
      <c r="NF23" s="668">
        <f>[1]Субсидия_факт!LL21</f>
        <v>0</v>
      </c>
      <c r="NG23" s="870">
        <f>[1]Субсидия_факт!LR21</f>
        <v>0</v>
      </c>
      <c r="NH23" s="668">
        <f>[1]Субсидия_факт!LV21</f>
        <v>0</v>
      </c>
      <c r="NI23" s="1294">
        <f t="shared" si="164"/>
        <v>0</v>
      </c>
      <c r="NJ23" s="702"/>
      <c r="NK23" s="624"/>
      <c r="NL23" s="576">
        <f t="shared" si="206"/>
        <v>0</v>
      </c>
      <c r="NM23" s="502">
        <f t="shared" si="86"/>
        <v>7129191.7400000002</v>
      </c>
      <c r="NN23" s="458">
        <f>[1]Субсидия_факт!MF21</f>
        <v>1996173.6800000002</v>
      </c>
      <c r="NO23" s="630">
        <f>[1]Субсидия_факт!MJ21</f>
        <v>5133018.0600000005</v>
      </c>
      <c r="NP23" s="499">
        <f t="shared" si="87"/>
        <v>0</v>
      </c>
      <c r="NQ23" s="330"/>
      <c r="NR23" s="649"/>
      <c r="NS23" s="1323">
        <f t="shared" si="88"/>
        <v>7129191.7400000002</v>
      </c>
      <c r="NT23" s="330">
        <f t="shared" si="165"/>
        <v>1996173.6800000002</v>
      </c>
      <c r="NU23" s="630">
        <f t="shared" si="165"/>
        <v>5133018.0600000005</v>
      </c>
      <c r="NV23" s="779">
        <f t="shared" si="89"/>
        <v>0</v>
      </c>
      <c r="NW23" s="330">
        <f t="shared" si="165"/>
        <v>0</v>
      </c>
      <c r="NX23" s="630">
        <f t="shared" si="165"/>
        <v>0</v>
      </c>
      <c r="NY23" s="1323">
        <f t="shared" si="90"/>
        <v>0</v>
      </c>
      <c r="NZ23" s="458">
        <f>[1]Субсидия_факт!MH21</f>
        <v>0</v>
      </c>
      <c r="OA23" s="630">
        <f>[1]Субсидия_факт!ML21</f>
        <v>0</v>
      </c>
      <c r="OB23" s="779">
        <f t="shared" si="91"/>
        <v>0</v>
      </c>
      <c r="OC23" s="330"/>
      <c r="OD23" s="649"/>
      <c r="OE23" s="556">
        <f t="shared" si="92"/>
        <v>0</v>
      </c>
      <c r="OF23" s="668">
        <f>[1]Субсидия_факт!AF21</f>
        <v>0</v>
      </c>
      <c r="OG23" s="870">
        <f>[1]Субсидия_факт!AH21</f>
        <v>0</v>
      </c>
      <c r="OH23" s="452">
        <f t="shared" si="93"/>
        <v>0</v>
      </c>
      <c r="OI23" s="702"/>
      <c r="OJ23" s="624"/>
      <c r="OK23" s="499">
        <f t="shared" si="166"/>
        <v>0</v>
      </c>
      <c r="OL23" s="670">
        <f>[1]Субсидия_факт!MN21</f>
        <v>0</v>
      </c>
      <c r="OM23" s="700">
        <f>[1]Субсидия_факт!MP21</f>
        <v>0</v>
      </c>
      <c r="ON23" s="458">
        <f>[1]Субсидия_факт!NF21</f>
        <v>0</v>
      </c>
      <c r="OO23" s="630">
        <f>[1]Субсидия_факт!NH21</f>
        <v>0</v>
      </c>
      <c r="OP23" s="1321">
        <f t="shared" si="167"/>
        <v>0</v>
      </c>
      <c r="OQ23" s="1070"/>
      <c r="OR23" s="630"/>
      <c r="OS23" s="330"/>
      <c r="OT23" s="649"/>
      <c r="OU23" s="502">
        <f t="shared" si="168"/>
        <v>0</v>
      </c>
      <c r="OV23" s="458">
        <f>[1]Субсидия_факт!LX21</f>
        <v>0</v>
      </c>
      <c r="OW23" s="1324">
        <f>[1]Субсидия_факт!MB21</f>
        <v>0</v>
      </c>
      <c r="OX23" s="458">
        <f>[1]Субсидия_факт!MR21</f>
        <v>0</v>
      </c>
      <c r="OY23" s="630">
        <f>[1]Субсидия_факт!MV21</f>
        <v>0</v>
      </c>
      <c r="OZ23" s="1070">
        <f>[1]Субсидия_факт!NJ21</f>
        <v>0</v>
      </c>
      <c r="PA23" s="630">
        <f>[1]Субсидия_факт!NN21</f>
        <v>0</v>
      </c>
      <c r="PB23" s="499">
        <f t="shared" si="169"/>
        <v>0</v>
      </c>
      <c r="PC23" s="330"/>
      <c r="PD23" s="649"/>
      <c r="PE23" s="458"/>
      <c r="PF23" s="630"/>
      <c r="PG23" s="330"/>
      <c r="PH23" s="649"/>
      <c r="PI23" s="1323">
        <f t="shared" si="170"/>
        <v>0</v>
      </c>
      <c r="PJ23" s="458">
        <f t="shared" si="171"/>
        <v>0</v>
      </c>
      <c r="PK23" s="630">
        <f t="shared" si="172"/>
        <v>0</v>
      </c>
      <c r="PL23" s="458">
        <f t="shared" si="173"/>
        <v>0</v>
      </c>
      <c r="PM23" s="630">
        <f t="shared" si="174"/>
        <v>0</v>
      </c>
      <c r="PN23" s="1070">
        <f t="shared" si="175"/>
        <v>0</v>
      </c>
      <c r="PO23" s="630">
        <f t="shared" si="176"/>
        <v>0</v>
      </c>
      <c r="PP23" s="779">
        <f t="shared" si="177"/>
        <v>0</v>
      </c>
      <c r="PQ23" s="458">
        <f t="shared" si="178"/>
        <v>0</v>
      </c>
      <c r="PR23" s="630">
        <f t="shared" si="179"/>
        <v>0</v>
      </c>
      <c r="PS23" s="458">
        <f t="shared" si="180"/>
        <v>0</v>
      </c>
      <c r="PT23" s="630">
        <f t="shared" si="181"/>
        <v>0</v>
      </c>
      <c r="PU23" s="1070">
        <f t="shared" si="182"/>
        <v>0</v>
      </c>
      <c r="PV23" s="630">
        <f t="shared" si="183"/>
        <v>0</v>
      </c>
      <c r="PW23" s="1323">
        <f t="shared" si="184"/>
        <v>0</v>
      </c>
      <c r="PX23" s="458">
        <f>[1]Субсидия_факт!LZ21</f>
        <v>0</v>
      </c>
      <c r="PY23" s="1324">
        <f>[1]Субсидия_факт!MD21</f>
        <v>0</v>
      </c>
      <c r="PZ23" s="703">
        <f>[1]Субсидия_факт!MT21</f>
        <v>0</v>
      </c>
      <c r="QA23" s="630">
        <f>[1]Субсидия_факт!MX21</f>
        <v>0</v>
      </c>
      <c r="QB23" s="1325">
        <f>[1]Субсидия_факт!NL21</f>
        <v>0</v>
      </c>
      <c r="QC23" s="649">
        <f>[1]Субсидия_факт!NP21</f>
        <v>0</v>
      </c>
      <c r="QD23" s="779">
        <f t="shared" si="185"/>
        <v>0</v>
      </c>
      <c r="QE23" s="330"/>
      <c r="QF23" s="649"/>
      <c r="QG23" s="458"/>
      <c r="QH23" s="630"/>
      <c r="QI23" s="330"/>
      <c r="QJ23" s="649"/>
      <c r="QK23" s="499">
        <f>'Прочая  субсидия_МР  и  ГО'!B19</f>
        <v>14344893.949999999</v>
      </c>
      <c r="QL23" s="499">
        <f>'Прочая  субсидия_МР  и  ГО'!C19</f>
        <v>841614.26</v>
      </c>
      <c r="QM23" s="1310">
        <f>'Прочая  субсидия_БП'!B19</f>
        <v>2095259.24</v>
      </c>
      <c r="QN23" s="502">
        <f>'Прочая  субсидия_БП'!C19</f>
        <v>2094573.71</v>
      </c>
      <c r="QO23" s="1318">
        <f>'Прочая  субсидия_БП'!D19</f>
        <v>2095259.24</v>
      </c>
      <c r="QP23" s="559">
        <f>'Прочая  субсидия_БП'!E19</f>
        <v>2094573.71</v>
      </c>
      <c r="QQ23" s="1314">
        <f>'Прочая  субсидия_БП'!F19</f>
        <v>0</v>
      </c>
      <c r="QR23" s="1318">
        <f>'Прочая  субсидия_БП'!G19</f>
        <v>0</v>
      </c>
      <c r="QS23" s="502">
        <f t="shared" si="186"/>
        <v>262058839</v>
      </c>
      <c r="QT23" s="458">
        <f>'Проверочная  таблица'!RR23+'Проверочная  таблица'!QY23+'Проверочная  таблица'!RA23+'Проверочная  таблица'!RC23</f>
        <v>259529939</v>
      </c>
      <c r="QU23" s="330">
        <f>'Проверочная  таблица'!RS23+'Проверочная  таблица'!RE23+'Проверочная  таблица'!RK23+'Проверочная  таблица'!RG23+'Проверочная  таблица'!RI23+RM23+RO23</f>
        <v>2528900</v>
      </c>
      <c r="QV23" s="499">
        <f t="shared" si="187"/>
        <v>68919896.109999999</v>
      </c>
      <c r="QW23" s="703">
        <f>'Проверочная  таблица'!RU23+'Проверочная  таблица'!QZ23+'Проверочная  таблица'!RB23+'Проверочная  таблица'!RD23</f>
        <v>68477342.5</v>
      </c>
      <c r="QX23" s="330">
        <f>'Проверочная  таблица'!RV23+'Проверочная  таблица'!RF23+'Проверочная  таблица'!RL23+'Проверочная  таблица'!RH23+'Проверочная  таблица'!RJ23+RN23+RP23</f>
        <v>442553.61</v>
      </c>
      <c r="QY23" s="1276">
        <f>'Субвенция  на  полномочия'!B19</f>
        <v>246594439</v>
      </c>
      <c r="QZ23" s="452">
        <f>'Субвенция  на  полномочия'!C19</f>
        <v>65030342.5</v>
      </c>
      <c r="RA23" s="1298">
        <f>[1]Субвенция_факт!P20*1000</f>
        <v>8886300</v>
      </c>
      <c r="RB23" s="675">
        <v>2400000</v>
      </c>
      <c r="RC23" s="1298">
        <f>[1]Субвенция_факт!K20*1000</f>
        <v>3008000</v>
      </c>
      <c r="RD23" s="675">
        <v>700000</v>
      </c>
      <c r="RE23" s="1298">
        <f>[1]Субвенция_факт!AD20*1000</f>
        <v>1168900</v>
      </c>
      <c r="RF23" s="675">
        <v>214711.98</v>
      </c>
      <c r="RG23" s="1298">
        <f>[1]Субвенция_факт!AE20*1000</f>
        <v>0</v>
      </c>
      <c r="RH23" s="675"/>
      <c r="RI23" s="1298">
        <f>[1]Субвенция_факт!E20*1000</f>
        <v>0</v>
      </c>
      <c r="RJ23" s="675"/>
      <c r="RK23" s="1298">
        <f>[1]Субвенция_факт!F20*1000</f>
        <v>0</v>
      </c>
      <c r="RL23" s="762"/>
      <c r="RM23" s="328">
        <f>[1]Субвенция_факт!G20*1000</f>
        <v>0</v>
      </c>
      <c r="RN23" s="983"/>
      <c r="RO23" s="328">
        <f>[1]Субвенция_факт!H20*1000</f>
        <v>0</v>
      </c>
      <c r="RP23" s="763"/>
      <c r="RQ23" s="502">
        <f t="shared" si="98"/>
        <v>2401200</v>
      </c>
      <c r="RR23" s="1039">
        <f>[1]Субвенция_факт!AC20*1000</f>
        <v>1041200</v>
      </c>
      <c r="RS23" s="809">
        <f>[1]Субвенция_факт!AB20*1000</f>
        <v>1360000</v>
      </c>
      <c r="RT23" s="499">
        <f t="shared" si="99"/>
        <v>574841.63</v>
      </c>
      <c r="RU23" s="1299">
        <v>347000</v>
      </c>
      <c r="RV23" s="1186">
        <v>227841.63</v>
      </c>
      <c r="RW23" s="1326">
        <f>'Проверочная  таблица'!UW23+'Проверочная  таблица'!US23+'Проверочная  таблица'!SY23+'Проверочная  таблица'!TC23+RY23+UG23+UM23+SM23+SQ23+TK23+TO23+TW23+SG23</f>
        <v>0</v>
      </c>
      <c r="RX23" s="328">
        <f>'Проверочная  таблица'!UY23+'Проверочная  таблица'!UU23+'Проверочная  таблица'!TA23+'Проверочная  таблица'!TE23+SC23+UJ23+UP23+SO23+SS23+TM23+TQ23+TZ23+SJ23</f>
        <v>0</v>
      </c>
      <c r="RY23" s="1327">
        <f t="shared" si="100"/>
        <v>0</v>
      </c>
      <c r="RZ23" s="1039">
        <f>'[1]Иные межбюджетные трансферты'!I21</f>
        <v>0</v>
      </c>
      <c r="SA23" s="1160">
        <f>'[1]Иные межбюджетные трансферты'!K21</f>
        <v>0</v>
      </c>
      <c r="SB23" s="1328">
        <f>'[1]Иные межбюджетные трансферты'!M21</f>
        <v>0</v>
      </c>
      <c r="SC23" s="674">
        <f t="shared" si="101"/>
        <v>0</v>
      </c>
      <c r="SD23" s="809"/>
      <c r="SE23" s="807"/>
      <c r="SF23" s="1039"/>
      <c r="SG23" s="502">
        <f t="shared" si="102"/>
        <v>0</v>
      </c>
      <c r="SH23" s="1039">
        <f>'[1]Иные межбюджетные трансферты'!E21</f>
        <v>0</v>
      </c>
      <c r="SI23" s="1160">
        <f>'[1]Иные межбюджетные трансферты'!G21</f>
        <v>0</v>
      </c>
      <c r="SJ23" s="1321">
        <f t="shared" si="103"/>
        <v>0</v>
      </c>
      <c r="SK23" s="1039"/>
      <c r="SL23" s="1160"/>
      <c r="SM23" s="1326">
        <f t="shared" si="188"/>
        <v>0</v>
      </c>
      <c r="SN23" s="1160">
        <f>'[1]Иные межбюджетные трансферты'!W21</f>
        <v>0</v>
      </c>
      <c r="SO23" s="328">
        <f t="shared" si="189"/>
        <v>0</v>
      </c>
      <c r="SP23" s="1044"/>
      <c r="SQ23" s="1329">
        <f t="shared" si="190"/>
        <v>0</v>
      </c>
      <c r="SR23" s="1160">
        <f>'[1]Иные межбюджетные трансферты'!Y21</f>
        <v>0</v>
      </c>
      <c r="SS23" s="1043">
        <f t="shared" si="191"/>
        <v>0</v>
      </c>
      <c r="ST23" s="1044"/>
      <c r="SU23" s="1329">
        <f t="shared" si="192"/>
        <v>0</v>
      </c>
      <c r="SV23" s="1043">
        <f t="shared" si="193"/>
        <v>0</v>
      </c>
      <c r="SW23" s="685">
        <f t="shared" si="194"/>
        <v>0</v>
      </c>
      <c r="SX23" s="1043">
        <f t="shared" si="195"/>
        <v>0</v>
      </c>
      <c r="SY23" s="1310">
        <f t="shared" si="104"/>
        <v>0</v>
      </c>
      <c r="SZ23" s="1160">
        <f>'[1]Иные межбюджетные трансферты'!AC21</f>
        <v>0</v>
      </c>
      <c r="TA23" s="499">
        <f t="shared" si="105"/>
        <v>0</v>
      </c>
      <c r="TB23" s="1160"/>
      <c r="TC23" s="502">
        <f t="shared" si="106"/>
        <v>0</v>
      </c>
      <c r="TD23" s="1160">
        <f>'[1]Иные межбюджетные трансферты'!AE21</f>
        <v>0</v>
      </c>
      <c r="TE23" s="499">
        <f t="shared" si="107"/>
        <v>0</v>
      </c>
      <c r="TF23" s="1330"/>
      <c r="TG23" s="1319">
        <f t="shared" si="108"/>
        <v>0</v>
      </c>
      <c r="TH23" s="498">
        <f t="shared" si="109"/>
        <v>0</v>
      </c>
      <c r="TI23" s="1320">
        <f t="shared" si="196"/>
        <v>0</v>
      </c>
      <c r="TJ23" s="498">
        <f t="shared" si="197"/>
        <v>0</v>
      </c>
      <c r="TK23" s="502">
        <f t="shared" si="110"/>
        <v>0</v>
      </c>
      <c r="TL23" s="1160">
        <f>'[1]Иные межбюджетные трансферты'!AI21</f>
        <v>0</v>
      </c>
      <c r="TM23" s="499">
        <f t="shared" si="111"/>
        <v>0</v>
      </c>
      <c r="TN23" s="1160"/>
      <c r="TO23" s="502">
        <f t="shared" si="112"/>
        <v>0</v>
      </c>
      <c r="TP23" s="1160">
        <f>'[1]Иные межбюджетные трансферты'!AK21</f>
        <v>0</v>
      </c>
      <c r="TQ23" s="499">
        <f t="shared" si="113"/>
        <v>0</v>
      </c>
      <c r="TR23" s="1330"/>
      <c r="TS23" s="1319">
        <f t="shared" si="114"/>
        <v>0</v>
      </c>
      <c r="TT23" s="498">
        <f t="shared" si="115"/>
        <v>0</v>
      </c>
      <c r="TU23" s="1320">
        <f t="shared" si="198"/>
        <v>0</v>
      </c>
      <c r="TV23" s="1319">
        <f t="shared" si="199"/>
        <v>0</v>
      </c>
      <c r="TW23" s="502">
        <f t="shared" si="200"/>
        <v>0</v>
      </c>
      <c r="TX23" s="703">
        <f>'[1]Иные межбюджетные трансферты'!AS21</f>
        <v>0</v>
      </c>
      <c r="TY23" s="630">
        <f>'[1]Иные межбюджетные трансферты'!AW21</f>
        <v>0</v>
      </c>
      <c r="TZ23" s="1321">
        <f t="shared" si="201"/>
        <v>0</v>
      </c>
      <c r="UA23" s="689"/>
      <c r="UB23" s="701"/>
      <c r="UC23" s="1323">
        <f t="shared" si="202"/>
        <v>0</v>
      </c>
      <c r="UD23" s="1323">
        <f t="shared" si="203"/>
        <v>0</v>
      </c>
      <c r="UE23" s="1323">
        <f t="shared" si="204"/>
        <v>0</v>
      </c>
      <c r="UF23" s="779">
        <f t="shared" si="205"/>
        <v>0</v>
      </c>
      <c r="UG23" s="963">
        <f t="shared" si="116"/>
        <v>0</v>
      </c>
      <c r="UH23" s="1308">
        <f>'[1]Иные межбюджетные трансферты'!S21</f>
        <v>0</v>
      </c>
      <c r="UI23" s="1191">
        <f>'[1]Иные межбюджетные трансферты'!U21</f>
        <v>0</v>
      </c>
      <c r="UJ23" s="712">
        <f t="shared" si="117"/>
        <v>0</v>
      </c>
      <c r="UK23" s="1308"/>
      <c r="UL23" s="1191"/>
      <c r="UM23" s="963">
        <f t="shared" si="118"/>
        <v>0</v>
      </c>
      <c r="UN23" s="1308">
        <f>'[1]Иные межбюджетные трансферты'!O21</f>
        <v>0</v>
      </c>
      <c r="UO23" s="1191">
        <f>'[1]Иные межбюджетные трансферты'!Q21</f>
        <v>0</v>
      </c>
      <c r="UP23" s="712">
        <f t="shared" si="119"/>
        <v>0</v>
      </c>
      <c r="UQ23" s="1308"/>
      <c r="UR23" s="1191"/>
      <c r="US23" s="452">
        <f t="shared" si="120"/>
        <v>0</v>
      </c>
      <c r="UT23" s="809"/>
      <c r="UU23" s="1290">
        <f t="shared" si="121"/>
        <v>0</v>
      </c>
      <c r="UV23" s="668"/>
      <c r="UW23" s="556">
        <f t="shared" si="122"/>
        <v>0</v>
      </c>
      <c r="UX23" s="809">
        <f>'[1]Иные межбюджетные трансферты'!AO21</f>
        <v>0</v>
      </c>
      <c r="UY23" s="452">
        <f t="shared" si="123"/>
        <v>0</v>
      </c>
      <c r="UZ23" s="576"/>
      <c r="VA23" s="1289">
        <f t="shared" si="124"/>
        <v>0</v>
      </c>
      <c r="VB23" s="668">
        <f>'Проверочная  таблица'!UX23-VF23</f>
        <v>0</v>
      </c>
      <c r="VC23" s="1289">
        <f t="shared" si="125"/>
        <v>0</v>
      </c>
      <c r="VD23" s="668">
        <f>'Проверочная  таблица'!UZ23-VH23</f>
        <v>0</v>
      </c>
      <c r="VE23" s="1289">
        <f t="shared" si="126"/>
        <v>0</v>
      </c>
      <c r="VF23" s="809">
        <f>'[1]Иные межбюджетные трансферты'!AQ21</f>
        <v>0</v>
      </c>
      <c r="VG23" s="557">
        <f t="shared" si="127"/>
        <v>0</v>
      </c>
      <c r="VH23" s="576"/>
      <c r="VI23" s="499">
        <f>VK23+'Проверочная  таблица'!VS23+VO23+'Проверочная  таблица'!VW23+VQ23+'Проверочная  таблица'!VY23</f>
        <v>-35741700</v>
      </c>
      <c r="VJ23" s="499">
        <f>VL23+'Проверочная  таблица'!VT23+VP23+'Проверочная  таблица'!VX23+VR23+'Проверочная  таблица'!VZ23</f>
        <v>-10511700</v>
      </c>
      <c r="VK23" s="502"/>
      <c r="VL23" s="502"/>
      <c r="VM23" s="502"/>
      <c r="VN23" s="502"/>
      <c r="VO23" s="1319">
        <f t="shared" si="128"/>
        <v>0</v>
      </c>
      <c r="VP23" s="498">
        <f t="shared" si="129"/>
        <v>0</v>
      </c>
      <c r="VQ23" s="503"/>
      <c r="VR23" s="498"/>
      <c r="VS23" s="502">
        <v>-33491699.999999996</v>
      </c>
      <c r="VT23" s="502">
        <v>-9841700</v>
      </c>
      <c r="VU23" s="502">
        <v>-2250000</v>
      </c>
      <c r="VV23" s="502">
        <f>-670000</f>
        <v>-670000</v>
      </c>
      <c r="VW23" s="1319">
        <f t="shared" si="130"/>
        <v>-2250000</v>
      </c>
      <c r="VX23" s="498">
        <f t="shared" si="131"/>
        <v>-670000</v>
      </c>
      <c r="VY23" s="498"/>
      <c r="VZ23" s="498"/>
      <c r="WA23" s="1309">
        <f>'Проверочная  таблица'!VS23+'Проверочная  таблица'!VU23</f>
        <v>-35741700</v>
      </c>
      <c r="WB23" s="1309">
        <f>'Проверочная  таблица'!VT23+'Проверочная  таблица'!VV23</f>
        <v>-10511700</v>
      </c>
      <c r="WC23" s="931"/>
    </row>
    <row r="24" spans="1:601" s="327" customFormat="1" ht="25.5" customHeight="1" x14ac:dyDescent="0.3">
      <c r="A24" s="335" t="s">
        <v>92</v>
      </c>
      <c r="B24" s="502">
        <f>D24+AI24+'Проверочная  таблица'!QS24+'Проверочная  таблица'!RW24</f>
        <v>820725524.58999991</v>
      </c>
      <c r="C24" s="499">
        <f>E24+'Проверочная  таблица'!QV24+AJ24+'Проверочная  таблица'!RX24</f>
        <v>188944421.31</v>
      </c>
      <c r="D24" s="1310">
        <f t="shared" si="0"/>
        <v>48659800</v>
      </c>
      <c r="E24" s="502">
        <f t="shared" si="1"/>
        <v>25622875</v>
      </c>
      <c r="F24" s="1311">
        <f>'[1]Дотация  из  ОБ_факт'!M20</f>
        <v>26758100</v>
      </c>
      <c r="G24" s="1312">
        <v>20564525</v>
      </c>
      <c r="H24" s="1313">
        <f>'[1]Дотация  из  ОБ_факт'!G20</f>
        <v>13584000</v>
      </c>
      <c r="I24" s="1312">
        <v>3396000</v>
      </c>
      <c r="J24" s="559">
        <f t="shared" si="2"/>
        <v>13584000</v>
      </c>
      <c r="K24" s="1314">
        <f t="shared" si="3"/>
        <v>3396000</v>
      </c>
      <c r="L24" s="1315">
        <f>'[1]Дотация  из  ОБ_факт'!K20</f>
        <v>0</v>
      </c>
      <c r="M24" s="685"/>
      <c r="N24" s="1311">
        <f>'[1]Дотация  из  ОБ_факт'!Q20</f>
        <v>0</v>
      </c>
      <c r="O24" s="1316"/>
      <c r="P24" s="1311">
        <f>'[1]Дотация  из  ОБ_факт'!S20</f>
        <v>8317700.0000000009</v>
      </c>
      <c r="Q24" s="1317">
        <v>1662350</v>
      </c>
      <c r="R24" s="1314">
        <f t="shared" si="4"/>
        <v>8317700.0000000009</v>
      </c>
      <c r="S24" s="1318">
        <f t="shared" si="5"/>
        <v>1662350</v>
      </c>
      <c r="T24" s="1315">
        <f>'[1]Дотация  из  ОБ_факт'!W20</f>
        <v>0</v>
      </c>
      <c r="U24" s="572"/>
      <c r="V24" s="1311">
        <f>'[1]Дотация  из  ОБ_факт'!AA20+'[1]Дотация  из  ОБ_факт'!AC20+'[1]Дотация  из  ОБ_факт'!AG20</f>
        <v>0</v>
      </c>
      <c r="W24" s="959">
        <f t="shared" si="6"/>
        <v>0</v>
      </c>
      <c r="X24" s="543"/>
      <c r="Y24" s="542"/>
      <c r="Z24" s="543"/>
      <c r="AA24" s="1311">
        <f>'[1]Дотация  из  ОБ_факт'!Y20+'[1]Дотация  из  ОБ_факт'!AE20</f>
        <v>0</v>
      </c>
      <c r="AB24" s="573">
        <f t="shared" si="7"/>
        <v>0</v>
      </c>
      <c r="AC24" s="542"/>
      <c r="AD24" s="543"/>
      <c r="AE24" s="559">
        <f t="shared" si="8"/>
        <v>0</v>
      </c>
      <c r="AF24" s="1314">
        <f t="shared" si="9"/>
        <v>0</v>
      </c>
      <c r="AG24" s="559">
        <f>'[1]Дотация  из  ОБ_факт'!AE20</f>
        <v>0</v>
      </c>
      <c r="AH24" s="676"/>
      <c r="AI24" s="1276">
        <f>'Проверочная  таблица'!LK24+'Проверочная  таблица'!QK24+'Проверочная  таблица'!QM24+CQ24+CS24+CY24+DA24+BS24+CA24+'Проверочная  таблица'!JK24+'Проверочная  таблица'!JU24+'Проверочная  таблица'!EC24+'Проверочная  таблица'!KY24+DM24+'Проверочная  таблица'!IG24+'Проверочная  таблица'!IM24+'Проверочная  таблица'!MG24+'Проверочная  таблица'!MO24+IA24+'Проверочная  таблица'!LU24+FK24+EY24+OE24+ES24+AK24+AU24+FE24+JE24+GG24+GQ24+DG24+OK24+FQ24+EI24+OU24+NM24+GA24+CM24+HU24</f>
        <v>187253203.58999997</v>
      </c>
      <c r="AJ24" s="556">
        <f>'Проверочная  таблица'!LP24+'Проверочная  таблица'!QL24+'Проверочная  таблица'!QN24+CR24+CT24+CZ24+DB24+BW24+CE24+'Проверочная  таблица'!JP24+'Проверочная  таблица'!JZ24+'Проверочная  таблица'!EF24+'Проверочная  таблица'!LE24+DU24+'Проверочная  таблица'!IJ24+'Проверочная  таблица'!IP24+'Проверочная  таблица'!MK24+'Проверочная  таблица'!MS24+ID24+'Проверочная  таблица'!LY24+FH24+FN24+FB24+OH24+EV24+AP24+AY24+JH24+GL24+GV24+DJ24+OP24+FT24+EN24+PB24+NP24+GD24+CO24+HX24</f>
        <v>15715823.879999999</v>
      </c>
      <c r="AK24" s="556">
        <f t="shared" si="10"/>
        <v>0</v>
      </c>
      <c r="AL24" s="330">
        <f>[1]Субсидия_факт!DB22</f>
        <v>0</v>
      </c>
      <c r="AM24" s="500">
        <f>[1]Субсидия_факт!FF22</f>
        <v>0</v>
      </c>
      <c r="AN24" s="501">
        <f>[1]Субсидия_факт!FR22</f>
        <v>0</v>
      </c>
      <c r="AO24" s="500">
        <f>[1]Субсидия_факт!MZ22</f>
        <v>0</v>
      </c>
      <c r="AP24" s="556">
        <f t="shared" si="11"/>
        <v>0</v>
      </c>
      <c r="AQ24" s="458"/>
      <c r="AR24" s="458"/>
      <c r="AS24" s="458"/>
      <c r="AT24" s="458"/>
      <c r="AU24" s="556">
        <f t="shared" si="12"/>
        <v>96020859.280000001</v>
      </c>
      <c r="AV24" s="458">
        <f>[1]Субсидия_факт!DD22</f>
        <v>96020859.280000001</v>
      </c>
      <c r="AW24" s="330">
        <f>[1]Субсидия_факт!FJ22</f>
        <v>0</v>
      </c>
      <c r="AX24" s="501">
        <f>[1]Субсидия_факт!NB22</f>
        <v>0</v>
      </c>
      <c r="AY24" s="556">
        <f t="shared" si="13"/>
        <v>0</v>
      </c>
      <c r="AZ24" s="500"/>
      <c r="BA24" s="500"/>
      <c r="BB24" s="501"/>
      <c r="BC24" s="557">
        <f t="shared" si="14"/>
        <v>96020859.280000001</v>
      </c>
      <c r="BD24" s="501">
        <f t="shared" si="15"/>
        <v>96020859.280000001</v>
      </c>
      <c r="BE24" s="458">
        <f t="shared" si="16"/>
        <v>0</v>
      </c>
      <c r="BF24" s="330">
        <f t="shared" si="17"/>
        <v>0</v>
      </c>
      <c r="BG24" s="557">
        <f t="shared" si="18"/>
        <v>0</v>
      </c>
      <c r="BH24" s="500">
        <f t="shared" si="19"/>
        <v>0</v>
      </c>
      <c r="BI24" s="501">
        <f t="shared" si="20"/>
        <v>0</v>
      </c>
      <c r="BJ24" s="330">
        <f t="shared" si="21"/>
        <v>0</v>
      </c>
      <c r="BK24" s="557">
        <f t="shared" si="22"/>
        <v>0</v>
      </c>
      <c r="BL24" s="458">
        <f>[1]Субсидия_факт!DF22</f>
        <v>0</v>
      </c>
      <c r="BM24" s="330">
        <f>[1]Субсидия_факт!FL22</f>
        <v>0</v>
      </c>
      <c r="BN24" s="458">
        <f>[1]Субсидия_факт!ND22</f>
        <v>0</v>
      </c>
      <c r="BO24" s="557">
        <f t="shared" si="23"/>
        <v>0</v>
      </c>
      <c r="BP24" s="501"/>
      <c r="BQ24" s="500"/>
      <c r="BR24" s="501"/>
      <c r="BS24" s="499">
        <f t="shared" si="132"/>
        <v>43366644</v>
      </c>
      <c r="BT24" s="1070">
        <f>[1]Субсидия_факт!IL22</f>
        <v>3848369</v>
      </c>
      <c r="BU24" s="330">
        <f>[1]Субсидия_факт!IR22</f>
        <v>39518275</v>
      </c>
      <c r="BV24" s="668">
        <f>[1]Субсидия_факт!JD22</f>
        <v>0</v>
      </c>
      <c r="BW24" s="499">
        <f t="shared" si="133"/>
        <v>0</v>
      </c>
      <c r="BX24" s="500"/>
      <c r="BY24" s="500"/>
      <c r="BZ24" s="576"/>
      <c r="CA24" s="499">
        <f t="shared" si="134"/>
        <v>0</v>
      </c>
      <c r="CB24" s="458">
        <f>[1]Субсидия_факт!IN22</f>
        <v>0</v>
      </c>
      <c r="CC24" s="330">
        <f>[1]Субсидия_факт!IT22</f>
        <v>0</v>
      </c>
      <c r="CD24" s="668">
        <f>[1]Субсидия_факт!JF22</f>
        <v>0</v>
      </c>
      <c r="CE24" s="499">
        <f t="shared" si="135"/>
        <v>0</v>
      </c>
      <c r="CF24" s="500"/>
      <c r="CG24" s="501"/>
      <c r="CH24" s="668"/>
      <c r="CI24" s="1319">
        <f t="shared" si="24"/>
        <v>0</v>
      </c>
      <c r="CJ24" s="498">
        <f t="shared" si="25"/>
        <v>0</v>
      </c>
      <c r="CK24" s="1320">
        <f t="shared" si="136"/>
        <v>0</v>
      </c>
      <c r="CL24" s="1319">
        <f t="shared" si="137"/>
        <v>0</v>
      </c>
      <c r="CM24" s="499">
        <f t="shared" si="138"/>
        <v>0</v>
      </c>
      <c r="CN24" s="630">
        <f>[1]Субсидия_факт!FT22</f>
        <v>0</v>
      </c>
      <c r="CO24" s="499">
        <f t="shared" si="138"/>
        <v>0</v>
      </c>
      <c r="CP24" s="630"/>
      <c r="CQ24" s="1321">
        <f>[1]Субсидия_факт!FV22</f>
        <v>0</v>
      </c>
      <c r="CR24" s="573"/>
      <c r="CS24" s="499">
        <f>[1]Субсидия_факт!FX22</f>
        <v>0</v>
      </c>
      <c r="CT24" s="573"/>
      <c r="CU24" s="498">
        <f t="shared" si="26"/>
        <v>0</v>
      </c>
      <c r="CV24" s="1320">
        <f t="shared" si="27"/>
        <v>0</v>
      </c>
      <c r="CW24" s="779">
        <f>[1]Субсидия_факт!FZ22</f>
        <v>0</v>
      </c>
      <c r="CX24" s="572"/>
      <c r="CY24" s="502">
        <f>[1]Субсидия_факт!GB22</f>
        <v>0</v>
      </c>
      <c r="CZ24" s="328"/>
      <c r="DA24" s="1321">
        <f>[1]Субсидия_факт!GD22</f>
        <v>0</v>
      </c>
      <c r="DB24" s="573"/>
      <c r="DC24" s="498">
        <f t="shared" si="28"/>
        <v>0</v>
      </c>
      <c r="DD24" s="498">
        <f t="shared" si="29"/>
        <v>0</v>
      </c>
      <c r="DE24" s="1285">
        <f>[1]Субсидия_факт!GF22</f>
        <v>0</v>
      </c>
      <c r="DF24" s="329"/>
      <c r="DG24" s="556">
        <f t="shared" si="30"/>
        <v>0</v>
      </c>
      <c r="DH24" s="668">
        <f>[1]Субсидия_факт!EV22</f>
        <v>0</v>
      </c>
      <c r="DI24" s="870">
        <f>[1]Субсидия_факт!EX22</f>
        <v>0</v>
      </c>
      <c r="DJ24" s="452">
        <f t="shared" si="31"/>
        <v>0</v>
      </c>
      <c r="DK24" s="702"/>
      <c r="DL24" s="870"/>
      <c r="DM24" s="502">
        <f t="shared" si="32"/>
        <v>420000</v>
      </c>
      <c r="DN24" s="703">
        <f>[1]Субсидия_факт!R22</f>
        <v>420000</v>
      </c>
      <c r="DO24" s="703">
        <f>[1]Субсидия_факт!T22</f>
        <v>0</v>
      </c>
      <c r="DP24" s="630">
        <f>[1]Субсидия_факт!V22</f>
        <v>0</v>
      </c>
      <c r="DQ24" s="670">
        <f>[1]Субсидия_факт!X22</f>
        <v>0</v>
      </c>
      <c r="DR24" s="700">
        <f>[1]Субсидия_факт!Z22</f>
        <v>0</v>
      </c>
      <c r="DS24" s="500">
        <f>[1]Субсидия_факт!AB22</f>
        <v>0</v>
      </c>
      <c r="DT24" s="670">
        <f>[1]Субсидия_факт!AD22</f>
        <v>0</v>
      </c>
      <c r="DU24" s="499">
        <f t="shared" si="33"/>
        <v>0</v>
      </c>
      <c r="DV24" s="501"/>
      <c r="DW24" s="500"/>
      <c r="DX24" s="630"/>
      <c r="DY24" s="500"/>
      <c r="DZ24" s="630"/>
      <c r="EA24" s="501"/>
      <c r="EB24" s="703"/>
      <c r="EC24" s="556">
        <f t="shared" si="34"/>
        <v>3309722.2199999997</v>
      </c>
      <c r="ED24" s="668">
        <f>[1]Субсидия_факт!BN22</f>
        <v>926722.22</v>
      </c>
      <c r="EE24" s="870">
        <f>[1]Субсидия_факт!BP22</f>
        <v>2383000</v>
      </c>
      <c r="EF24" s="452">
        <f t="shared" si="35"/>
        <v>0</v>
      </c>
      <c r="EG24" s="702"/>
      <c r="EH24" s="870"/>
      <c r="EI24" s="502">
        <f t="shared" si="139"/>
        <v>0</v>
      </c>
      <c r="EJ24" s="458">
        <f>[1]Субсидия_факт!AJ22</f>
        <v>0</v>
      </c>
      <c r="EK24" s="630">
        <f>[1]Субсидия_факт!AL22</f>
        <v>0</v>
      </c>
      <c r="EL24" s="1070">
        <f>[1]Субсидия_факт!AN22</f>
        <v>0</v>
      </c>
      <c r="EM24" s="630">
        <f>[1]Субсидия_факт!AP22</f>
        <v>0</v>
      </c>
      <c r="EN24" s="499">
        <f t="shared" si="140"/>
        <v>0</v>
      </c>
      <c r="EO24" s="458"/>
      <c r="EP24" s="630"/>
      <c r="EQ24" s="458"/>
      <c r="ER24" s="630"/>
      <c r="ES24" s="556">
        <f t="shared" si="36"/>
        <v>0</v>
      </c>
      <c r="ET24" s="668">
        <f>[1]Субсидия_факт!AX22</f>
        <v>0</v>
      </c>
      <c r="EU24" s="624">
        <f>[1]Субсидия_факт!AZ22</f>
        <v>0</v>
      </c>
      <c r="EV24" s="452">
        <f t="shared" si="37"/>
        <v>0</v>
      </c>
      <c r="EW24" s="702"/>
      <c r="EX24" s="624"/>
      <c r="EY24" s="556">
        <f t="shared" si="38"/>
        <v>0</v>
      </c>
      <c r="EZ24" s="668">
        <f>[1]Субсидия_факт!BZ22</f>
        <v>0</v>
      </c>
      <c r="FA24" s="870">
        <f>[1]Субсидия_факт!CB22</f>
        <v>0</v>
      </c>
      <c r="FB24" s="452">
        <f t="shared" si="39"/>
        <v>0</v>
      </c>
      <c r="FC24" s="702"/>
      <c r="FD24" s="624"/>
      <c r="FE24" s="556">
        <f t="shared" si="40"/>
        <v>0</v>
      </c>
      <c r="FF24" s="668">
        <f>[1]Субсидия_факт!BR22</f>
        <v>0</v>
      </c>
      <c r="FG24" s="870">
        <f>[1]Субсидия_факт!BT22</f>
        <v>0</v>
      </c>
      <c r="FH24" s="452">
        <f t="shared" si="41"/>
        <v>0</v>
      </c>
      <c r="FI24" s="702"/>
      <c r="FJ24" s="624"/>
      <c r="FK24" s="556">
        <f t="shared" si="42"/>
        <v>0</v>
      </c>
      <c r="FL24" s="668">
        <f>[1]Субсидия_факт!KJ22</f>
        <v>0</v>
      </c>
      <c r="FM24" s="870">
        <f>[1]Субсидия_факт!KL22</f>
        <v>0</v>
      </c>
      <c r="FN24" s="452">
        <f t="shared" si="43"/>
        <v>0</v>
      </c>
      <c r="FO24" s="702"/>
      <c r="FP24" s="624"/>
      <c r="FQ24" s="556">
        <f t="shared" si="44"/>
        <v>0</v>
      </c>
      <c r="FR24" s="668">
        <f>[1]Субсидия_факт!KN22</f>
        <v>0</v>
      </c>
      <c r="FS24" s="870">
        <f>[1]Субсидия_факт!KR22</f>
        <v>0</v>
      </c>
      <c r="FT24" s="452">
        <f t="shared" si="45"/>
        <v>0</v>
      </c>
      <c r="FU24" s="702"/>
      <c r="FV24" s="624"/>
      <c r="FW24" s="1289">
        <f t="shared" si="141"/>
        <v>0</v>
      </c>
      <c r="FX24" s="557">
        <f t="shared" si="142"/>
        <v>0</v>
      </c>
      <c r="FY24" s="1289">
        <f t="shared" si="143"/>
        <v>0</v>
      </c>
      <c r="FZ24" s="557">
        <f t="shared" si="144"/>
        <v>0</v>
      </c>
      <c r="GA24" s="556">
        <f t="shared" si="145"/>
        <v>0</v>
      </c>
      <c r="GB24" s="668">
        <f>[1]Субсидия_факт!BJ22</f>
        <v>0</v>
      </c>
      <c r="GC24" s="624">
        <f>[1]Субсидия_факт!BL22</f>
        <v>0</v>
      </c>
      <c r="GD24" s="556">
        <f t="shared" si="146"/>
        <v>0</v>
      </c>
      <c r="GE24" s="668"/>
      <c r="GF24" s="624"/>
      <c r="GG24" s="556">
        <f t="shared" si="46"/>
        <v>0</v>
      </c>
      <c r="GH24" s="668"/>
      <c r="GI24" s="624"/>
      <c r="GJ24" s="668"/>
      <c r="GK24" s="870"/>
      <c r="GL24" s="452">
        <f t="shared" si="47"/>
        <v>0</v>
      </c>
      <c r="GM24" s="668"/>
      <c r="GN24" s="624"/>
      <c r="GO24" s="668"/>
      <c r="GP24" s="624"/>
      <c r="GQ24" s="452">
        <f t="shared" si="147"/>
        <v>0</v>
      </c>
      <c r="GR24" s="668">
        <f>[1]Субсидия_факт!GJ22</f>
        <v>0</v>
      </c>
      <c r="GS24" s="624">
        <f>[1]Субсидия_факт!GN22</f>
        <v>0</v>
      </c>
      <c r="GT24" s="668">
        <f>[1]Субсидия_факт!GX22</f>
        <v>0</v>
      </c>
      <c r="GU24" s="870">
        <f>[1]Субсидия_факт!HB22</f>
        <v>0</v>
      </c>
      <c r="GV24" s="452">
        <f t="shared" si="148"/>
        <v>0</v>
      </c>
      <c r="GW24" s="668"/>
      <c r="GX24" s="624"/>
      <c r="GY24" s="668"/>
      <c r="GZ24" s="624"/>
      <c r="HA24" s="1289">
        <f t="shared" si="149"/>
        <v>0</v>
      </c>
      <c r="HB24" s="668">
        <f t="shared" si="48"/>
        <v>0</v>
      </c>
      <c r="HC24" s="870">
        <f t="shared" si="49"/>
        <v>0</v>
      </c>
      <c r="HD24" s="668">
        <f t="shared" si="50"/>
        <v>0</v>
      </c>
      <c r="HE24" s="870">
        <f t="shared" si="51"/>
        <v>0</v>
      </c>
      <c r="HF24" s="1289">
        <f t="shared" si="150"/>
        <v>0</v>
      </c>
      <c r="HG24" s="668">
        <f t="shared" si="52"/>
        <v>0</v>
      </c>
      <c r="HH24" s="870">
        <f t="shared" si="53"/>
        <v>0</v>
      </c>
      <c r="HI24" s="668">
        <f t="shared" si="54"/>
        <v>0</v>
      </c>
      <c r="HJ24" s="870">
        <f t="shared" si="55"/>
        <v>0</v>
      </c>
      <c r="HK24" s="1289">
        <f t="shared" si="151"/>
        <v>0</v>
      </c>
      <c r="HL24" s="668">
        <f>[1]Субсидия_факт!GL22</f>
        <v>0</v>
      </c>
      <c r="HM24" s="624">
        <f>[1]Субсидия_факт!GP22</f>
        <v>0</v>
      </c>
      <c r="HN24" s="668">
        <f>[1]Субсидия_факт!GZ22</f>
        <v>0</v>
      </c>
      <c r="HO24" s="870">
        <f>[1]Субсидия_факт!HD22</f>
        <v>0</v>
      </c>
      <c r="HP24" s="1289">
        <f t="shared" si="152"/>
        <v>0</v>
      </c>
      <c r="HQ24" s="668"/>
      <c r="HR24" s="624"/>
      <c r="HS24" s="668"/>
      <c r="HT24" s="624"/>
      <c r="HU24" s="502">
        <f t="shared" si="56"/>
        <v>0</v>
      </c>
      <c r="HV24" s="576">
        <f>[1]Субсидия_факт!N22</f>
        <v>0</v>
      </c>
      <c r="HW24" s="624">
        <f>[1]Субсидия_факт!P22</f>
        <v>0</v>
      </c>
      <c r="HX24" s="499">
        <f t="shared" si="57"/>
        <v>0</v>
      </c>
      <c r="HY24" s="500"/>
      <c r="HZ24" s="649"/>
      <c r="IA24" s="502">
        <f t="shared" si="153"/>
        <v>0</v>
      </c>
      <c r="IB24" s="576">
        <f>[1]Субсидия_факт!EP22</f>
        <v>0</v>
      </c>
      <c r="IC24" s="624">
        <f>[1]Субсидия_факт!ER22</f>
        <v>0</v>
      </c>
      <c r="ID24" s="499">
        <f t="shared" si="154"/>
        <v>0</v>
      </c>
      <c r="IE24" s="500"/>
      <c r="IF24" s="649"/>
      <c r="IG24" s="1276">
        <f t="shared" si="60"/>
        <v>0</v>
      </c>
      <c r="IH24" s="668">
        <f>[1]Субсидия_факт!ED22</f>
        <v>0</v>
      </c>
      <c r="II24" s="870">
        <f>[1]Субсидия_факт!EJ22</f>
        <v>0</v>
      </c>
      <c r="IJ24" s="452">
        <f t="shared" si="61"/>
        <v>0</v>
      </c>
      <c r="IK24" s="668"/>
      <c r="IL24" s="624"/>
      <c r="IM24" s="452">
        <f t="shared" si="62"/>
        <v>587459.14</v>
      </c>
      <c r="IN24" s="668">
        <f>[1]Субсидия_факт!EF22</f>
        <v>164489.37</v>
      </c>
      <c r="IO24" s="624">
        <f>[1]Субсидия_факт!EL22</f>
        <v>422969.77</v>
      </c>
      <c r="IP24" s="452">
        <f t="shared" si="63"/>
        <v>0</v>
      </c>
      <c r="IQ24" s="576"/>
      <c r="IR24" s="652"/>
      <c r="IS24" s="557">
        <f t="shared" si="64"/>
        <v>587459.14</v>
      </c>
      <c r="IT24" s="702">
        <f>'Проверочная  таблица'!IN24-'Проверочная  таблица'!IZ24</f>
        <v>164489.37</v>
      </c>
      <c r="IU24" s="624">
        <f>'Проверочная  таблица'!IO24-'Проверочная  таблица'!JA24</f>
        <v>422969.77</v>
      </c>
      <c r="IV24" s="1285">
        <f t="shared" si="65"/>
        <v>0</v>
      </c>
      <c r="IW24" s="576">
        <f>'Проверочная  таблица'!IQ24-'Проверочная  таблица'!JC24</f>
        <v>0</v>
      </c>
      <c r="IX24" s="701">
        <f>'Проверочная  таблица'!IR24-'Проверочная  таблица'!JD24</f>
        <v>0</v>
      </c>
      <c r="IY24" s="557">
        <f t="shared" si="66"/>
        <v>0</v>
      </c>
      <c r="IZ24" s="668">
        <f>[1]Субсидия_факт!EH22</f>
        <v>0</v>
      </c>
      <c r="JA24" s="870">
        <f>[1]Субсидия_факт!EN22</f>
        <v>0</v>
      </c>
      <c r="JB24" s="557">
        <f t="shared" si="67"/>
        <v>0</v>
      </c>
      <c r="JC24" s="668"/>
      <c r="JD24" s="624"/>
      <c r="JE24" s="452">
        <f t="shared" si="68"/>
        <v>0</v>
      </c>
      <c r="JF24" s="576">
        <f>[1]Субсидия_факт!AR22</f>
        <v>0</v>
      </c>
      <c r="JG24" s="624">
        <f>[1]Субсидия_факт!AT22</f>
        <v>0</v>
      </c>
      <c r="JH24" s="452">
        <f t="shared" si="69"/>
        <v>0</v>
      </c>
      <c r="JI24" s="576"/>
      <c r="JJ24" s="624"/>
      <c r="JK24" s="1290">
        <f t="shared" si="70"/>
        <v>0</v>
      </c>
      <c r="JL24" s="576">
        <f>[1]Субсидия_факт!CJ22</f>
        <v>0</v>
      </c>
      <c r="JM24" s="624">
        <f>[1]Субсидия_факт!CP22</f>
        <v>0</v>
      </c>
      <c r="JN24" s="668">
        <f>[1]Субсидия_факт!DN22</f>
        <v>0</v>
      </c>
      <c r="JO24" s="870">
        <f>[1]Субсидия_факт!DT22</f>
        <v>0</v>
      </c>
      <c r="JP24" s="452">
        <f t="shared" si="71"/>
        <v>0</v>
      </c>
      <c r="JQ24" s="576"/>
      <c r="JR24" s="624"/>
      <c r="JS24" s="576"/>
      <c r="JT24" s="767"/>
      <c r="JU24" s="1290">
        <f t="shared" si="72"/>
        <v>0</v>
      </c>
      <c r="JV24" s="576">
        <f>[1]Субсидия_факт!CL22</f>
        <v>0</v>
      </c>
      <c r="JW24" s="624">
        <f>[1]Субсидия_факт!CR22</f>
        <v>0</v>
      </c>
      <c r="JX24" s="668">
        <f>[1]Субсидия_факт!DP22</f>
        <v>0</v>
      </c>
      <c r="JY24" s="870">
        <f>[1]Субсидия_факт!DV22</f>
        <v>0</v>
      </c>
      <c r="JZ24" s="452">
        <f t="shared" si="73"/>
        <v>0</v>
      </c>
      <c r="KA24" s="576"/>
      <c r="KB24" s="624"/>
      <c r="KC24" s="702"/>
      <c r="KD24" s="624"/>
      <c r="KE24" s="1291">
        <f t="shared" si="74"/>
        <v>0</v>
      </c>
      <c r="KF24" s="576">
        <f>'Проверочная  таблица'!JV24-KP24</f>
        <v>0</v>
      </c>
      <c r="KG24" s="624">
        <f>'Проверочная  таблица'!JW24-KQ24</f>
        <v>0</v>
      </c>
      <c r="KH24" s="702">
        <f>'Проверочная  таблица'!JX24-KR24</f>
        <v>0</v>
      </c>
      <c r="KI24" s="624">
        <f>'Проверочная  таблица'!JY24-KS24</f>
        <v>0</v>
      </c>
      <c r="KJ24" s="1291">
        <f t="shared" si="75"/>
        <v>0</v>
      </c>
      <c r="KK24" s="576">
        <f>'Проверочная  таблица'!KA24-KU24</f>
        <v>0</v>
      </c>
      <c r="KL24" s="652">
        <f>'Проверочная  таблица'!KB24-KV24</f>
        <v>0</v>
      </c>
      <c r="KM24" s="576">
        <f>'Проверочная  таблица'!KC24-KW24</f>
        <v>0</v>
      </c>
      <c r="KN24" s="701">
        <f>'Проверочная  таблица'!KD24-KX24</f>
        <v>0</v>
      </c>
      <c r="KO24" s="557">
        <f t="shared" si="76"/>
        <v>0</v>
      </c>
      <c r="KP24" s="576">
        <f>[1]Субсидия_факт!CN22</f>
        <v>0</v>
      </c>
      <c r="KQ24" s="624">
        <f>[1]Субсидия_факт!CT22</f>
        <v>0</v>
      </c>
      <c r="KR24" s="668">
        <f>[1]Субсидия_факт!DR22</f>
        <v>0</v>
      </c>
      <c r="KS24" s="870">
        <f>[1]Субсидия_факт!DX22</f>
        <v>0</v>
      </c>
      <c r="KT24" s="557">
        <f t="shared" si="77"/>
        <v>0</v>
      </c>
      <c r="KU24" s="576"/>
      <c r="KV24" s="624"/>
      <c r="KW24" s="576"/>
      <c r="KX24" s="767"/>
      <c r="KY24" s="1292">
        <f t="shared" si="155"/>
        <v>0</v>
      </c>
      <c r="KZ24" s="668">
        <f>[1]Субсидия_факт!CD22</f>
        <v>0</v>
      </c>
      <c r="LA24" s="624">
        <f>[1]Субсидия_факт!CF22</f>
        <v>0</v>
      </c>
      <c r="LB24" s="668">
        <f>[1]Субсидия_факт!BV22</f>
        <v>0</v>
      </c>
      <c r="LC24" s="624">
        <f>[1]Субсидия_факт!BX22</f>
        <v>0</v>
      </c>
      <c r="LD24" s="668">
        <f>[1]Субсидия_факт!CH22</f>
        <v>0</v>
      </c>
      <c r="LE24" s="452">
        <f t="shared" si="156"/>
        <v>0</v>
      </c>
      <c r="LF24" s="576"/>
      <c r="LG24" s="624"/>
      <c r="LH24" s="576"/>
      <c r="LI24" s="624"/>
      <c r="LJ24" s="576"/>
      <c r="LK24" s="556">
        <f t="shared" si="78"/>
        <v>1066501.49</v>
      </c>
      <c r="LL24" s="500">
        <f>[1]Субсидия_факт!HN22</f>
        <v>0</v>
      </c>
      <c r="LM24" s="668">
        <f>[1]Субсидия_факт!HL22</f>
        <v>1066501.49</v>
      </c>
      <c r="LN24" s="703">
        <f>[1]Субсидия_факт!HV22</f>
        <v>0</v>
      </c>
      <c r="LO24" s="630">
        <f>[1]Субсидия_факт!HX22</f>
        <v>0</v>
      </c>
      <c r="LP24" s="452">
        <f t="shared" si="79"/>
        <v>0</v>
      </c>
      <c r="LQ24" s="330"/>
      <c r="LR24" s="576"/>
      <c r="LS24" s="458"/>
      <c r="LT24" s="630"/>
      <c r="LU24" s="452">
        <f t="shared" si="80"/>
        <v>0</v>
      </c>
      <c r="LV24" s="576">
        <f>[1]Субсидия_факт!HT22</f>
        <v>0</v>
      </c>
      <c r="LW24" s="576">
        <f>[1]Субсидия_факт!HP22</f>
        <v>0</v>
      </c>
      <c r="LX24" s="624">
        <f>[1]Субсидия_факт!HR22</f>
        <v>0</v>
      </c>
      <c r="LY24" s="452">
        <f t="shared" si="81"/>
        <v>0</v>
      </c>
      <c r="LZ24" s="576">
        <f t="shared" si="157"/>
        <v>0</v>
      </c>
      <c r="MA24" s="576"/>
      <c r="MB24" s="624"/>
      <c r="MC24" s="1289">
        <f t="shared" si="82"/>
        <v>0</v>
      </c>
      <c r="MD24" s="1289">
        <f t="shared" si="83"/>
        <v>0</v>
      </c>
      <c r="ME24" s="1289">
        <f t="shared" si="84"/>
        <v>0</v>
      </c>
      <c r="MF24" s="557">
        <f t="shared" si="85"/>
        <v>0</v>
      </c>
      <c r="MG24" s="1293">
        <f t="shared" si="207"/>
        <v>0</v>
      </c>
      <c r="MH24" s="668">
        <f>[1]Субсидия_факт!LH22</f>
        <v>0</v>
      </c>
      <c r="MI24" s="870">
        <f>[1]Субсидия_факт!LN22</f>
        <v>0</v>
      </c>
      <c r="MJ24" s="576"/>
      <c r="MK24" s="1293">
        <f t="shared" si="208"/>
        <v>0</v>
      </c>
      <c r="ML24" s="702"/>
      <c r="MM24" s="624"/>
      <c r="MN24" s="576"/>
      <c r="MO24" s="1293">
        <f t="shared" si="158"/>
        <v>10400000</v>
      </c>
      <c r="MP24" s="668">
        <f>[1]Субсидия_факт!LJ22</f>
        <v>0</v>
      </c>
      <c r="MQ24" s="870">
        <f>[1]Субсидия_факт!LP22</f>
        <v>0</v>
      </c>
      <c r="MR24" s="576">
        <f>[1]Субсидия_факт!LT22</f>
        <v>10400000</v>
      </c>
      <c r="MS24" s="1293">
        <f t="shared" si="159"/>
        <v>10400000</v>
      </c>
      <c r="MT24" s="576"/>
      <c r="MU24" s="701"/>
      <c r="MV24" s="576">
        <f t="shared" si="160"/>
        <v>10400000</v>
      </c>
      <c r="MW24" s="1294">
        <f t="shared" si="161"/>
        <v>10400000</v>
      </c>
      <c r="MX24" s="501">
        <f>'Проверочная  таблица'!MP24-NF24</f>
        <v>0</v>
      </c>
      <c r="MY24" s="630">
        <f>'Проверочная  таблица'!MQ24-NG24</f>
        <v>0</v>
      </c>
      <c r="MZ24" s="500">
        <f>'Проверочная  таблица'!MR24-NH24</f>
        <v>10400000</v>
      </c>
      <c r="NA24" s="1294">
        <f t="shared" si="162"/>
        <v>10400000</v>
      </c>
      <c r="NB24" s="702">
        <f>'Проверочная  таблица'!MT24-NJ24</f>
        <v>0</v>
      </c>
      <c r="NC24" s="624">
        <f>'Проверочная  таблица'!MU24-NK24</f>
        <v>0</v>
      </c>
      <c r="ND24" s="576">
        <f>'Проверочная  таблица'!MV24-NL24</f>
        <v>10400000</v>
      </c>
      <c r="NE24" s="1294">
        <f t="shared" si="163"/>
        <v>0</v>
      </c>
      <c r="NF24" s="668">
        <f>[1]Субсидия_факт!LL22</f>
        <v>0</v>
      </c>
      <c r="NG24" s="870">
        <f>[1]Субсидия_факт!LR22</f>
        <v>0</v>
      </c>
      <c r="NH24" s="668">
        <f>[1]Субсидия_факт!LV22</f>
        <v>0</v>
      </c>
      <c r="NI24" s="1294">
        <f t="shared" si="164"/>
        <v>0</v>
      </c>
      <c r="NJ24" s="702"/>
      <c r="NK24" s="624"/>
      <c r="NL24" s="576">
        <f t="shared" si="206"/>
        <v>0</v>
      </c>
      <c r="NM24" s="502">
        <f t="shared" si="86"/>
        <v>5737217.8200000003</v>
      </c>
      <c r="NN24" s="458">
        <f>[1]Субсидия_факт!MF22</f>
        <v>1606420.99</v>
      </c>
      <c r="NO24" s="630">
        <f>[1]Субсидия_факт!MJ22</f>
        <v>4130796.83</v>
      </c>
      <c r="NP24" s="499">
        <f t="shared" si="87"/>
        <v>0</v>
      </c>
      <c r="NQ24" s="330"/>
      <c r="NR24" s="649"/>
      <c r="NS24" s="1323">
        <f t="shared" si="88"/>
        <v>5737217.8200000003</v>
      </c>
      <c r="NT24" s="330">
        <f t="shared" si="165"/>
        <v>1606420.99</v>
      </c>
      <c r="NU24" s="630">
        <f t="shared" si="165"/>
        <v>4130796.83</v>
      </c>
      <c r="NV24" s="779">
        <f t="shared" si="89"/>
        <v>0</v>
      </c>
      <c r="NW24" s="330">
        <f t="shared" si="165"/>
        <v>0</v>
      </c>
      <c r="NX24" s="630">
        <f t="shared" si="165"/>
        <v>0</v>
      </c>
      <c r="NY24" s="1323">
        <f t="shared" si="90"/>
        <v>0</v>
      </c>
      <c r="NZ24" s="458">
        <f>[1]Субсидия_факт!MH22</f>
        <v>0</v>
      </c>
      <c r="OA24" s="630">
        <f>[1]Субсидия_факт!ML22</f>
        <v>0</v>
      </c>
      <c r="OB24" s="779">
        <f t="shared" si="91"/>
        <v>0</v>
      </c>
      <c r="OC24" s="330"/>
      <c r="OD24" s="649"/>
      <c r="OE24" s="556">
        <f t="shared" si="92"/>
        <v>0</v>
      </c>
      <c r="OF24" s="668">
        <f>[1]Субсидия_факт!AF22</f>
        <v>0</v>
      </c>
      <c r="OG24" s="870">
        <f>[1]Субсидия_факт!AH22</f>
        <v>0</v>
      </c>
      <c r="OH24" s="452">
        <f t="shared" si="93"/>
        <v>0</v>
      </c>
      <c r="OI24" s="702"/>
      <c r="OJ24" s="624"/>
      <c r="OK24" s="499">
        <f t="shared" si="166"/>
        <v>0</v>
      </c>
      <c r="OL24" s="670">
        <f>[1]Субсидия_факт!MN22</f>
        <v>0</v>
      </c>
      <c r="OM24" s="700">
        <f>[1]Субсидия_факт!MP22</f>
        <v>0</v>
      </c>
      <c r="ON24" s="458">
        <f>[1]Субсидия_факт!NF22</f>
        <v>0</v>
      </c>
      <c r="OO24" s="630">
        <f>[1]Субсидия_факт!NH22</f>
        <v>0</v>
      </c>
      <c r="OP24" s="1321">
        <f t="shared" si="167"/>
        <v>0</v>
      </c>
      <c r="OQ24" s="1070"/>
      <c r="OR24" s="630"/>
      <c r="OS24" s="330"/>
      <c r="OT24" s="649"/>
      <c r="OU24" s="502">
        <f t="shared" si="168"/>
        <v>0</v>
      </c>
      <c r="OV24" s="458">
        <f>[1]Субсидия_факт!LX22</f>
        <v>0</v>
      </c>
      <c r="OW24" s="1324">
        <f>[1]Субсидия_факт!MB22</f>
        <v>0</v>
      </c>
      <c r="OX24" s="458">
        <f>[1]Субсидия_факт!MR22</f>
        <v>0</v>
      </c>
      <c r="OY24" s="630">
        <f>[1]Субсидия_факт!MV22</f>
        <v>0</v>
      </c>
      <c r="OZ24" s="1070">
        <f>[1]Субсидия_факт!NJ22</f>
        <v>0</v>
      </c>
      <c r="PA24" s="630">
        <f>[1]Субсидия_факт!NN22</f>
        <v>0</v>
      </c>
      <c r="PB24" s="499">
        <f t="shared" si="169"/>
        <v>0</v>
      </c>
      <c r="PC24" s="330"/>
      <c r="PD24" s="649"/>
      <c r="PE24" s="458"/>
      <c r="PF24" s="630"/>
      <c r="PG24" s="330"/>
      <c r="PH24" s="649"/>
      <c r="PI24" s="1323">
        <f t="shared" si="170"/>
        <v>0</v>
      </c>
      <c r="PJ24" s="458">
        <f t="shared" si="171"/>
        <v>0</v>
      </c>
      <c r="PK24" s="630">
        <f t="shared" si="172"/>
        <v>0</v>
      </c>
      <c r="PL24" s="458">
        <f t="shared" si="173"/>
        <v>0</v>
      </c>
      <c r="PM24" s="630">
        <f t="shared" si="174"/>
        <v>0</v>
      </c>
      <c r="PN24" s="1070">
        <f t="shared" si="175"/>
        <v>0</v>
      </c>
      <c r="PO24" s="630">
        <f t="shared" si="176"/>
        <v>0</v>
      </c>
      <c r="PP24" s="779">
        <f t="shared" si="177"/>
        <v>0</v>
      </c>
      <c r="PQ24" s="458">
        <f t="shared" si="178"/>
        <v>0</v>
      </c>
      <c r="PR24" s="630">
        <f t="shared" si="179"/>
        <v>0</v>
      </c>
      <c r="PS24" s="458">
        <f t="shared" si="180"/>
        <v>0</v>
      </c>
      <c r="PT24" s="630">
        <f t="shared" si="181"/>
        <v>0</v>
      </c>
      <c r="PU24" s="1070">
        <f t="shared" si="182"/>
        <v>0</v>
      </c>
      <c r="PV24" s="630">
        <f t="shared" si="183"/>
        <v>0</v>
      </c>
      <c r="PW24" s="1323">
        <f t="shared" si="184"/>
        <v>0</v>
      </c>
      <c r="PX24" s="458">
        <f>[1]Субсидия_факт!LZ22</f>
        <v>0</v>
      </c>
      <c r="PY24" s="1324">
        <f>[1]Субсидия_факт!MD22</f>
        <v>0</v>
      </c>
      <c r="PZ24" s="703">
        <f>[1]Субсидия_факт!MT22</f>
        <v>0</v>
      </c>
      <c r="QA24" s="630">
        <f>[1]Субсидия_факт!MX22</f>
        <v>0</v>
      </c>
      <c r="QB24" s="1325">
        <f>[1]Субсидия_факт!NL22</f>
        <v>0</v>
      </c>
      <c r="QC24" s="649">
        <f>[1]Субсидия_факт!NP22</f>
        <v>0</v>
      </c>
      <c r="QD24" s="779">
        <f t="shared" si="185"/>
        <v>0</v>
      </c>
      <c r="QE24" s="330"/>
      <c r="QF24" s="649"/>
      <c r="QG24" s="458"/>
      <c r="QH24" s="630"/>
      <c r="QI24" s="330"/>
      <c r="QJ24" s="649"/>
      <c r="QK24" s="499">
        <f>'Прочая  субсидия_МР  и  ГО'!B20</f>
        <v>6986432.7799999993</v>
      </c>
      <c r="QL24" s="499">
        <f>'Прочая  субсидия_МР  и  ГО'!C20</f>
        <v>4725155.04</v>
      </c>
      <c r="QM24" s="1310">
        <f>'Прочая  субсидия_БП'!B20</f>
        <v>19358366.859999999</v>
      </c>
      <c r="QN24" s="502">
        <f>'Прочая  субсидия_БП'!C20</f>
        <v>590668.84000000008</v>
      </c>
      <c r="QO24" s="1318">
        <f>'Прочая  субсидия_БП'!D20</f>
        <v>19358366.859999999</v>
      </c>
      <c r="QP24" s="559">
        <f>'Прочая  субсидия_БП'!E20</f>
        <v>590668.84000000008</v>
      </c>
      <c r="QQ24" s="1314">
        <f>'Прочая  субсидия_БП'!F20</f>
        <v>0</v>
      </c>
      <c r="QR24" s="1318">
        <f>'Прочая  субсидия_БП'!G20</f>
        <v>0</v>
      </c>
      <c r="QS24" s="502">
        <f t="shared" si="186"/>
        <v>584812521</v>
      </c>
      <c r="QT24" s="458">
        <f>'Проверочная  таблица'!RR24+'Проверочная  таблица'!QY24+'Проверочная  таблица'!RA24+'Проверочная  таблица'!RC24</f>
        <v>579887621</v>
      </c>
      <c r="QU24" s="330">
        <f>'Проверочная  таблица'!RS24+'Проверочная  таблица'!RE24+'Проверочная  таблица'!RK24+'Проверочная  таблица'!RG24+'Проверочная  таблица'!RI24+RM24+RO24</f>
        <v>4924900</v>
      </c>
      <c r="QV24" s="499">
        <f t="shared" si="187"/>
        <v>147605722.43000001</v>
      </c>
      <c r="QW24" s="703">
        <f>'Проверочная  таблица'!RU24+'Проверочная  таблица'!QZ24+'Проверочная  таблица'!RB24+'Проверочная  таблица'!RD24</f>
        <v>146255007.5</v>
      </c>
      <c r="QX24" s="330">
        <f>'Проверочная  таблица'!RV24+'Проверочная  таблица'!RF24+'Проверочная  таблица'!RL24+'Проверочная  таблица'!RH24+'Проверочная  таблица'!RJ24+RN24+RP24</f>
        <v>1350714.9300000002</v>
      </c>
      <c r="QY24" s="1276">
        <f>'Субвенция  на  полномочия'!B20</f>
        <v>554917521</v>
      </c>
      <c r="QZ24" s="452">
        <f>'Субвенция  на  полномочия'!C20</f>
        <v>139552007.5</v>
      </c>
      <c r="RA24" s="1298">
        <f>[1]Субвенция_факт!P21*1000</f>
        <v>17977900</v>
      </c>
      <c r="RB24" s="675">
        <v>4900000</v>
      </c>
      <c r="RC24" s="1298">
        <f>[1]Субвенция_факт!K21*1000</f>
        <v>5997800</v>
      </c>
      <c r="RD24" s="675">
        <v>1470000</v>
      </c>
      <c r="RE24" s="1298">
        <f>[1]Субвенция_факт!AD21*1000</f>
        <v>2949900</v>
      </c>
      <c r="RF24" s="675">
        <v>482791.76</v>
      </c>
      <c r="RG24" s="1298">
        <f>[1]Субвенция_факт!AE21*1000</f>
        <v>7000</v>
      </c>
      <c r="RH24" s="675"/>
      <c r="RI24" s="1298">
        <f>[1]Субвенция_факт!E21*1000</f>
        <v>0</v>
      </c>
      <c r="RJ24" s="675"/>
      <c r="RK24" s="1298">
        <f>[1]Субвенция_факт!F21*1000</f>
        <v>0</v>
      </c>
      <c r="RL24" s="762"/>
      <c r="RM24" s="328">
        <f>[1]Субвенция_факт!G21*1000</f>
        <v>0</v>
      </c>
      <c r="RN24" s="983"/>
      <c r="RO24" s="328">
        <f>[1]Субвенция_факт!H21*1000</f>
        <v>0</v>
      </c>
      <c r="RP24" s="763"/>
      <c r="RQ24" s="502">
        <f t="shared" si="98"/>
        <v>2962400</v>
      </c>
      <c r="RR24" s="1039">
        <f>[1]Субвенция_факт!AC21*1000</f>
        <v>994400</v>
      </c>
      <c r="RS24" s="809">
        <f>[1]Субвенция_факт!AB21*1000</f>
        <v>1968000</v>
      </c>
      <c r="RT24" s="499">
        <f t="shared" si="99"/>
        <v>1200923.17</v>
      </c>
      <c r="RU24" s="1299">
        <v>333000</v>
      </c>
      <c r="RV24" s="1186">
        <v>867923.17</v>
      </c>
      <c r="RW24" s="1326">
        <f>'Проверочная  таблица'!UW24+'Проверочная  таблица'!US24+'Проверочная  таблица'!SY24+'Проверочная  таблица'!TC24+RY24+UG24+UM24+SM24+SQ24+TK24+TO24+TW24+SG24</f>
        <v>0</v>
      </c>
      <c r="RX24" s="328">
        <f>'Проверочная  таблица'!UY24+'Проверочная  таблица'!UU24+'Проверочная  таблица'!TA24+'Проверочная  таблица'!TE24+SC24+UJ24+UP24+SO24+SS24+TM24+TQ24+TZ24+SJ24</f>
        <v>0</v>
      </c>
      <c r="RY24" s="1327">
        <f t="shared" si="100"/>
        <v>0</v>
      </c>
      <c r="RZ24" s="1039">
        <f>'[1]Иные межбюджетные трансферты'!I22</f>
        <v>0</v>
      </c>
      <c r="SA24" s="1160">
        <f>'[1]Иные межбюджетные трансферты'!K22</f>
        <v>0</v>
      </c>
      <c r="SB24" s="1328">
        <f>'[1]Иные межбюджетные трансферты'!M22</f>
        <v>0</v>
      </c>
      <c r="SC24" s="674">
        <f t="shared" si="101"/>
        <v>0</v>
      </c>
      <c r="SD24" s="809"/>
      <c r="SE24" s="807"/>
      <c r="SF24" s="1039"/>
      <c r="SG24" s="502">
        <f t="shared" si="102"/>
        <v>0</v>
      </c>
      <c r="SH24" s="1039">
        <f>'[1]Иные межбюджетные трансферты'!E22</f>
        <v>0</v>
      </c>
      <c r="SI24" s="1160">
        <f>'[1]Иные межбюджетные трансферты'!G22</f>
        <v>0</v>
      </c>
      <c r="SJ24" s="1321">
        <f t="shared" si="103"/>
        <v>0</v>
      </c>
      <c r="SK24" s="1039"/>
      <c r="SL24" s="1160"/>
      <c r="SM24" s="1326">
        <f t="shared" si="188"/>
        <v>0</v>
      </c>
      <c r="SN24" s="1160">
        <f>'[1]Иные межбюджетные трансферты'!W22</f>
        <v>0</v>
      </c>
      <c r="SO24" s="328">
        <f t="shared" si="189"/>
        <v>0</v>
      </c>
      <c r="SP24" s="1044"/>
      <c r="SQ24" s="1329">
        <f t="shared" si="190"/>
        <v>0</v>
      </c>
      <c r="SR24" s="1160">
        <f>'[1]Иные межбюджетные трансферты'!Y22</f>
        <v>0</v>
      </c>
      <c r="SS24" s="1043">
        <f t="shared" si="191"/>
        <v>0</v>
      </c>
      <c r="ST24" s="1044"/>
      <c r="SU24" s="1329">
        <f t="shared" si="192"/>
        <v>0</v>
      </c>
      <c r="SV24" s="1043">
        <f t="shared" si="193"/>
        <v>0</v>
      </c>
      <c r="SW24" s="685">
        <f t="shared" si="194"/>
        <v>0</v>
      </c>
      <c r="SX24" s="1043">
        <f t="shared" si="195"/>
        <v>0</v>
      </c>
      <c r="SY24" s="1310">
        <f t="shared" si="104"/>
        <v>0</v>
      </c>
      <c r="SZ24" s="1160">
        <f>'[1]Иные межбюджетные трансферты'!AC22</f>
        <v>0</v>
      </c>
      <c r="TA24" s="499">
        <f t="shared" si="105"/>
        <v>0</v>
      </c>
      <c r="TB24" s="1160"/>
      <c r="TC24" s="502">
        <f t="shared" si="106"/>
        <v>0</v>
      </c>
      <c r="TD24" s="1160">
        <f>'[1]Иные межбюджетные трансферты'!AE22</f>
        <v>0</v>
      </c>
      <c r="TE24" s="499">
        <f t="shared" si="107"/>
        <v>0</v>
      </c>
      <c r="TF24" s="1330"/>
      <c r="TG24" s="1319">
        <f t="shared" si="108"/>
        <v>0</v>
      </c>
      <c r="TH24" s="498">
        <f t="shared" si="109"/>
        <v>0</v>
      </c>
      <c r="TI24" s="1320">
        <f t="shared" si="196"/>
        <v>0</v>
      </c>
      <c r="TJ24" s="498">
        <f t="shared" si="197"/>
        <v>0</v>
      </c>
      <c r="TK24" s="502">
        <f t="shared" si="110"/>
        <v>0</v>
      </c>
      <c r="TL24" s="1160">
        <f>'[1]Иные межбюджетные трансферты'!AI22</f>
        <v>0</v>
      </c>
      <c r="TM24" s="499">
        <f t="shared" si="111"/>
        <v>0</v>
      </c>
      <c r="TN24" s="1160"/>
      <c r="TO24" s="502">
        <f t="shared" si="112"/>
        <v>0</v>
      </c>
      <c r="TP24" s="1160">
        <f>'[1]Иные межбюджетные трансферты'!AK22</f>
        <v>0</v>
      </c>
      <c r="TQ24" s="499">
        <f t="shared" si="113"/>
        <v>0</v>
      </c>
      <c r="TR24" s="1330"/>
      <c r="TS24" s="1319">
        <f t="shared" si="114"/>
        <v>0</v>
      </c>
      <c r="TT24" s="498">
        <f t="shared" si="115"/>
        <v>0</v>
      </c>
      <c r="TU24" s="1320">
        <f t="shared" si="198"/>
        <v>0</v>
      </c>
      <c r="TV24" s="1319">
        <f t="shared" si="199"/>
        <v>0</v>
      </c>
      <c r="TW24" s="502">
        <f t="shared" si="200"/>
        <v>0</v>
      </c>
      <c r="TX24" s="703">
        <f>'[1]Иные межбюджетные трансферты'!AS22</f>
        <v>0</v>
      </c>
      <c r="TY24" s="630">
        <f>'[1]Иные межбюджетные трансферты'!AW22</f>
        <v>0</v>
      </c>
      <c r="TZ24" s="1321">
        <f t="shared" si="201"/>
        <v>0</v>
      </c>
      <c r="UA24" s="689"/>
      <c r="UB24" s="701"/>
      <c r="UC24" s="1323">
        <f t="shared" si="202"/>
        <v>0</v>
      </c>
      <c r="UD24" s="1323">
        <f t="shared" si="203"/>
        <v>0</v>
      </c>
      <c r="UE24" s="1323">
        <f t="shared" si="204"/>
        <v>0</v>
      </c>
      <c r="UF24" s="779">
        <f t="shared" si="205"/>
        <v>0</v>
      </c>
      <c r="UG24" s="963">
        <f t="shared" si="116"/>
        <v>0</v>
      </c>
      <c r="UH24" s="1308">
        <f>'[1]Иные межбюджетные трансферты'!S22</f>
        <v>0</v>
      </c>
      <c r="UI24" s="1191">
        <f>'[1]Иные межбюджетные трансферты'!U22</f>
        <v>0</v>
      </c>
      <c r="UJ24" s="712">
        <f t="shared" si="117"/>
        <v>0</v>
      </c>
      <c r="UK24" s="1308"/>
      <c r="UL24" s="1191"/>
      <c r="UM24" s="963">
        <f t="shared" si="118"/>
        <v>0</v>
      </c>
      <c r="UN24" s="1308">
        <f>'[1]Иные межбюджетные трансферты'!O22</f>
        <v>0</v>
      </c>
      <c r="UO24" s="1191">
        <f>'[1]Иные межбюджетные трансферты'!Q22</f>
        <v>0</v>
      </c>
      <c r="UP24" s="712">
        <f t="shared" si="119"/>
        <v>0</v>
      </c>
      <c r="UQ24" s="1308"/>
      <c r="UR24" s="1191"/>
      <c r="US24" s="452">
        <f t="shared" si="120"/>
        <v>0</v>
      </c>
      <c r="UT24" s="809"/>
      <c r="UU24" s="1290">
        <f t="shared" si="121"/>
        <v>0</v>
      </c>
      <c r="UV24" s="668"/>
      <c r="UW24" s="556">
        <f t="shared" si="122"/>
        <v>0</v>
      </c>
      <c r="UX24" s="809">
        <f>'[1]Иные межбюджетные трансферты'!AO22</f>
        <v>0</v>
      </c>
      <c r="UY24" s="452">
        <f t="shared" si="123"/>
        <v>0</v>
      </c>
      <c r="UZ24" s="576"/>
      <c r="VA24" s="1289">
        <f t="shared" si="124"/>
        <v>0</v>
      </c>
      <c r="VB24" s="668">
        <f>'Проверочная  таблица'!UX24-VF24</f>
        <v>0</v>
      </c>
      <c r="VC24" s="1289">
        <f t="shared" si="125"/>
        <v>0</v>
      </c>
      <c r="VD24" s="668">
        <f>'Проверочная  таблица'!UZ24-VH24</f>
        <v>0</v>
      </c>
      <c r="VE24" s="1289">
        <f t="shared" si="126"/>
        <v>0</v>
      </c>
      <c r="VF24" s="809">
        <f>'[1]Иные межбюджетные трансферты'!AQ22</f>
        <v>0</v>
      </c>
      <c r="VG24" s="557">
        <f t="shared" si="127"/>
        <v>0</v>
      </c>
      <c r="VH24" s="576"/>
      <c r="VI24" s="499">
        <f>VK24+'Проверочная  таблица'!VS24+VO24+'Проверочная  таблица'!VW24+VQ24+'Проверочная  таблица'!VY24</f>
        <v>-40350000</v>
      </c>
      <c r="VJ24" s="499">
        <f>VL24+'Проверочная  таблица'!VT24+VP24+'Проверочная  таблица'!VX24+VR24+'Проверочная  таблица'!VZ24</f>
        <v>-18500000</v>
      </c>
      <c r="VK24" s="502"/>
      <c r="VL24" s="502"/>
      <c r="VM24" s="502"/>
      <c r="VN24" s="502"/>
      <c r="VO24" s="1319">
        <f t="shared" si="128"/>
        <v>0</v>
      </c>
      <c r="VP24" s="498">
        <f t="shared" si="129"/>
        <v>0</v>
      </c>
      <c r="VQ24" s="503"/>
      <c r="VR24" s="498"/>
      <c r="VS24" s="502">
        <v>-40000000</v>
      </c>
      <c r="VT24" s="502">
        <v>-18500000</v>
      </c>
      <c r="VU24" s="502">
        <v>-350000</v>
      </c>
      <c r="VV24" s="502"/>
      <c r="VW24" s="1319">
        <f t="shared" si="130"/>
        <v>-350000</v>
      </c>
      <c r="VX24" s="498">
        <f t="shared" si="131"/>
        <v>0</v>
      </c>
      <c r="VY24" s="498"/>
      <c r="VZ24" s="498"/>
      <c r="WA24" s="1309">
        <f>'Проверочная  таблица'!VS24+'Проверочная  таблица'!VU24</f>
        <v>-40350000</v>
      </c>
      <c r="WB24" s="1309">
        <f>'Проверочная  таблица'!VT24+'Проверочная  таблица'!VV24</f>
        <v>-18500000</v>
      </c>
      <c r="WC24" s="931"/>
    </row>
    <row r="25" spans="1:601" s="327" customFormat="1" ht="25.5" customHeight="1" x14ac:dyDescent="0.3">
      <c r="A25" s="334" t="s">
        <v>93</v>
      </c>
      <c r="B25" s="502">
        <f>D25+AI25+'Проверочная  таблица'!QS25+'Проверочная  таблица'!RW25</f>
        <v>392345181.12</v>
      </c>
      <c r="C25" s="499">
        <f>E25+'Проверочная  таблица'!QV25+AJ25+'Проверочная  таблица'!RX25</f>
        <v>90059807.810000002</v>
      </c>
      <c r="D25" s="1310">
        <f t="shared" si="0"/>
        <v>71103100</v>
      </c>
      <c r="E25" s="502">
        <f t="shared" si="1"/>
        <v>24191100</v>
      </c>
      <c r="F25" s="1311">
        <f>'[1]Дотация  из  ОБ_факт'!M21</f>
        <v>33795800</v>
      </c>
      <c r="G25" s="1312">
        <v>14624000</v>
      </c>
      <c r="H25" s="1313">
        <f>'[1]Дотация  из  ОБ_факт'!G21</f>
        <v>19006000</v>
      </c>
      <c r="I25" s="1312">
        <v>4991300</v>
      </c>
      <c r="J25" s="559">
        <f t="shared" si="2"/>
        <v>19006000</v>
      </c>
      <c r="K25" s="1314">
        <f t="shared" si="3"/>
        <v>4991300</v>
      </c>
      <c r="L25" s="1315">
        <f>'[1]Дотация  из  ОБ_факт'!K21</f>
        <v>0</v>
      </c>
      <c r="M25" s="685"/>
      <c r="N25" s="1311">
        <f>'[1]Дотация  из  ОБ_факт'!Q21</f>
        <v>0</v>
      </c>
      <c r="O25" s="1316"/>
      <c r="P25" s="1311">
        <f>'[1]Дотация  из  ОБ_факт'!S21</f>
        <v>18301300</v>
      </c>
      <c r="Q25" s="1317">
        <v>4575800</v>
      </c>
      <c r="R25" s="1314">
        <f t="shared" si="4"/>
        <v>18301300</v>
      </c>
      <c r="S25" s="1318">
        <f t="shared" si="5"/>
        <v>4575800</v>
      </c>
      <c r="T25" s="1315">
        <f>'[1]Дотация  из  ОБ_факт'!W21</f>
        <v>0</v>
      </c>
      <c r="U25" s="572"/>
      <c r="V25" s="1311">
        <f>'[1]Дотация  из  ОБ_факт'!AA21+'[1]Дотация  из  ОБ_факт'!AC21+'[1]Дотация  из  ОБ_факт'!AG21</f>
        <v>0</v>
      </c>
      <c r="W25" s="959">
        <f t="shared" si="6"/>
        <v>0</v>
      </c>
      <c r="X25" s="543"/>
      <c r="Y25" s="542"/>
      <c r="Z25" s="543"/>
      <c r="AA25" s="1311">
        <f>'[1]Дотация  из  ОБ_факт'!Y21+'[1]Дотация  из  ОБ_факт'!AE21</f>
        <v>0</v>
      </c>
      <c r="AB25" s="573">
        <f t="shared" si="7"/>
        <v>0</v>
      </c>
      <c r="AC25" s="542"/>
      <c r="AD25" s="543"/>
      <c r="AE25" s="559">
        <f t="shared" si="8"/>
        <v>0</v>
      </c>
      <c r="AF25" s="1314">
        <f t="shared" si="9"/>
        <v>0</v>
      </c>
      <c r="AG25" s="559">
        <f>'[1]Дотация  из  ОБ_факт'!AE21</f>
        <v>0</v>
      </c>
      <c r="AH25" s="676"/>
      <c r="AI25" s="1276">
        <f>'Проверочная  таблица'!LK25+'Проверочная  таблица'!QK25+'Проверочная  таблица'!QM25+CQ25+CS25+CY25+DA25+BS25+CA25+'Проверочная  таблица'!JK25+'Проверочная  таблица'!JU25+'Проверочная  таблица'!EC25+'Проверочная  таблица'!KY25+DM25+'Проверочная  таблица'!IG25+'Проверочная  таблица'!IM25+'Проверочная  таблица'!MG25+'Проверочная  таблица'!MO25+IA25+'Проверочная  таблица'!LU25+FK25+EY25+OE25+ES25+AK25+AU25+FE25+JE25+GG25+GQ25+DG25+OK25+FQ25+EI25+OU25+NM25+GA25+CM25+HU25</f>
        <v>99795200.11999999</v>
      </c>
      <c r="AJ25" s="556">
        <f>'Проверочная  таблица'!LP25+'Проверочная  таблица'!QL25+'Проверочная  таблица'!QN25+CR25+CT25+CZ25+DB25+BW25+CE25+'Проверочная  таблица'!JP25+'Проверочная  таблица'!JZ25+'Проверочная  таблица'!EF25+'Проверочная  таблица'!LE25+DU25+'Проверочная  таблица'!IJ25+'Проверочная  таблица'!IP25+'Проверочная  таблица'!MK25+'Проверочная  таблица'!MS25+ID25+'Проверочная  таблица'!LY25+FH25+FN25+FB25+OH25+EV25+AP25+AY25+JH25+GL25+GV25+DJ25+OP25+FT25+EN25+PB25+NP25+GD25+CO25+HX25</f>
        <v>10535972.5</v>
      </c>
      <c r="AK25" s="556">
        <f t="shared" si="10"/>
        <v>0</v>
      </c>
      <c r="AL25" s="330">
        <f>[1]Субсидия_факт!DB23</f>
        <v>0</v>
      </c>
      <c r="AM25" s="500">
        <f>[1]Субсидия_факт!FF23</f>
        <v>0</v>
      </c>
      <c r="AN25" s="501">
        <f>[1]Субсидия_факт!FR23</f>
        <v>0</v>
      </c>
      <c r="AO25" s="500">
        <f>[1]Субсидия_факт!MZ23</f>
        <v>0</v>
      </c>
      <c r="AP25" s="556">
        <f t="shared" si="11"/>
        <v>0</v>
      </c>
      <c r="AQ25" s="458"/>
      <c r="AR25" s="458"/>
      <c r="AS25" s="458"/>
      <c r="AT25" s="458"/>
      <c r="AU25" s="556">
        <f t="shared" si="12"/>
        <v>0</v>
      </c>
      <c r="AV25" s="458">
        <f>[1]Субсидия_факт!DD23</f>
        <v>0</v>
      </c>
      <c r="AW25" s="330">
        <f>[1]Субсидия_факт!FJ23</f>
        <v>0</v>
      </c>
      <c r="AX25" s="501">
        <f>[1]Субсидия_факт!NB23</f>
        <v>0</v>
      </c>
      <c r="AY25" s="556">
        <f t="shared" si="13"/>
        <v>0</v>
      </c>
      <c r="AZ25" s="500"/>
      <c r="BA25" s="500"/>
      <c r="BB25" s="501"/>
      <c r="BC25" s="557">
        <f t="shared" si="14"/>
        <v>0</v>
      </c>
      <c r="BD25" s="501">
        <f t="shared" si="15"/>
        <v>0</v>
      </c>
      <c r="BE25" s="458">
        <f t="shared" si="16"/>
        <v>0</v>
      </c>
      <c r="BF25" s="330">
        <f t="shared" si="17"/>
        <v>0</v>
      </c>
      <c r="BG25" s="557">
        <f t="shared" si="18"/>
        <v>0</v>
      </c>
      <c r="BH25" s="500">
        <f t="shared" si="19"/>
        <v>0</v>
      </c>
      <c r="BI25" s="501">
        <f t="shared" si="20"/>
        <v>0</v>
      </c>
      <c r="BJ25" s="330">
        <f t="shared" si="21"/>
        <v>0</v>
      </c>
      <c r="BK25" s="557">
        <f t="shared" si="22"/>
        <v>0</v>
      </c>
      <c r="BL25" s="458">
        <f>[1]Субсидия_факт!DF23</f>
        <v>0</v>
      </c>
      <c r="BM25" s="330">
        <f>[1]Субсидия_факт!FL23</f>
        <v>0</v>
      </c>
      <c r="BN25" s="458">
        <f>[1]Субсидия_факт!ND23</f>
        <v>0</v>
      </c>
      <c r="BO25" s="557">
        <f t="shared" si="23"/>
        <v>0</v>
      </c>
      <c r="BP25" s="501"/>
      <c r="BQ25" s="500"/>
      <c r="BR25" s="501"/>
      <c r="BS25" s="499">
        <f t="shared" si="132"/>
        <v>48724426</v>
      </c>
      <c r="BT25" s="1070">
        <f>[1]Субсидия_факт!IL23</f>
        <v>13298580</v>
      </c>
      <c r="BU25" s="330">
        <f>[1]Субсидия_факт!IR23</f>
        <v>35425846</v>
      </c>
      <c r="BV25" s="668">
        <f>[1]Субсидия_факт!JD23</f>
        <v>0</v>
      </c>
      <c r="BW25" s="499">
        <f t="shared" si="133"/>
        <v>0</v>
      </c>
      <c r="BX25" s="500"/>
      <c r="BY25" s="500"/>
      <c r="BZ25" s="576"/>
      <c r="CA25" s="499">
        <f t="shared" si="134"/>
        <v>0</v>
      </c>
      <c r="CB25" s="458">
        <f>[1]Субсидия_факт!IN23</f>
        <v>0</v>
      </c>
      <c r="CC25" s="330">
        <f>[1]Субсидия_факт!IT23</f>
        <v>0</v>
      </c>
      <c r="CD25" s="668">
        <f>[1]Субсидия_факт!JF23</f>
        <v>0</v>
      </c>
      <c r="CE25" s="499">
        <f t="shared" si="135"/>
        <v>0</v>
      </c>
      <c r="CF25" s="500"/>
      <c r="CG25" s="501"/>
      <c r="CH25" s="668"/>
      <c r="CI25" s="1319">
        <f t="shared" si="24"/>
        <v>0</v>
      </c>
      <c r="CJ25" s="498">
        <f t="shared" si="25"/>
        <v>0</v>
      </c>
      <c r="CK25" s="1320">
        <f t="shared" si="136"/>
        <v>0</v>
      </c>
      <c r="CL25" s="1319">
        <f t="shared" si="137"/>
        <v>0</v>
      </c>
      <c r="CM25" s="499">
        <f t="shared" si="138"/>
        <v>0</v>
      </c>
      <c r="CN25" s="630">
        <f>[1]Субсидия_факт!FT23</f>
        <v>0</v>
      </c>
      <c r="CO25" s="499">
        <f t="shared" si="138"/>
        <v>0</v>
      </c>
      <c r="CP25" s="630"/>
      <c r="CQ25" s="1321">
        <f>[1]Субсидия_факт!FV23</f>
        <v>0</v>
      </c>
      <c r="CR25" s="573"/>
      <c r="CS25" s="499">
        <f>[1]Субсидия_факт!FX23</f>
        <v>0</v>
      </c>
      <c r="CT25" s="573"/>
      <c r="CU25" s="498">
        <f t="shared" si="26"/>
        <v>0</v>
      </c>
      <c r="CV25" s="1320">
        <f t="shared" si="27"/>
        <v>0</v>
      </c>
      <c r="CW25" s="779">
        <f>[1]Субсидия_факт!FZ23</f>
        <v>0</v>
      </c>
      <c r="CX25" s="572"/>
      <c r="CY25" s="502">
        <f>[1]Субсидия_факт!GB23</f>
        <v>0</v>
      </c>
      <c r="CZ25" s="328"/>
      <c r="DA25" s="1321">
        <f>[1]Субсидия_факт!GD23</f>
        <v>0</v>
      </c>
      <c r="DB25" s="573"/>
      <c r="DC25" s="498">
        <f t="shared" si="28"/>
        <v>0</v>
      </c>
      <c r="DD25" s="498">
        <f t="shared" si="29"/>
        <v>0</v>
      </c>
      <c r="DE25" s="1285">
        <f>[1]Субсидия_факт!GF23</f>
        <v>0</v>
      </c>
      <c r="DF25" s="329"/>
      <c r="DG25" s="556">
        <f t="shared" si="30"/>
        <v>0</v>
      </c>
      <c r="DH25" s="668">
        <f>[1]Субсидия_факт!EV23</f>
        <v>0</v>
      </c>
      <c r="DI25" s="870">
        <f>[1]Субсидия_факт!EX23</f>
        <v>0</v>
      </c>
      <c r="DJ25" s="452">
        <f t="shared" si="31"/>
        <v>0</v>
      </c>
      <c r="DK25" s="702"/>
      <c r="DL25" s="870"/>
      <c r="DM25" s="502">
        <f t="shared" si="32"/>
        <v>0</v>
      </c>
      <c r="DN25" s="703">
        <f>[1]Субсидия_факт!R23</f>
        <v>0</v>
      </c>
      <c r="DO25" s="703">
        <f>[1]Субсидия_факт!T23</f>
        <v>0</v>
      </c>
      <c r="DP25" s="630">
        <f>[1]Субсидия_факт!V23</f>
        <v>0</v>
      </c>
      <c r="DQ25" s="670">
        <f>[1]Субсидия_факт!X23</f>
        <v>0</v>
      </c>
      <c r="DR25" s="700">
        <f>[1]Субсидия_факт!Z23</f>
        <v>0</v>
      </c>
      <c r="DS25" s="500">
        <f>[1]Субсидия_факт!AB23</f>
        <v>0</v>
      </c>
      <c r="DT25" s="670">
        <f>[1]Субсидия_факт!AD23</f>
        <v>0</v>
      </c>
      <c r="DU25" s="499">
        <f t="shared" si="33"/>
        <v>0</v>
      </c>
      <c r="DV25" s="501"/>
      <c r="DW25" s="500"/>
      <c r="DX25" s="630"/>
      <c r="DY25" s="500"/>
      <c r="DZ25" s="630"/>
      <c r="EA25" s="501"/>
      <c r="EB25" s="703"/>
      <c r="EC25" s="556">
        <f t="shared" si="34"/>
        <v>0</v>
      </c>
      <c r="ED25" s="668">
        <f>[1]Субсидия_факт!BN23</f>
        <v>0</v>
      </c>
      <c r="EE25" s="870">
        <f>[1]Субсидия_факт!BP23</f>
        <v>0</v>
      </c>
      <c r="EF25" s="452">
        <f t="shared" si="35"/>
        <v>0</v>
      </c>
      <c r="EG25" s="702"/>
      <c r="EH25" s="870"/>
      <c r="EI25" s="502">
        <f t="shared" si="139"/>
        <v>2980082.37</v>
      </c>
      <c r="EJ25" s="458">
        <f>[1]Субсидия_факт!AJ23</f>
        <v>120407.37</v>
      </c>
      <c r="EK25" s="630">
        <f>[1]Субсидия_факт!AL23</f>
        <v>2859675</v>
      </c>
      <c r="EL25" s="1070">
        <f>[1]Субсидия_факт!AN23</f>
        <v>0</v>
      </c>
      <c r="EM25" s="630">
        <f>[1]Субсидия_факт!AP23</f>
        <v>0</v>
      </c>
      <c r="EN25" s="499">
        <f t="shared" si="140"/>
        <v>0</v>
      </c>
      <c r="EO25" s="458"/>
      <c r="EP25" s="630"/>
      <c r="EQ25" s="458"/>
      <c r="ER25" s="630"/>
      <c r="ES25" s="556">
        <f t="shared" si="36"/>
        <v>0</v>
      </c>
      <c r="ET25" s="668">
        <f>[1]Субсидия_факт!AX23</f>
        <v>0</v>
      </c>
      <c r="EU25" s="624">
        <f>[1]Субсидия_факт!AZ23</f>
        <v>0</v>
      </c>
      <c r="EV25" s="452">
        <f t="shared" si="37"/>
        <v>0</v>
      </c>
      <c r="EW25" s="702"/>
      <c r="EX25" s="624"/>
      <c r="EY25" s="556">
        <f t="shared" si="38"/>
        <v>0</v>
      </c>
      <c r="EZ25" s="668">
        <f>[1]Субсидия_факт!BZ23</f>
        <v>0</v>
      </c>
      <c r="FA25" s="870">
        <f>[1]Субсидия_факт!CB23</f>
        <v>0</v>
      </c>
      <c r="FB25" s="452">
        <f t="shared" si="39"/>
        <v>0</v>
      </c>
      <c r="FC25" s="702"/>
      <c r="FD25" s="624"/>
      <c r="FE25" s="556">
        <f t="shared" si="40"/>
        <v>0</v>
      </c>
      <c r="FF25" s="668">
        <f>[1]Субсидия_факт!BR23</f>
        <v>0</v>
      </c>
      <c r="FG25" s="870">
        <f>[1]Субсидия_факт!BT23</f>
        <v>0</v>
      </c>
      <c r="FH25" s="452">
        <f t="shared" si="41"/>
        <v>0</v>
      </c>
      <c r="FI25" s="702"/>
      <c r="FJ25" s="624"/>
      <c r="FK25" s="556">
        <f t="shared" si="42"/>
        <v>0</v>
      </c>
      <c r="FL25" s="668">
        <f>[1]Субсидия_факт!KJ23</f>
        <v>0</v>
      </c>
      <c r="FM25" s="870">
        <f>[1]Субсидия_факт!KL23</f>
        <v>0</v>
      </c>
      <c r="FN25" s="452">
        <f t="shared" si="43"/>
        <v>0</v>
      </c>
      <c r="FO25" s="702"/>
      <c r="FP25" s="624"/>
      <c r="FQ25" s="556">
        <f t="shared" si="44"/>
        <v>0</v>
      </c>
      <c r="FR25" s="668">
        <f>[1]Субсидия_факт!KN23</f>
        <v>0</v>
      </c>
      <c r="FS25" s="870">
        <f>[1]Субсидия_факт!KR23</f>
        <v>0</v>
      </c>
      <c r="FT25" s="452">
        <f t="shared" si="45"/>
        <v>0</v>
      </c>
      <c r="FU25" s="702"/>
      <c r="FV25" s="624"/>
      <c r="FW25" s="1289">
        <f t="shared" si="141"/>
        <v>0</v>
      </c>
      <c r="FX25" s="557">
        <f t="shared" si="142"/>
        <v>0</v>
      </c>
      <c r="FY25" s="1289">
        <f t="shared" si="143"/>
        <v>0</v>
      </c>
      <c r="FZ25" s="557">
        <f t="shared" si="144"/>
        <v>0</v>
      </c>
      <c r="GA25" s="556">
        <f t="shared" si="145"/>
        <v>0</v>
      </c>
      <c r="GB25" s="668">
        <f>[1]Субсидия_факт!BJ23</f>
        <v>0</v>
      </c>
      <c r="GC25" s="624">
        <f>[1]Субсидия_факт!BL23</f>
        <v>0</v>
      </c>
      <c r="GD25" s="556">
        <f t="shared" si="146"/>
        <v>0</v>
      </c>
      <c r="GE25" s="668"/>
      <c r="GF25" s="624"/>
      <c r="GG25" s="556">
        <f t="shared" si="46"/>
        <v>0</v>
      </c>
      <c r="GH25" s="668"/>
      <c r="GI25" s="624"/>
      <c r="GJ25" s="668"/>
      <c r="GK25" s="870"/>
      <c r="GL25" s="452">
        <f t="shared" si="47"/>
        <v>0</v>
      </c>
      <c r="GM25" s="668"/>
      <c r="GN25" s="624"/>
      <c r="GO25" s="668"/>
      <c r="GP25" s="624"/>
      <c r="GQ25" s="452">
        <f t="shared" si="147"/>
        <v>0</v>
      </c>
      <c r="GR25" s="668">
        <f>[1]Субсидия_факт!GJ23</f>
        <v>0</v>
      </c>
      <c r="GS25" s="624">
        <f>[1]Субсидия_факт!GN23</f>
        <v>0</v>
      </c>
      <c r="GT25" s="668">
        <f>[1]Субсидия_факт!GX23</f>
        <v>0</v>
      </c>
      <c r="GU25" s="870">
        <f>[1]Субсидия_факт!HB23</f>
        <v>0</v>
      </c>
      <c r="GV25" s="452">
        <f t="shared" si="148"/>
        <v>0</v>
      </c>
      <c r="GW25" s="668"/>
      <c r="GX25" s="624"/>
      <c r="GY25" s="668"/>
      <c r="GZ25" s="624"/>
      <c r="HA25" s="1289">
        <f t="shared" si="149"/>
        <v>0</v>
      </c>
      <c r="HB25" s="668">
        <f t="shared" si="48"/>
        <v>0</v>
      </c>
      <c r="HC25" s="870">
        <f t="shared" si="49"/>
        <v>0</v>
      </c>
      <c r="HD25" s="668">
        <f t="shared" si="50"/>
        <v>0</v>
      </c>
      <c r="HE25" s="870">
        <f t="shared" si="51"/>
        <v>0</v>
      </c>
      <c r="HF25" s="1289">
        <f t="shared" si="150"/>
        <v>0</v>
      </c>
      <c r="HG25" s="668">
        <f t="shared" si="52"/>
        <v>0</v>
      </c>
      <c r="HH25" s="870">
        <f t="shared" si="53"/>
        <v>0</v>
      </c>
      <c r="HI25" s="668">
        <f t="shared" si="54"/>
        <v>0</v>
      </c>
      <c r="HJ25" s="870">
        <f t="shared" si="55"/>
        <v>0</v>
      </c>
      <c r="HK25" s="1289">
        <f t="shared" si="151"/>
        <v>0</v>
      </c>
      <c r="HL25" s="668">
        <f>[1]Субсидия_факт!GL23</f>
        <v>0</v>
      </c>
      <c r="HM25" s="624">
        <f>[1]Субсидия_факт!GP23</f>
        <v>0</v>
      </c>
      <c r="HN25" s="668">
        <f>[1]Субсидия_факт!GZ23</f>
        <v>0</v>
      </c>
      <c r="HO25" s="870">
        <f>[1]Субсидия_факт!HD23</f>
        <v>0</v>
      </c>
      <c r="HP25" s="1289">
        <f t="shared" si="152"/>
        <v>0</v>
      </c>
      <c r="HQ25" s="668"/>
      <c r="HR25" s="624"/>
      <c r="HS25" s="668"/>
      <c r="HT25" s="624"/>
      <c r="HU25" s="502">
        <f t="shared" si="56"/>
        <v>0</v>
      </c>
      <c r="HV25" s="576">
        <f>[1]Субсидия_факт!N23</f>
        <v>0</v>
      </c>
      <c r="HW25" s="624">
        <f>[1]Субсидия_факт!P23</f>
        <v>0</v>
      </c>
      <c r="HX25" s="499">
        <f t="shared" si="57"/>
        <v>0</v>
      </c>
      <c r="HY25" s="500"/>
      <c r="HZ25" s="649"/>
      <c r="IA25" s="502">
        <f t="shared" si="153"/>
        <v>0</v>
      </c>
      <c r="IB25" s="576">
        <f>[1]Субсидия_факт!EP23</f>
        <v>0</v>
      </c>
      <c r="IC25" s="624">
        <f>[1]Субсидия_факт!ER23</f>
        <v>0</v>
      </c>
      <c r="ID25" s="499">
        <f t="shared" si="154"/>
        <v>0</v>
      </c>
      <c r="IE25" s="500"/>
      <c r="IF25" s="649"/>
      <c r="IG25" s="1276">
        <f t="shared" si="60"/>
        <v>897137.82000000007</v>
      </c>
      <c r="IH25" s="668">
        <f>[1]Субсидия_факт!ED23</f>
        <v>251199.82</v>
      </c>
      <c r="II25" s="870">
        <f>[1]Субсидия_факт!EJ23</f>
        <v>645938</v>
      </c>
      <c r="IJ25" s="452">
        <f t="shared" si="61"/>
        <v>0</v>
      </c>
      <c r="IK25" s="668"/>
      <c r="IL25" s="624"/>
      <c r="IM25" s="452">
        <f t="shared" si="62"/>
        <v>85061.959999999992</v>
      </c>
      <c r="IN25" s="668">
        <f>[1]Субсидия_факт!EF23</f>
        <v>23817.47</v>
      </c>
      <c r="IO25" s="624">
        <f>[1]Субсидия_факт!EL23</f>
        <v>61244.49</v>
      </c>
      <c r="IP25" s="452">
        <f t="shared" si="63"/>
        <v>0</v>
      </c>
      <c r="IQ25" s="576"/>
      <c r="IR25" s="652"/>
      <c r="IS25" s="557">
        <f t="shared" si="64"/>
        <v>85061.959999999992</v>
      </c>
      <c r="IT25" s="702">
        <f>'Проверочная  таблица'!IN25-'Проверочная  таблица'!IZ25</f>
        <v>23817.47</v>
      </c>
      <c r="IU25" s="624">
        <f>'Проверочная  таблица'!IO25-'Проверочная  таблица'!JA25</f>
        <v>61244.49</v>
      </c>
      <c r="IV25" s="1285">
        <f t="shared" si="65"/>
        <v>0</v>
      </c>
      <c r="IW25" s="576">
        <f>'Проверочная  таблица'!IQ25-'Проверочная  таблица'!JC25</f>
        <v>0</v>
      </c>
      <c r="IX25" s="701">
        <f>'Проверочная  таблица'!IR25-'Проверочная  таблица'!JD25</f>
        <v>0</v>
      </c>
      <c r="IY25" s="557">
        <f t="shared" si="66"/>
        <v>0</v>
      </c>
      <c r="IZ25" s="668">
        <f>[1]Субсидия_факт!EH23</f>
        <v>0</v>
      </c>
      <c r="JA25" s="870">
        <f>[1]Субсидия_факт!EN23</f>
        <v>0</v>
      </c>
      <c r="JB25" s="557">
        <f t="shared" si="67"/>
        <v>0</v>
      </c>
      <c r="JC25" s="668"/>
      <c r="JD25" s="624"/>
      <c r="JE25" s="452">
        <f t="shared" si="68"/>
        <v>0</v>
      </c>
      <c r="JF25" s="576">
        <f>[1]Субсидия_факт!AR23</f>
        <v>0</v>
      </c>
      <c r="JG25" s="624">
        <f>[1]Субсидия_факт!AT23</f>
        <v>0</v>
      </c>
      <c r="JH25" s="452">
        <f t="shared" si="69"/>
        <v>0</v>
      </c>
      <c r="JI25" s="576"/>
      <c r="JJ25" s="624"/>
      <c r="JK25" s="1290">
        <f t="shared" si="70"/>
        <v>0</v>
      </c>
      <c r="JL25" s="576">
        <f>[1]Субсидия_факт!CJ23</f>
        <v>0</v>
      </c>
      <c r="JM25" s="624">
        <f>[1]Субсидия_факт!CP23</f>
        <v>0</v>
      </c>
      <c r="JN25" s="668">
        <f>[1]Субсидия_факт!DN23</f>
        <v>0</v>
      </c>
      <c r="JO25" s="870">
        <f>[1]Субсидия_факт!DT23</f>
        <v>0</v>
      </c>
      <c r="JP25" s="452">
        <f t="shared" si="71"/>
        <v>0</v>
      </c>
      <c r="JQ25" s="576"/>
      <c r="JR25" s="624"/>
      <c r="JS25" s="576"/>
      <c r="JT25" s="767"/>
      <c r="JU25" s="1290">
        <f t="shared" si="72"/>
        <v>0</v>
      </c>
      <c r="JV25" s="576">
        <f>[1]Субсидия_факт!CL23</f>
        <v>0</v>
      </c>
      <c r="JW25" s="624">
        <f>[1]Субсидия_факт!CR23</f>
        <v>0</v>
      </c>
      <c r="JX25" s="668">
        <f>[1]Субсидия_факт!DP23</f>
        <v>0</v>
      </c>
      <c r="JY25" s="870">
        <f>[1]Субсидия_факт!DV23</f>
        <v>0</v>
      </c>
      <c r="JZ25" s="452">
        <f t="shared" si="73"/>
        <v>0</v>
      </c>
      <c r="KA25" s="576"/>
      <c r="KB25" s="624"/>
      <c r="KC25" s="702"/>
      <c r="KD25" s="624"/>
      <c r="KE25" s="1291">
        <f t="shared" si="74"/>
        <v>0</v>
      </c>
      <c r="KF25" s="576">
        <f>'Проверочная  таблица'!JV25-KP25</f>
        <v>0</v>
      </c>
      <c r="KG25" s="624">
        <f>'Проверочная  таблица'!JW25-KQ25</f>
        <v>0</v>
      </c>
      <c r="KH25" s="702">
        <f>'Проверочная  таблица'!JX25-KR25</f>
        <v>0</v>
      </c>
      <c r="KI25" s="624">
        <f>'Проверочная  таблица'!JY25-KS25</f>
        <v>0</v>
      </c>
      <c r="KJ25" s="1291">
        <f t="shared" si="75"/>
        <v>0</v>
      </c>
      <c r="KK25" s="576">
        <f>'Проверочная  таблица'!KA25-KU25</f>
        <v>0</v>
      </c>
      <c r="KL25" s="652">
        <f>'Проверочная  таблица'!KB25-KV25</f>
        <v>0</v>
      </c>
      <c r="KM25" s="576">
        <f>'Проверочная  таблица'!KC25-KW25</f>
        <v>0</v>
      </c>
      <c r="KN25" s="701">
        <f>'Проверочная  таблица'!KD25-KX25</f>
        <v>0</v>
      </c>
      <c r="KO25" s="557">
        <f t="shared" si="76"/>
        <v>0</v>
      </c>
      <c r="KP25" s="576">
        <f>[1]Субсидия_факт!CN23</f>
        <v>0</v>
      </c>
      <c r="KQ25" s="624">
        <f>[1]Субсидия_факт!CT23</f>
        <v>0</v>
      </c>
      <c r="KR25" s="668">
        <f>[1]Субсидия_факт!DR23</f>
        <v>0</v>
      </c>
      <c r="KS25" s="870">
        <f>[1]Субсидия_факт!DX23</f>
        <v>0</v>
      </c>
      <c r="KT25" s="557">
        <f t="shared" si="77"/>
        <v>0</v>
      </c>
      <c r="KU25" s="576"/>
      <c r="KV25" s="624"/>
      <c r="KW25" s="576"/>
      <c r="KX25" s="767"/>
      <c r="KY25" s="1292">
        <f t="shared" si="155"/>
        <v>0</v>
      </c>
      <c r="KZ25" s="668">
        <f>[1]Субсидия_факт!CD23</f>
        <v>0</v>
      </c>
      <c r="LA25" s="624">
        <f>[1]Субсидия_факт!CF23</f>
        <v>0</v>
      </c>
      <c r="LB25" s="668">
        <f>[1]Субсидия_факт!BV23</f>
        <v>0</v>
      </c>
      <c r="LC25" s="624">
        <f>[1]Субсидия_факт!BX23</f>
        <v>0</v>
      </c>
      <c r="LD25" s="668">
        <f>[1]Субсидия_факт!CH23</f>
        <v>0</v>
      </c>
      <c r="LE25" s="452">
        <f t="shared" si="156"/>
        <v>0</v>
      </c>
      <c r="LF25" s="576"/>
      <c r="LG25" s="624"/>
      <c r="LH25" s="576"/>
      <c r="LI25" s="624"/>
      <c r="LJ25" s="576"/>
      <c r="LK25" s="556">
        <f t="shared" si="78"/>
        <v>213300.3</v>
      </c>
      <c r="LL25" s="500">
        <f>[1]Субсидия_факт!HN23</f>
        <v>0</v>
      </c>
      <c r="LM25" s="668">
        <f>[1]Субсидия_факт!HL23</f>
        <v>213300.3</v>
      </c>
      <c r="LN25" s="703">
        <f>[1]Субсидия_факт!HV23</f>
        <v>0</v>
      </c>
      <c r="LO25" s="630">
        <f>[1]Субсидия_факт!HX23</f>
        <v>0</v>
      </c>
      <c r="LP25" s="452">
        <f t="shared" si="79"/>
        <v>0</v>
      </c>
      <c r="LQ25" s="330"/>
      <c r="LR25" s="576"/>
      <c r="LS25" s="458"/>
      <c r="LT25" s="630"/>
      <c r="LU25" s="452">
        <f t="shared" si="80"/>
        <v>0</v>
      </c>
      <c r="LV25" s="576">
        <f>[1]Субсидия_факт!HT23</f>
        <v>0</v>
      </c>
      <c r="LW25" s="576">
        <f>[1]Субсидия_факт!HP23</f>
        <v>0</v>
      </c>
      <c r="LX25" s="624">
        <f>[1]Субсидия_факт!HR23</f>
        <v>0</v>
      </c>
      <c r="LY25" s="452">
        <f t="shared" si="81"/>
        <v>0</v>
      </c>
      <c r="LZ25" s="576">
        <f t="shared" si="157"/>
        <v>0</v>
      </c>
      <c r="MA25" s="576"/>
      <c r="MB25" s="624"/>
      <c r="MC25" s="1289">
        <f t="shared" si="82"/>
        <v>0</v>
      </c>
      <c r="MD25" s="1289">
        <f t="shared" si="83"/>
        <v>0</v>
      </c>
      <c r="ME25" s="1289">
        <f t="shared" si="84"/>
        <v>0</v>
      </c>
      <c r="MF25" s="557">
        <f t="shared" si="85"/>
        <v>0</v>
      </c>
      <c r="MG25" s="1293">
        <f t="shared" si="207"/>
        <v>0</v>
      </c>
      <c r="MH25" s="668">
        <f>[1]Субсидия_факт!LH23</f>
        <v>0</v>
      </c>
      <c r="MI25" s="870">
        <f>[1]Субсидия_факт!LN23</f>
        <v>0</v>
      </c>
      <c r="MJ25" s="576"/>
      <c r="MK25" s="1293">
        <f t="shared" si="208"/>
        <v>0</v>
      </c>
      <c r="ML25" s="702"/>
      <c r="MM25" s="624"/>
      <c r="MN25" s="576"/>
      <c r="MO25" s="1293">
        <f t="shared" si="158"/>
        <v>7000000</v>
      </c>
      <c r="MP25" s="668">
        <f>[1]Субсидия_факт!LJ23</f>
        <v>0</v>
      </c>
      <c r="MQ25" s="870">
        <f>[1]Субсидия_факт!LP23</f>
        <v>0</v>
      </c>
      <c r="MR25" s="576">
        <f>[1]Субсидия_факт!LT23</f>
        <v>7000000</v>
      </c>
      <c r="MS25" s="1293">
        <f t="shared" si="159"/>
        <v>7000000</v>
      </c>
      <c r="MT25" s="576"/>
      <c r="MU25" s="701"/>
      <c r="MV25" s="576">
        <f t="shared" si="160"/>
        <v>7000000</v>
      </c>
      <c r="MW25" s="1294">
        <f t="shared" si="161"/>
        <v>7000000</v>
      </c>
      <c r="MX25" s="501">
        <f>'Проверочная  таблица'!MP25-NF25</f>
        <v>0</v>
      </c>
      <c r="MY25" s="630">
        <f>'Проверочная  таблица'!MQ25-NG25</f>
        <v>0</v>
      </c>
      <c r="MZ25" s="500">
        <f>'Проверочная  таблица'!MR25-NH25</f>
        <v>7000000</v>
      </c>
      <c r="NA25" s="1294">
        <f t="shared" si="162"/>
        <v>7000000</v>
      </c>
      <c r="NB25" s="702">
        <f>'Проверочная  таблица'!MT25-NJ25</f>
        <v>0</v>
      </c>
      <c r="NC25" s="624">
        <f>'Проверочная  таблица'!MU25-NK25</f>
        <v>0</v>
      </c>
      <c r="ND25" s="576">
        <f>'Проверочная  таблица'!MV25-NL25</f>
        <v>7000000</v>
      </c>
      <c r="NE25" s="1294">
        <f t="shared" si="163"/>
        <v>0</v>
      </c>
      <c r="NF25" s="668">
        <f>[1]Субсидия_факт!LL23</f>
        <v>0</v>
      </c>
      <c r="NG25" s="870">
        <f>[1]Субсидия_факт!LR23</f>
        <v>0</v>
      </c>
      <c r="NH25" s="668">
        <f>[1]Субсидия_факт!LV23</f>
        <v>0</v>
      </c>
      <c r="NI25" s="1294">
        <f t="shared" si="164"/>
        <v>0</v>
      </c>
      <c r="NJ25" s="702"/>
      <c r="NK25" s="624"/>
      <c r="NL25" s="576">
        <f t="shared" si="206"/>
        <v>0</v>
      </c>
      <c r="NM25" s="502">
        <f t="shared" si="86"/>
        <v>3329693.55</v>
      </c>
      <c r="NN25" s="458">
        <f>[1]Субсидия_факт!MF23</f>
        <v>932314.19</v>
      </c>
      <c r="NO25" s="630">
        <f>[1]Субсидия_факт!MJ23</f>
        <v>2397379.36</v>
      </c>
      <c r="NP25" s="499">
        <f t="shared" si="87"/>
        <v>0</v>
      </c>
      <c r="NQ25" s="330"/>
      <c r="NR25" s="649"/>
      <c r="NS25" s="1323">
        <f t="shared" si="88"/>
        <v>3329693.55</v>
      </c>
      <c r="NT25" s="330">
        <f t="shared" si="165"/>
        <v>932314.19</v>
      </c>
      <c r="NU25" s="630">
        <f t="shared" si="165"/>
        <v>2397379.36</v>
      </c>
      <c r="NV25" s="779">
        <f t="shared" si="89"/>
        <v>0</v>
      </c>
      <c r="NW25" s="330">
        <f t="shared" si="165"/>
        <v>0</v>
      </c>
      <c r="NX25" s="630">
        <f t="shared" si="165"/>
        <v>0</v>
      </c>
      <c r="NY25" s="1323">
        <f t="shared" si="90"/>
        <v>0</v>
      </c>
      <c r="NZ25" s="458">
        <f>[1]Субсидия_факт!MH23</f>
        <v>0</v>
      </c>
      <c r="OA25" s="630">
        <f>[1]Субсидия_факт!ML23</f>
        <v>0</v>
      </c>
      <c r="OB25" s="779">
        <f t="shared" si="91"/>
        <v>0</v>
      </c>
      <c r="OC25" s="330"/>
      <c r="OD25" s="649"/>
      <c r="OE25" s="556">
        <f t="shared" si="92"/>
        <v>0</v>
      </c>
      <c r="OF25" s="668">
        <f>[1]Субсидия_факт!AF23</f>
        <v>0</v>
      </c>
      <c r="OG25" s="870">
        <f>[1]Субсидия_факт!AH23</f>
        <v>0</v>
      </c>
      <c r="OH25" s="452">
        <f t="shared" si="93"/>
        <v>0</v>
      </c>
      <c r="OI25" s="702"/>
      <c r="OJ25" s="624"/>
      <c r="OK25" s="499">
        <f t="shared" si="166"/>
        <v>0</v>
      </c>
      <c r="OL25" s="670">
        <f>[1]Субсидия_факт!MN23</f>
        <v>0</v>
      </c>
      <c r="OM25" s="700">
        <f>[1]Субсидия_факт!MP23</f>
        <v>0</v>
      </c>
      <c r="ON25" s="458">
        <f>[1]Субсидия_факт!NF23</f>
        <v>0</v>
      </c>
      <c r="OO25" s="630">
        <f>[1]Субсидия_факт!NH23</f>
        <v>0</v>
      </c>
      <c r="OP25" s="1321">
        <f t="shared" si="167"/>
        <v>0</v>
      </c>
      <c r="OQ25" s="1070"/>
      <c r="OR25" s="630"/>
      <c r="OS25" s="330"/>
      <c r="OT25" s="649"/>
      <c r="OU25" s="502">
        <f t="shared" si="168"/>
        <v>0</v>
      </c>
      <c r="OV25" s="458">
        <f>[1]Субсидия_факт!LX23</f>
        <v>0</v>
      </c>
      <c r="OW25" s="1324">
        <f>[1]Субсидия_факт!MB23</f>
        <v>0</v>
      </c>
      <c r="OX25" s="458">
        <f>[1]Субсидия_факт!MR23</f>
        <v>0</v>
      </c>
      <c r="OY25" s="630">
        <f>[1]Субсидия_факт!MV23</f>
        <v>0</v>
      </c>
      <c r="OZ25" s="1070">
        <f>[1]Субсидия_факт!NJ23</f>
        <v>0</v>
      </c>
      <c r="PA25" s="630">
        <f>[1]Субсидия_факт!NN23</f>
        <v>0</v>
      </c>
      <c r="PB25" s="499">
        <f t="shared" si="169"/>
        <v>0</v>
      </c>
      <c r="PC25" s="330"/>
      <c r="PD25" s="649"/>
      <c r="PE25" s="458"/>
      <c r="PF25" s="630"/>
      <c r="PG25" s="330"/>
      <c r="PH25" s="649"/>
      <c r="PI25" s="1323">
        <f t="shared" si="170"/>
        <v>0</v>
      </c>
      <c r="PJ25" s="458">
        <f t="shared" si="171"/>
        <v>0</v>
      </c>
      <c r="PK25" s="630">
        <f t="shared" si="172"/>
        <v>0</v>
      </c>
      <c r="PL25" s="458">
        <f t="shared" si="173"/>
        <v>0</v>
      </c>
      <c r="PM25" s="630">
        <f t="shared" si="174"/>
        <v>0</v>
      </c>
      <c r="PN25" s="1070">
        <f t="shared" si="175"/>
        <v>0</v>
      </c>
      <c r="PO25" s="630">
        <f t="shared" si="176"/>
        <v>0</v>
      </c>
      <c r="PP25" s="779">
        <f t="shared" si="177"/>
        <v>0</v>
      </c>
      <c r="PQ25" s="458">
        <f t="shared" si="178"/>
        <v>0</v>
      </c>
      <c r="PR25" s="630">
        <f t="shared" si="179"/>
        <v>0</v>
      </c>
      <c r="PS25" s="458">
        <f t="shared" si="180"/>
        <v>0</v>
      </c>
      <c r="PT25" s="630">
        <f t="shared" si="181"/>
        <v>0</v>
      </c>
      <c r="PU25" s="1070">
        <f t="shared" si="182"/>
        <v>0</v>
      </c>
      <c r="PV25" s="630">
        <f t="shared" si="183"/>
        <v>0</v>
      </c>
      <c r="PW25" s="1323">
        <f t="shared" si="184"/>
        <v>0</v>
      </c>
      <c r="PX25" s="458">
        <f>[1]Субсидия_факт!LZ23</f>
        <v>0</v>
      </c>
      <c r="PY25" s="1324">
        <f>[1]Субсидия_факт!MD23</f>
        <v>0</v>
      </c>
      <c r="PZ25" s="703">
        <f>[1]Субсидия_факт!MT23</f>
        <v>0</v>
      </c>
      <c r="QA25" s="630">
        <f>[1]Субсидия_факт!MX23</f>
        <v>0</v>
      </c>
      <c r="QB25" s="1325">
        <f>[1]Субсидия_факт!NL23</f>
        <v>0</v>
      </c>
      <c r="QC25" s="649">
        <f>[1]Субсидия_факт!NP23</f>
        <v>0</v>
      </c>
      <c r="QD25" s="779">
        <f t="shared" si="185"/>
        <v>0</v>
      </c>
      <c r="QE25" s="330"/>
      <c r="QF25" s="649"/>
      <c r="QG25" s="458"/>
      <c r="QH25" s="630"/>
      <c r="QI25" s="330"/>
      <c r="QJ25" s="649"/>
      <c r="QK25" s="499">
        <f>'Прочая  субсидия_МР  и  ГО'!B21</f>
        <v>27971902.690000005</v>
      </c>
      <c r="QL25" s="499">
        <f>'Прочая  субсидия_МР  и  ГО'!C21</f>
        <v>790676.94</v>
      </c>
      <c r="QM25" s="1310">
        <f>'Прочая  субсидия_БП'!B21</f>
        <v>8593595.4299999997</v>
      </c>
      <c r="QN25" s="502">
        <f>'Прочая  субсидия_БП'!C21</f>
        <v>2745295.56</v>
      </c>
      <c r="QO25" s="1318">
        <f>'Прочая  субсидия_БП'!D21</f>
        <v>8593595.4299999997</v>
      </c>
      <c r="QP25" s="559">
        <f>'Прочая  субсидия_БП'!E21</f>
        <v>2745295.56</v>
      </c>
      <c r="QQ25" s="1314">
        <f>'Прочая  субсидия_БП'!F21</f>
        <v>0</v>
      </c>
      <c r="QR25" s="1318">
        <f>'Прочая  субсидия_БП'!G21</f>
        <v>0</v>
      </c>
      <c r="QS25" s="502">
        <f t="shared" si="186"/>
        <v>221446881</v>
      </c>
      <c r="QT25" s="458">
        <f>'Проверочная  таблица'!RR25+'Проверочная  таблица'!QY25+'Проверочная  таблица'!RA25+'Проверочная  таблица'!RC25</f>
        <v>218467181</v>
      </c>
      <c r="QU25" s="330">
        <f>'Проверочная  таблица'!RS25+'Проверочная  таблица'!RE25+'Проверочная  таблица'!RK25+'Проверочная  таблица'!RG25+'Проверочная  таблица'!RI25+RM25+RO25</f>
        <v>2979700</v>
      </c>
      <c r="QV25" s="499">
        <f t="shared" si="187"/>
        <v>55332735.310000002</v>
      </c>
      <c r="QW25" s="703">
        <f>'Проверочная  таблица'!RU25+'Проверочная  таблица'!QZ25+'Проверочная  таблица'!RB25+'Проверочная  таблица'!RD25</f>
        <v>54722919.5</v>
      </c>
      <c r="QX25" s="330">
        <f>'Проверочная  таблица'!RV25+'Проверочная  таблица'!RF25+'Проверочная  таблица'!RL25+'Проверочная  таблица'!RH25+'Проверочная  таблица'!RJ25+RN25+RP25</f>
        <v>609815.81000000006</v>
      </c>
      <c r="QY25" s="1276">
        <f>'Субвенция  на  полномочия'!B21</f>
        <v>209523981</v>
      </c>
      <c r="QZ25" s="452">
        <f>'Субвенция  на  полномочия'!C21</f>
        <v>52332919.5</v>
      </c>
      <c r="RA25" s="1298">
        <f>[1]Субвенция_факт!P22*1000</f>
        <v>5781000</v>
      </c>
      <c r="RB25" s="675">
        <v>1463000</v>
      </c>
      <c r="RC25" s="1298">
        <f>[1]Субвенция_факт!K22*1000</f>
        <v>2194300</v>
      </c>
      <c r="RD25" s="675">
        <v>600000</v>
      </c>
      <c r="RE25" s="1298">
        <f>[1]Субвенция_факт!AD22*1000</f>
        <v>1379700</v>
      </c>
      <c r="RF25" s="675">
        <v>334086.51</v>
      </c>
      <c r="RG25" s="1298">
        <f>[1]Субвенция_факт!AE22*1000</f>
        <v>0</v>
      </c>
      <c r="RH25" s="675"/>
      <c r="RI25" s="1298">
        <f>[1]Субвенция_факт!E22*1000</f>
        <v>0</v>
      </c>
      <c r="RJ25" s="675"/>
      <c r="RK25" s="1298">
        <f>[1]Субвенция_факт!F22*1000</f>
        <v>0</v>
      </c>
      <c r="RL25" s="762"/>
      <c r="RM25" s="328">
        <f>[1]Субвенция_факт!G22*1000</f>
        <v>0</v>
      </c>
      <c r="RN25" s="983"/>
      <c r="RO25" s="328">
        <f>[1]Субвенция_факт!H22*1000</f>
        <v>0</v>
      </c>
      <c r="RP25" s="763"/>
      <c r="RQ25" s="502">
        <f t="shared" si="98"/>
        <v>2567900</v>
      </c>
      <c r="RR25" s="1039">
        <f>[1]Субвенция_факт!AC22*1000</f>
        <v>967900</v>
      </c>
      <c r="RS25" s="809">
        <f>[1]Субвенция_факт!AB22*1000</f>
        <v>1600000</v>
      </c>
      <c r="RT25" s="499">
        <f t="shared" si="99"/>
        <v>602729.30000000005</v>
      </c>
      <c r="RU25" s="1299">
        <v>327000</v>
      </c>
      <c r="RV25" s="1186">
        <v>275729.3</v>
      </c>
      <c r="RW25" s="1326">
        <f>'Проверочная  таблица'!UW25+'Проверочная  таблица'!US25+'Проверочная  таблица'!SY25+'Проверочная  таблица'!TC25+RY25+UG25+UM25+SM25+SQ25+TK25+TO25+TW25+SG25</f>
        <v>0</v>
      </c>
      <c r="RX25" s="328">
        <f>'Проверочная  таблица'!UY25+'Проверочная  таблица'!UU25+'Проверочная  таблица'!TA25+'Проверочная  таблица'!TE25+SC25+UJ25+UP25+SO25+SS25+TM25+TQ25+TZ25+SJ25</f>
        <v>0</v>
      </c>
      <c r="RY25" s="1327">
        <f t="shared" si="100"/>
        <v>0</v>
      </c>
      <c r="RZ25" s="1039">
        <f>'[1]Иные межбюджетные трансферты'!I23</f>
        <v>0</v>
      </c>
      <c r="SA25" s="1160">
        <f>'[1]Иные межбюджетные трансферты'!K23</f>
        <v>0</v>
      </c>
      <c r="SB25" s="1328">
        <f>'[1]Иные межбюджетные трансферты'!M23</f>
        <v>0</v>
      </c>
      <c r="SC25" s="674">
        <f t="shared" si="101"/>
        <v>0</v>
      </c>
      <c r="SD25" s="809"/>
      <c r="SE25" s="807"/>
      <c r="SF25" s="1039"/>
      <c r="SG25" s="502">
        <f t="shared" si="102"/>
        <v>0</v>
      </c>
      <c r="SH25" s="1039">
        <f>'[1]Иные межбюджетные трансферты'!E23</f>
        <v>0</v>
      </c>
      <c r="SI25" s="1160">
        <f>'[1]Иные межбюджетные трансферты'!G23</f>
        <v>0</v>
      </c>
      <c r="SJ25" s="1321">
        <f t="shared" si="103"/>
        <v>0</v>
      </c>
      <c r="SK25" s="1039"/>
      <c r="SL25" s="1160"/>
      <c r="SM25" s="1326">
        <f t="shared" si="188"/>
        <v>0</v>
      </c>
      <c r="SN25" s="1160">
        <f>'[1]Иные межбюджетные трансферты'!W23</f>
        <v>0</v>
      </c>
      <c r="SO25" s="328">
        <f t="shared" si="189"/>
        <v>0</v>
      </c>
      <c r="SP25" s="1044"/>
      <c r="SQ25" s="1329">
        <f t="shared" si="190"/>
        <v>0</v>
      </c>
      <c r="SR25" s="1160">
        <f>'[1]Иные межбюджетные трансферты'!Y23</f>
        <v>0</v>
      </c>
      <c r="SS25" s="1043">
        <f t="shared" si="191"/>
        <v>0</v>
      </c>
      <c r="ST25" s="1044"/>
      <c r="SU25" s="1329">
        <f t="shared" si="192"/>
        <v>0</v>
      </c>
      <c r="SV25" s="1043">
        <f t="shared" si="193"/>
        <v>0</v>
      </c>
      <c r="SW25" s="685">
        <f t="shared" si="194"/>
        <v>0</v>
      </c>
      <c r="SX25" s="1043">
        <f t="shared" si="195"/>
        <v>0</v>
      </c>
      <c r="SY25" s="1310">
        <f t="shared" si="104"/>
        <v>0</v>
      </c>
      <c r="SZ25" s="1160">
        <f>'[1]Иные межбюджетные трансферты'!AC23</f>
        <v>0</v>
      </c>
      <c r="TA25" s="499">
        <f t="shared" si="105"/>
        <v>0</v>
      </c>
      <c r="TB25" s="1160"/>
      <c r="TC25" s="502">
        <f t="shared" si="106"/>
        <v>0</v>
      </c>
      <c r="TD25" s="1160">
        <f>'[1]Иные межбюджетные трансферты'!AE23</f>
        <v>0</v>
      </c>
      <c r="TE25" s="499">
        <f t="shared" si="107"/>
        <v>0</v>
      </c>
      <c r="TF25" s="1330"/>
      <c r="TG25" s="1319">
        <f t="shared" si="108"/>
        <v>0</v>
      </c>
      <c r="TH25" s="498">
        <f t="shared" si="109"/>
        <v>0</v>
      </c>
      <c r="TI25" s="1320">
        <f t="shared" si="196"/>
        <v>0</v>
      </c>
      <c r="TJ25" s="498">
        <f t="shared" si="197"/>
        <v>0</v>
      </c>
      <c r="TK25" s="502">
        <f t="shared" si="110"/>
        <v>0</v>
      </c>
      <c r="TL25" s="1160">
        <f>'[1]Иные межбюджетные трансферты'!AI23</f>
        <v>0</v>
      </c>
      <c r="TM25" s="499">
        <f t="shared" si="111"/>
        <v>0</v>
      </c>
      <c r="TN25" s="1160"/>
      <c r="TO25" s="502">
        <f t="shared" si="112"/>
        <v>0</v>
      </c>
      <c r="TP25" s="1160">
        <f>'[1]Иные межбюджетные трансферты'!AK23</f>
        <v>0</v>
      </c>
      <c r="TQ25" s="499">
        <f t="shared" si="113"/>
        <v>0</v>
      </c>
      <c r="TR25" s="1330"/>
      <c r="TS25" s="1319">
        <f t="shared" si="114"/>
        <v>0</v>
      </c>
      <c r="TT25" s="498">
        <f t="shared" si="115"/>
        <v>0</v>
      </c>
      <c r="TU25" s="1320">
        <f t="shared" si="198"/>
        <v>0</v>
      </c>
      <c r="TV25" s="1319">
        <f t="shared" si="199"/>
        <v>0</v>
      </c>
      <c r="TW25" s="502">
        <f t="shared" si="200"/>
        <v>0</v>
      </c>
      <c r="TX25" s="703">
        <f>'[1]Иные межбюджетные трансферты'!AS23</f>
        <v>0</v>
      </c>
      <c r="TY25" s="630">
        <f>'[1]Иные межбюджетные трансферты'!AW23</f>
        <v>0</v>
      </c>
      <c r="TZ25" s="1321">
        <f t="shared" si="201"/>
        <v>0</v>
      </c>
      <c r="UA25" s="689"/>
      <c r="UB25" s="701"/>
      <c r="UC25" s="1323">
        <f t="shared" si="202"/>
        <v>0</v>
      </c>
      <c r="UD25" s="1323">
        <f t="shared" si="203"/>
        <v>0</v>
      </c>
      <c r="UE25" s="1323">
        <f t="shared" si="204"/>
        <v>0</v>
      </c>
      <c r="UF25" s="779">
        <f t="shared" si="205"/>
        <v>0</v>
      </c>
      <c r="UG25" s="963">
        <f t="shared" si="116"/>
        <v>0</v>
      </c>
      <c r="UH25" s="1308">
        <f>'[1]Иные межбюджетные трансферты'!S23</f>
        <v>0</v>
      </c>
      <c r="UI25" s="1191">
        <f>'[1]Иные межбюджетные трансферты'!U23</f>
        <v>0</v>
      </c>
      <c r="UJ25" s="712">
        <f t="shared" si="117"/>
        <v>0</v>
      </c>
      <c r="UK25" s="1308"/>
      <c r="UL25" s="1191"/>
      <c r="UM25" s="963">
        <f t="shared" si="118"/>
        <v>0</v>
      </c>
      <c r="UN25" s="1308">
        <f>'[1]Иные межбюджетные трансферты'!O23</f>
        <v>0</v>
      </c>
      <c r="UO25" s="1191">
        <f>'[1]Иные межбюджетные трансферты'!Q23</f>
        <v>0</v>
      </c>
      <c r="UP25" s="712">
        <f t="shared" si="119"/>
        <v>0</v>
      </c>
      <c r="UQ25" s="1308"/>
      <c r="UR25" s="1191"/>
      <c r="US25" s="452">
        <f t="shared" si="120"/>
        <v>0</v>
      </c>
      <c r="UT25" s="809"/>
      <c r="UU25" s="1290">
        <f t="shared" si="121"/>
        <v>0</v>
      </c>
      <c r="UV25" s="668"/>
      <c r="UW25" s="556">
        <f t="shared" si="122"/>
        <v>0</v>
      </c>
      <c r="UX25" s="809">
        <f>'[1]Иные межбюджетные трансферты'!AO23</f>
        <v>0</v>
      </c>
      <c r="UY25" s="452">
        <f t="shared" si="123"/>
        <v>0</v>
      </c>
      <c r="UZ25" s="576"/>
      <c r="VA25" s="1289">
        <f t="shared" si="124"/>
        <v>0</v>
      </c>
      <c r="VB25" s="668">
        <f>'Проверочная  таблица'!UX25-VF25</f>
        <v>0</v>
      </c>
      <c r="VC25" s="1289">
        <f t="shared" si="125"/>
        <v>0</v>
      </c>
      <c r="VD25" s="668">
        <f>'Проверочная  таблица'!UZ25-VH25</f>
        <v>0</v>
      </c>
      <c r="VE25" s="1289">
        <f t="shared" si="126"/>
        <v>0</v>
      </c>
      <c r="VF25" s="809">
        <f>'[1]Иные межбюджетные трансферты'!AQ23</f>
        <v>0</v>
      </c>
      <c r="VG25" s="557">
        <f t="shared" si="127"/>
        <v>0</v>
      </c>
      <c r="VH25" s="576"/>
      <c r="VI25" s="499">
        <f>VK25+'Проверочная  таблица'!VS25+VO25+'Проверочная  таблица'!VW25+VQ25+'Проверочная  таблица'!VY25</f>
        <v>-14570000</v>
      </c>
      <c r="VJ25" s="499">
        <f>VL25+'Проверочная  таблица'!VT25+VP25+'Проверочная  таблица'!VX25+VR25+'Проверочная  таблица'!VZ25</f>
        <v>-9820000</v>
      </c>
      <c r="VK25" s="502"/>
      <c r="VL25" s="502"/>
      <c r="VM25" s="502"/>
      <c r="VN25" s="502"/>
      <c r="VO25" s="1319">
        <f t="shared" si="128"/>
        <v>0</v>
      </c>
      <c r="VP25" s="498">
        <f t="shared" si="129"/>
        <v>0</v>
      </c>
      <c r="VQ25" s="503"/>
      <c r="VR25" s="498"/>
      <c r="VS25" s="502">
        <v>-14000000</v>
      </c>
      <c r="VT25" s="502">
        <v>-9500000</v>
      </c>
      <c r="VU25" s="502">
        <v>-570000</v>
      </c>
      <c r="VV25" s="502">
        <f>-170000-150000</f>
        <v>-320000</v>
      </c>
      <c r="VW25" s="1319">
        <f t="shared" si="130"/>
        <v>-570000</v>
      </c>
      <c r="VX25" s="498">
        <f t="shared" si="131"/>
        <v>-320000</v>
      </c>
      <c r="VY25" s="498"/>
      <c r="VZ25" s="498"/>
      <c r="WA25" s="1309">
        <f>'Проверочная  таблица'!VS25+'Проверочная  таблица'!VU25</f>
        <v>-14570000</v>
      </c>
      <c r="WB25" s="1309">
        <f>'Проверочная  таблица'!VT25+'Проверочная  таблица'!VV25</f>
        <v>-9820000</v>
      </c>
      <c r="WC25" s="931"/>
    </row>
    <row r="26" spans="1:601" s="327" customFormat="1" ht="25.5" customHeight="1" x14ac:dyDescent="0.3">
      <c r="A26" s="335" t="s">
        <v>94</v>
      </c>
      <c r="B26" s="502">
        <f>D26+AI26+'Проверочная  таблица'!QS26+'Проверочная  таблица'!RW26</f>
        <v>653234105.93000007</v>
      </c>
      <c r="C26" s="499">
        <f>E26+'Проверочная  таблица'!QV26+AJ26+'Проверочная  таблица'!RX26</f>
        <v>129155604.5</v>
      </c>
      <c r="D26" s="1310">
        <f t="shared" si="0"/>
        <v>65373000</v>
      </c>
      <c r="E26" s="502">
        <f t="shared" si="1"/>
        <v>21965430</v>
      </c>
      <c r="F26" s="1311">
        <f>'[1]Дотация  из  ОБ_факт'!M22</f>
        <v>29672300</v>
      </c>
      <c r="G26" s="1312">
        <v>13006000</v>
      </c>
      <c r="H26" s="1313">
        <f>'[1]Дотация  из  ОБ_факт'!G22</f>
        <v>27120000</v>
      </c>
      <c r="I26" s="1312">
        <v>6745490</v>
      </c>
      <c r="J26" s="559">
        <f t="shared" si="2"/>
        <v>27120000</v>
      </c>
      <c r="K26" s="1314">
        <f t="shared" si="3"/>
        <v>6745490</v>
      </c>
      <c r="L26" s="1315">
        <f>'[1]Дотация  из  ОБ_факт'!K22</f>
        <v>0</v>
      </c>
      <c r="M26" s="685"/>
      <c r="N26" s="1311">
        <f>'[1]Дотация  из  ОБ_факт'!Q22</f>
        <v>0</v>
      </c>
      <c r="O26" s="1316"/>
      <c r="P26" s="1311">
        <f>'[1]Дотация  из  ОБ_факт'!S22</f>
        <v>8580700</v>
      </c>
      <c r="Q26" s="1317">
        <v>2213940</v>
      </c>
      <c r="R26" s="1314">
        <f t="shared" si="4"/>
        <v>8580700</v>
      </c>
      <c r="S26" s="1318">
        <f t="shared" si="5"/>
        <v>2213940</v>
      </c>
      <c r="T26" s="1315">
        <f>'[1]Дотация  из  ОБ_факт'!W22</f>
        <v>0</v>
      </c>
      <c r="U26" s="572"/>
      <c r="V26" s="1311">
        <f>'[1]Дотация  из  ОБ_факт'!AA22+'[1]Дотация  из  ОБ_факт'!AC22+'[1]Дотация  из  ОБ_факт'!AG22</f>
        <v>0</v>
      </c>
      <c r="W26" s="959">
        <f t="shared" si="6"/>
        <v>0</v>
      </c>
      <c r="X26" s="543"/>
      <c r="Y26" s="542"/>
      <c r="Z26" s="543"/>
      <c r="AA26" s="1311">
        <f>'[1]Дотация  из  ОБ_факт'!Y22+'[1]Дотация  из  ОБ_факт'!AE22</f>
        <v>0</v>
      </c>
      <c r="AB26" s="573">
        <f t="shared" si="7"/>
        <v>0</v>
      </c>
      <c r="AC26" s="542"/>
      <c r="AD26" s="543"/>
      <c r="AE26" s="559">
        <f t="shared" si="8"/>
        <v>0</v>
      </c>
      <c r="AF26" s="1314">
        <f t="shared" si="9"/>
        <v>0</v>
      </c>
      <c r="AG26" s="559">
        <f>'[1]Дотация  из  ОБ_факт'!AE22</f>
        <v>0</v>
      </c>
      <c r="AH26" s="676"/>
      <c r="AI26" s="1276">
        <f>'Проверочная  таблица'!LK26+'Проверочная  таблица'!QK26+'Проверочная  таблица'!QM26+CQ26+CS26+CY26+DA26+BS26+CA26+'Проверочная  таблица'!JK26+'Проверочная  таблица'!JU26+'Проверочная  таблица'!EC26+'Проверочная  таблица'!KY26+DM26+'Проверочная  таблица'!IG26+'Проверочная  таблица'!IM26+'Проверочная  таблица'!MG26+'Проверочная  таблица'!MO26+IA26+'Проверочная  таблица'!LU26+FK26+EY26+OE26+ES26+AK26+AU26+FE26+JE26+GG26+GQ26+DG26+OK26+FQ26+EI26+OU26+NM26+GA26+CM26+HU26</f>
        <v>300154402.93000001</v>
      </c>
      <c r="AJ26" s="556">
        <f>'Проверочная  таблица'!LP26+'Проверочная  таблица'!QL26+'Проверочная  таблица'!QN26+CR26+CT26+CZ26+DB26+BW26+CE26+'Проверочная  таблица'!JP26+'Проверочная  таблица'!JZ26+'Проверочная  таблица'!EF26+'Проверочная  таблица'!LE26+DU26+'Проверочная  таблица'!IJ26+'Проверочная  таблица'!IP26+'Проверочная  таблица'!MK26+'Проверочная  таблица'!MS26+ID26+'Проверочная  таблица'!LY26+FH26+FN26+FB26+OH26+EV26+AP26+AY26+JH26+GL26+GV26+DJ26+OP26+FT26+EN26+PB26+NP26+GD26+CO26+HX26</f>
        <v>19613819.02</v>
      </c>
      <c r="AK26" s="556">
        <f t="shared" si="10"/>
        <v>0</v>
      </c>
      <c r="AL26" s="330">
        <f>[1]Субсидия_факт!DB24</f>
        <v>0</v>
      </c>
      <c r="AM26" s="500">
        <f>[1]Субсидия_факт!FF24</f>
        <v>0</v>
      </c>
      <c r="AN26" s="501">
        <f>[1]Субсидия_факт!FR24</f>
        <v>0</v>
      </c>
      <c r="AO26" s="500">
        <f>[1]Субсидия_факт!MZ24</f>
        <v>0</v>
      </c>
      <c r="AP26" s="556">
        <f t="shared" si="11"/>
        <v>0</v>
      </c>
      <c r="AQ26" s="458"/>
      <c r="AR26" s="458"/>
      <c r="AS26" s="458"/>
      <c r="AT26" s="458"/>
      <c r="AU26" s="556">
        <f t="shared" si="12"/>
        <v>0</v>
      </c>
      <c r="AV26" s="458">
        <f>[1]Субсидия_факт!DD24</f>
        <v>0</v>
      </c>
      <c r="AW26" s="330">
        <f>[1]Субсидия_факт!FJ24</f>
        <v>0</v>
      </c>
      <c r="AX26" s="501">
        <f>[1]Субсидия_факт!NB24</f>
        <v>0</v>
      </c>
      <c r="AY26" s="556">
        <f t="shared" si="13"/>
        <v>0</v>
      </c>
      <c r="AZ26" s="500"/>
      <c r="BA26" s="500"/>
      <c r="BB26" s="501"/>
      <c r="BC26" s="557">
        <f t="shared" si="14"/>
        <v>0</v>
      </c>
      <c r="BD26" s="501">
        <f t="shared" si="15"/>
        <v>0</v>
      </c>
      <c r="BE26" s="458">
        <f t="shared" si="16"/>
        <v>0</v>
      </c>
      <c r="BF26" s="330">
        <f t="shared" si="17"/>
        <v>0</v>
      </c>
      <c r="BG26" s="557">
        <f t="shared" si="18"/>
        <v>0</v>
      </c>
      <c r="BH26" s="500">
        <f t="shared" si="19"/>
        <v>0</v>
      </c>
      <c r="BI26" s="501">
        <f t="shared" si="20"/>
        <v>0</v>
      </c>
      <c r="BJ26" s="330">
        <f t="shared" si="21"/>
        <v>0</v>
      </c>
      <c r="BK26" s="557">
        <f t="shared" si="22"/>
        <v>0</v>
      </c>
      <c r="BL26" s="458">
        <f>[1]Субсидия_факт!DF24</f>
        <v>0</v>
      </c>
      <c r="BM26" s="330">
        <f>[1]Субсидия_факт!FL24</f>
        <v>0</v>
      </c>
      <c r="BN26" s="458">
        <f>[1]Субсидия_факт!ND24</f>
        <v>0</v>
      </c>
      <c r="BO26" s="557">
        <f t="shared" si="23"/>
        <v>0</v>
      </c>
      <c r="BP26" s="501"/>
      <c r="BQ26" s="500"/>
      <c r="BR26" s="501"/>
      <c r="BS26" s="499">
        <f t="shared" si="132"/>
        <v>19740919</v>
      </c>
      <c r="BT26" s="1070">
        <f>[1]Субсидия_факт!IL24</f>
        <v>0</v>
      </c>
      <c r="BU26" s="330">
        <f>[1]Субсидия_факт!IR24</f>
        <v>19740919</v>
      </c>
      <c r="BV26" s="668">
        <f>[1]Субсидия_факт!JD24</f>
        <v>0</v>
      </c>
      <c r="BW26" s="499">
        <f t="shared" si="133"/>
        <v>0</v>
      </c>
      <c r="BX26" s="500"/>
      <c r="BY26" s="500"/>
      <c r="BZ26" s="576"/>
      <c r="CA26" s="499">
        <f t="shared" si="134"/>
        <v>0</v>
      </c>
      <c r="CB26" s="458">
        <f>[1]Субсидия_факт!IN24</f>
        <v>0</v>
      </c>
      <c r="CC26" s="330">
        <f>[1]Субсидия_факт!IT24</f>
        <v>0</v>
      </c>
      <c r="CD26" s="668">
        <f>[1]Субсидия_факт!JF24</f>
        <v>0</v>
      </c>
      <c r="CE26" s="499">
        <f t="shared" si="135"/>
        <v>0</v>
      </c>
      <c r="CF26" s="500"/>
      <c r="CG26" s="501"/>
      <c r="CH26" s="668"/>
      <c r="CI26" s="1319">
        <f t="shared" si="24"/>
        <v>0</v>
      </c>
      <c r="CJ26" s="498">
        <f t="shared" si="25"/>
        <v>0</v>
      </c>
      <c r="CK26" s="1320">
        <f t="shared" si="136"/>
        <v>0</v>
      </c>
      <c r="CL26" s="1319">
        <f t="shared" si="137"/>
        <v>0</v>
      </c>
      <c r="CM26" s="499">
        <f t="shared" si="138"/>
        <v>0</v>
      </c>
      <c r="CN26" s="630">
        <f>[1]Субсидия_факт!FT24</f>
        <v>0</v>
      </c>
      <c r="CO26" s="499">
        <f t="shared" si="138"/>
        <v>0</v>
      </c>
      <c r="CP26" s="630"/>
      <c r="CQ26" s="1321">
        <f>[1]Субсидия_факт!FV24</f>
        <v>0</v>
      </c>
      <c r="CR26" s="573"/>
      <c r="CS26" s="499">
        <f>[1]Субсидия_факт!FX24</f>
        <v>0</v>
      </c>
      <c r="CT26" s="573"/>
      <c r="CU26" s="498">
        <f t="shared" si="26"/>
        <v>0</v>
      </c>
      <c r="CV26" s="1320">
        <f t="shared" si="27"/>
        <v>0</v>
      </c>
      <c r="CW26" s="779">
        <f>[1]Субсидия_факт!FZ24</f>
        <v>0</v>
      </c>
      <c r="CX26" s="572"/>
      <c r="CY26" s="502">
        <f>[1]Субсидия_факт!GB24</f>
        <v>0</v>
      </c>
      <c r="CZ26" s="328"/>
      <c r="DA26" s="1321">
        <f>[1]Субсидия_факт!GD24</f>
        <v>0</v>
      </c>
      <c r="DB26" s="573"/>
      <c r="DC26" s="498">
        <f t="shared" si="28"/>
        <v>0</v>
      </c>
      <c r="DD26" s="498">
        <f t="shared" si="29"/>
        <v>0</v>
      </c>
      <c r="DE26" s="1285">
        <f>[1]Субсидия_факт!GF24</f>
        <v>0</v>
      </c>
      <c r="DF26" s="329"/>
      <c r="DG26" s="556">
        <f t="shared" si="30"/>
        <v>0</v>
      </c>
      <c r="DH26" s="668">
        <f>[1]Субсидия_факт!EV24</f>
        <v>0</v>
      </c>
      <c r="DI26" s="870">
        <f>[1]Субсидия_факт!EX24</f>
        <v>0</v>
      </c>
      <c r="DJ26" s="452">
        <f t="shared" si="31"/>
        <v>0</v>
      </c>
      <c r="DK26" s="702"/>
      <c r="DL26" s="870"/>
      <c r="DM26" s="502">
        <f t="shared" si="32"/>
        <v>0</v>
      </c>
      <c r="DN26" s="703">
        <f>[1]Субсидия_факт!R24</f>
        <v>0</v>
      </c>
      <c r="DO26" s="703">
        <f>[1]Субсидия_факт!T24</f>
        <v>0</v>
      </c>
      <c r="DP26" s="630">
        <f>[1]Субсидия_факт!V24</f>
        <v>0</v>
      </c>
      <c r="DQ26" s="670">
        <f>[1]Субсидия_факт!X24</f>
        <v>0</v>
      </c>
      <c r="DR26" s="700">
        <f>[1]Субсидия_факт!Z24</f>
        <v>0</v>
      </c>
      <c r="DS26" s="500">
        <f>[1]Субсидия_факт!AB24</f>
        <v>0</v>
      </c>
      <c r="DT26" s="670">
        <f>[1]Субсидия_факт!AD24</f>
        <v>0</v>
      </c>
      <c r="DU26" s="499">
        <f t="shared" si="33"/>
        <v>0</v>
      </c>
      <c r="DV26" s="501"/>
      <c r="DW26" s="500"/>
      <c r="DX26" s="630"/>
      <c r="DY26" s="500"/>
      <c r="DZ26" s="630"/>
      <c r="EA26" s="501"/>
      <c r="EB26" s="703"/>
      <c r="EC26" s="556">
        <f t="shared" si="34"/>
        <v>0</v>
      </c>
      <c r="ED26" s="668">
        <f>[1]Субсидия_факт!BN24</f>
        <v>0</v>
      </c>
      <c r="EE26" s="870">
        <f>[1]Субсидия_факт!BP24</f>
        <v>0</v>
      </c>
      <c r="EF26" s="452">
        <f t="shared" si="35"/>
        <v>0</v>
      </c>
      <c r="EG26" s="702"/>
      <c r="EH26" s="870"/>
      <c r="EI26" s="502">
        <f t="shared" si="139"/>
        <v>0</v>
      </c>
      <c r="EJ26" s="458">
        <f>[1]Субсидия_факт!AJ24</f>
        <v>0</v>
      </c>
      <c r="EK26" s="630">
        <f>[1]Субсидия_факт!AL24</f>
        <v>0</v>
      </c>
      <c r="EL26" s="1070">
        <f>[1]Субсидия_факт!AN24</f>
        <v>0</v>
      </c>
      <c r="EM26" s="630">
        <f>[1]Субсидия_факт!AP24</f>
        <v>0</v>
      </c>
      <c r="EN26" s="499">
        <f t="shared" si="140"/>
        <v>0</v>
      </c>
      <c r="EO26" s="458"/>
      <c r="EP26" s="630"/>
      <c r="EQ26" s="458"/>
      <c r="ER26" s="630"/>
      <c r="ES26" s="556">
        <f t="shared" si="36"/>
        <v>0</v>
      </c>
      <c r="ET26" s="668">
        <f>[1]Субсидия_факт!AX24</f>
        <v>0</v>
      </c>
      <c r="EU26" s="624">
        <f>[1]Субсидия_факт!AZ24</f>
        <v>0</v>
      </c>
      <c r="EV26" s="452">
        <f t="shared" si="37"/>
        <v>0</v>
      </c>
      <c r="EW26" s="702"/>
      <c r="EX26" s="624"/>
      <c r="EY26" s="556">
        <f t="shared" si="38"/>
        <v>0</v>
      </c>
      <c r="EZ26" s="668">
        <f>[1]Субсидия_факт!BZ24</f>
        <v>0</v>
      </c>
      <c r="FA26" s="870">
        <f>[1]Субсидия_факт!CB24</f>
        <v>0</v>
      </c>
      <c r="FB26" s="452">
        <f t="shared" si="39"/>
        <v>0</v>
      </c>
      <c r="FC26" s="702"/>
      <c r="FD26" s="624"/>
      <c r="FE26" s="556">
        <f t="shared" si="40"/>
        <v>0</v>
      </c>
      <c r="FF26" s="668">
        <f>[1]Субсидия_факт!BR24</f>
        <v>0</v>
      </c>
      <c r="FG26" s="870">
        <f>[1]Субсидия_факт!BT24</f>
        <v>0</v>
      </c>
      <c r="FH26" s="452">
        <f t="shared" si="41"/>
        <v>0</v>
      </c>
      <c r="FI26" s="702"/>
      <c r="FJ26" s="624"/>
      <c r="FK26" s="556">
        <f t="shared" si="42"/>
        <v>0</v>
      </c>
      <c r="FL26" s="668">
        <f>[1]Субсидия_факт!KJ24</f>
        <v>0</v>
      </c>
      <c r="FM26" s="870">
        <f>[1]Субсидия_факт!KL24</f>
        <v>0</v>
      </c>
      <c r="FN26" s="452">
        <f t="shared" si="43"/>
        <v>0</v>
      </c>
      <c r="FO26" s="702"/>
      <c r="FP26" s="624"/>
      <c r="FQ26" s="556">
        <f t="shared" si="44"/>
        <v>0</v>
      </c>
      <c r="FR26" s="668">
        <f>[1]Субсидия_факт!KN24</f>
        <v>0</v>
      </c>
      <c r="FS26" s="870">
        <f>[1]Субсидия_факт!KR24</f>
        <v>0</v>
      </c>
      <c r="FT26" s="452">
        <f t="shared" si="45"/>
        <v>0</v>
      </c>
      <c r="FU26" s="702"/>
      <c r="FV26" s="624"/>
      <c r="FW26" s="1289">
        <f t="shared" si="141"/>
        <v>0</v>
      </c>
      <c r="FX26" s="557">
        <f t="shared" si="142"/>
        <v>0</v>
      </c>
      <c r="FY26" s="1289">
        <f t="shared" si="143"/>
        <v>0</v>
      </c>
      <c r="FZ26" s="557">
        <f t="shared" si="144"/>
        <v>0</v>
      </c>
      <c r="GA26" s="556">
        <f t="shared" si="145"/>
        <v>0</v>
      </c>
      <c r="GB26" s="668">
        <f>[1]Субсидия_факт!BJ24</f>
        <v>0</v>
      </c>
      <c r="GC26" s="624">
        <f>[1]Субсидия_факт!BL24</f>
        <v>0</v>
      </c>
      <c r="GD26" s="556">
        <f t="shared" si="146"/>
        <v>0</v>
      </c>
      <c r="GE26" s="668"/>
      <c r="GF26" s="624"/>
      <c r="GG26" s="556">
        <f t="shared" si="46"/>
        <v>0</v>
      </c>
      <c r="GH26" s="668"/>
      <c r="GI26" s="624"/>
      <c r="GJ26" s="668"/>
      <c r="GK26" s="870"/>
      <c r="GL26" s="452">
        <f t="shared" si="47"/>
        <v>0</v>
      </c>
      <c r="GM26" s="668"/>
      <c r="GN26" s="624"/>
      <c r="GO26" s="668"/>
      <c r="GP26" s="624"/>
      <c r="GQ26" s="452">
        <f t="shared" si="147"/>
        <v>4570215.84</v>
      </c>
      <c r="GR26" s="668">
        <f>[1]Субсидия_факт!GJ24</f>
        <v>345046.39</v>
      </c>
      <c r="GS26" s="624">
        <f>[1]Субсидия_факт!GN24</f>
        <v>0</v>
      </c>
      <c r="GT26" s="668">
        <f>[1]Субсидия_факт!GX24</f>
        <v>2479833.21</v>
      </c>
      <c r="GU26" s="870">
        <f>[1]Субсидия_факт!HB24</f>
        <v>1745336.24</v>
      </c>
      <c r="GV26" s="452">
        <f t="shared" si="148"/>
        <v>0</v>
      </c>
      <c r="GW26" s="668"/>
      <c r="GX26" s="624"/>
      <c r="GY26" s="668"/>
      <c r="GZ26" s="624"/>
      <c r="HA26" s="1289">
        <f t="shared" si="149"/>
        <v>4570215.84</v>
      </c>
      <c r="HB26" s="668">
        <f t="shared" si="48"/>
        <v>345046.39</v>
      </c>
      <c r="HC26" s="870">
        <f t="shared" si="49"/>
        <v>0</v>
      </c>
      <c r="HD26" s="668">
        <f t="shared" si="50"/>
        <v>2479833.21</v>
      </c>
      <c r="HE26" s="870">
        <f t="shared" si="51"/>
        <v>1745336.24</v>
      </c>
      <c r="HF26" s="1289">
        <f t="shared" si="150"/>
        <v>0</v>
      </c>
      <c r="HG26" s="668">
        <f t="shared" si="52"/>
        <v>0</v>
      </c>
      <c r="HH26" s="870">
        <f t="shared" si="53"/>
        <v>0</v>
      </c>
      <c r="HI26" s="668">
        <f t="shared" si="54"/>
        <v>0</v>
      </c>
      <c r="HJ26" s="870">
        <f t="shared" si="55"/>
        <v>0</v>
      </c>
      <c r="HK26" s="1289">
        <f t="shared" si="151"/>
        <v>0</v>
      </c>
      <c r="HL26" s="668">
        <f>[1]Субсидия_факт!GL24</f>
        <v>0</v>
      </c>
      <c r="HM26" s="624">
        <f>[1]Субсидия_факт!GP24</f>
        <v>0</v>
      </c>
      <c r="HN26" s="668">
        <f>[1]Субсидия_факт!GZ24</f>
        <v>0</v>
      </c>
      <c r="HO26" s="870">
        <f>[1]Субсидия_факт!HD24</f>
        <v>0</v>
      </c>
      <c r="HP26" s="1289">
        <f t="shared" si="152"/>
        <v>0</v>
      </c>
      <c r="HQ26" s="668"/>
      <c r="HR26" s="624"/>
      <c r="HS26" s="668"/>
      <c r="HT26" s="624"/>
      <c r="HU26" s="502">
        <f t="shared" si="56"/>
        <v>0</v>
      </c>
      <c r="HV26" s="576">
        <f>[1]Субсидия_факт!N24</f>
        <v>0</v>
      </c>
      <c r="HW26" s="624">
        <f>[1]Субсидия_факт!P24</f>
        <v>0</v>
      </c>
      <c r="HX26" s="499">
        <f t="shared" si="57"/>
        <v>0</v>
      </c>
      <c r="HY26" s="500"/>
      <c r="HZ26" s="649"/>
      <c r="IA26" s="502">
        <f t="shared" si="153"/>
        <v>0</v>
      </c>
      <c r="IB26" s="576">
        <f>[1]Субсидия_факт!EP24</f>
        <v>0</v>
      </c>
      <c r="IC26" s="624">
        <f>[1]Субсидия_факт!ER24</f>
        <v>0</v>
      </c>
      <c r="ID26" s="499">
        <f t="shared" si="154"/>
        <v>0</v>
      </c>
      <c r="IE26" s="500"/>
      <c r="IF26" s="649"/>
      <c r="IG26" s="1276">
        <f t="shared" si="60"/>
        <v>0</v>
      </c>
      <c r="IH26" s="668">
        <f>[1]Субсидия_факт!ED24</f>
        <v>0</v>
      </c>
      <c r="II26" s="870">
        <f>[1]Субсидия_факт!EJ24</f>
        <v>0</v>
      </c>
      <c r="IJ26" s="452">
        <f t="shared" si="61"/>
        <v>0</v>
      </c>
      <c r="IK26" s="668"/>
      <c r="IL26" s="624"/>
      <c r="IM26" s="452">
        <f t="shared" si="62"/>
        <v>1046660.7999999999</v>
      </c>
      <c r="IN26" s="668">
        <f>[1]Субсидия_факт!EF24</f>
        <v>293066.45999999996</v>
      </c>
      <c r="IO26" s="624">
        <f>[1]Субсидия_факт!EL24</f>
        <v>753594.34</v>
      </c>
      <c r="IP26" s="452">
        <f t="shared" si="63"/>
        <v>0</v>
      </c>
      <c r="IQ26" s="576"/>
      <c r="IR26" s="652"/>
      <c r="IS26" s="557">
        <f t="shared" si="64"/>
        <v>1046660.7999999999</v>
      </c>
      <c r="IT26" s="702">
        <f>'Проверочная  таблица'!IN26-'Проверочная  таблица'!IZ26</f>
        <v>293066.45999999996</v>
      </c>
      <c r="IU26" s="624">
        <f>'Проверочная  таблица'!IO26-'Проверочная  таблица'!JA26</f>
        <v>753594.34</v>
      </c>
      <c r="IV26" s="1285">
        <f t="shared" si="65"/>
        <v>0</v>
      </c>
      <c r="IW26" s="576">
        <f>'Проверочная  таблица'!IQ26-'Проверочная  таблица'!JC26</f>
        <v>0</v>
      </c>
      <c r="IX26" s="701">
        <f>'Проверочная  таблица'!IR26-'Проверочная  таблица'!JD26</f>
        <v>0</v>
      </c>
      <c r="IY26" s="557">
        <f t="shared" si="66"/>
        <v>0</v>
      </c>
      <c r="IZ26" s="668">
        <f>[1]Субсидия_факт!EH24</f>
        <v>0</v>
      </c>
      <c r="JA26" s="870">
        <f>[1]Субсидия_факт!EN24</f>
        <v>0</v>
      </c>
      <c r="JB26" s="557">
        <f t="shared" si="67"/>
        <v>0</v>
      </c>
      <c r="JC26" s="668"/>
      <c r="JD26" s="624"/>
      <c r="JE26" s="452">
        <f t="shared" si="68"/>
        <v>0</v>
      </c>
      <c r="JF26" s="576">
        <f>[1]Субсидия_факт!AR24</f>
        <v>0</v>
      </c>
      <c r="JG26" s="624">
        <f>[1]Субсидия_факт!AT24</f>
        <v>0</v>
      </c>
      <c r="JH26" s="452">
        <f t="shared" si="69"/>
        <v>0</v>
      </c>
      <c r="JI26" s="576"/>
      <c r="JJ26" s="624"/>
      <c r="JK26" s="1290">
        <f t="shared" si="70"/>
        <v>43589.270000000004</v>
      </c>
      <c r="JL26" s="576">
        <f>[1]Субсидия_факт!CJ24</f>
        <v>0</v>
      </c>
      <c r="JM26" s="624">
        <f>[1]Субсидия_факт!CP24</f>
        <v>0</v>
      </c>
      <c r="JN26" s="668">
        <f>[1]Субсидия_факт!DN24</f>
        <v>20387.87</v>
      </c>
      <c r="JO26" s="870">
        <f>[1]Субсидия_факт!DT24</f>
        <v>23201.4</v>
      </c>
      <c r="JP26" s="452">
        <f t="shared" si="71"/>
        <v>0</v>
      </c>
      <c r="JQ26" s="576"/>
      <c r="JR26" s="624"/>
      <c r="JS26" s="576"/>
      <c r="JT26" s="767"/>
      <c r="JU26" s="1290">
        <f t="shared" si="72"/>
        <v>0</v>
      </c>
      <c r="JV26" s="576">
        <f>[1]Субсидия_факт!CL24</f>
        <v>0</v>
      </c>
      <c r="JW26" s="624">
        <f>[1]Субсидия_факт!CR24</f>
        <v>0</v>
      </c>
      <c r="JX26" s="668">
        <f>[1]Субсидия_факт!DP24</f>
        <v>0</v>
      </c>
      <c r="JY26" s="870">
        <f>[1]Субсидия_факт!DV24</f>
        <v>0</v>
      </c>
      <c r="JZ26" s="452">
        <f t="shared" si="73"/>
        <v>0</v>
      </c>
      <c r="KA26" s="576"/>
      <c r="KB26" s="624"/>
      <c r="KC26" s="702"/>
      <c r="KD26" s="624"/>
      <c r="KE26" s="1291">
        <f t="shared" si="74"/>
        <v>0</v>
      </c>
      <c r="KF26" s="576">
        <f>'Проверочная  таблица'!JV26-KP26</f>
        <v>0</v>
      </c>
      <c r="KG26" s="624">
        <f>'Проверочная  таблица'!JW26-KQ26</f>
        <v>0</v>
      </c>
      <c r="KH26" s="702">
        <f>'Проверочная  таблица'!JX26-KR26</f>
        <v>0</v>
      </c>
      <c r="KI26" s="624">
        <f>'Проверочная  таблица'!JY26-KS26</f>
        <v>0</v>
      </c>
      <c r="KJ26" s="1291">
        <f t="shared" si="75"/>
        <v>0</v>
      </c>
      <c r="KK26" s="576">
        <f>'Проверочная  таблица'!KA26-KU26</f>
        <v>0</v>
      </c>
      <c r="KL26" s="652">
        <f>'Проверочная  таблица'!KB26-KV26</f>
        <v>0</v>
      </c>
      <c r="KM26" s="576">
        <f>'Проверочная  таблица'!KC26-KW26</f>
        <v>0</v>
      </c>
      <c r="KN26" s="701">
        <f>'Проверочная  таблица'!KD26-KX26</f>
        <v>0</v>
      </c>
      <c r="KO26" s="557">
        <f t="shared" si="76"/>
        <v>0</v>
      </c>
      <c r="KP26" s="576">
        <f>[1]Субсидия_факт!CN24</f>
        <v>0</v>
      </c>
      <c r="KQ26" s="624">
        <f>[1]Субсидия_факт!CT24</f>
        <v>0</v>
      </c>
      <c r="KR26" s="668">
        <f>[1]Субсидия_факт!DR24</f>
        <v>0</v>
      </c>
      <c r="KS26" s="870">
        <f>[1]Субсидия_факт!DX24</f>
        <v>0</v>
      </c>
      <c r="KT26" s="557">
        <f t="shared" si="77"/>
        <v>0</v>
      </c>
      <c r="KU26" s="576"/>
      <c r="KV26" s="624"/>
      <c r="KW26" s="576"/>
      <c r="KX26" s="767"/>
      <c r="KY26" s="1292">
        <f t="shared" si="155"/>
        <v>0</v>
      </c>
      <c r="KZ26" s="668">
        <f>[1]Субсидия_факт!CD24</f>
        <v>0</v>
      </c>
      <c r="LA26" s="624">
        <f>[1]Субсидия_факт!CF24</f>
        <v>0</v>
      </c>
      <c r="LB26" s="668">
        <f>[1]Субсидия_факт!BV24</f>
        <v>0</v>
      </c>
      <c r="LC26" s="624">
        <f>[1]Субсидия_факт!BX24</f>
        <v>0</v>
      </c>
      <c r="LD26" s="668">
        <f>[1]Субсидия_факт!CH24</f>
        <v>0</v>
      </c>
      <c r="LE26" s="452">
        <f t="shared" si="156"/>
        <v>0</v>
      </c>
      <c r="LF26" s="576"/>
      <c r="LG26" s="624"/>
      <c r="LH26" s="576"/>
      <c r="LI26" s="624"/>
      <c r="LJ26" s="576"/>
      <c r="LK26" s="556">
        <f t="shared" si="78"/>
        <v>545100.76</v>
      </c>
      <c r="LL26" s="500">
        <f>[1]Субсидия_факт!HN24</f>
        <v>0</v>
      </c>
      <c r="LM26" s="668">
        <f>[1]Субсидия_факт!HL24</f>
        <v>545100.76</v>
      </c>
      <c r="LN26" s="703">
        <f>[1]Субсидия_факт!HV24</f>
        <v>0</v>
      </c>
      <c r="LO26" s="630">
        <f>[1]Субсидия_факт!HX24</f>
        <v>0</v>
      </c>
      <c r="LP26" s="452">
        <f t="shared" si="79"/>
        <v>0</v>
      </c>
      <c r="LQ26" s="330"/>
      <c r="LR26" s="576"/>
      <c r="LS26" s="458"/>
      <c r="LT26" s="630"/>
      <c r="LU26" s="452">
        <f t="shared" si="80"/>
        <v>0</v>
      </c>
      <c r="LV26" s="576">
        <f>[1]Субсидия_факт!HT24</f>
        <v>0</v>
      </c>
      <c r="LW26" s="576">
        <f>[1]Субсидия_факт!HP24</f>
        <v>0</v>
      </c>
      <c r="LX26" s="624">
        <f>[1]Субсидия_факт!HR24</f>
        <v>0</v>
      </c>
      <c r="LY26" s="452">
        <f t="shared" si="81"/>
        <v>0</v>
      </c>
      <c r="LZ26" s="576">
        <f t="shared" si="157"/>
        <v>0</v>
      </c>
      <c r="MA26" s="576"/>
      <c r="MB26" s="624"/>
      <c r="MC26" s="1289">
        <f t="shared" si="82"/>
        <v>0</v>
      </c>
      <c r="MD26" s="1289">
        <f t="shared" si="83"/>
        <v>0</v>
      </c>
      <c r="ME26" s="1289">
        <f t="shared" si="84"/>
        <v>0</v>
      </c>
      <c r="MF26" s="557">
        <f t="shared" si="85"/>
        <v>0</v>
      </c>
      <c r="MG26" s="1293">
        <f t="shared" si="207"/>
        <v>0</v>
      </c>
      <c r="MH26" s="668">
        <f>[1]Субсидия_факт!LH24</f>
        <v>0</v>
      </c>
      <c r="MI26" s="870">
        <f>[1]Субсидия_факт!LN24</f>
        <v>0</v>
      </c>
      <c r="MJ26" s="576"/>
      <c r="MK26" s="1293">
        <f t="shared" si="208"/>
        <v>0</v>
      </c>
      <c r="ML26" s="702"/>
      <c r="MM26" s="624"/>
      <c r="MN26" s="576"/>
      <c r="MO26" s="1293">
        <f t="shared" si="158"/>
        <v>12000000</v>
      </c>
      <c r="MP26" s="668">
        <f>[1]Субсидия_факт!LJ24</f>
        <v>0</v>
      </c>
      <c r="MQ26" s="870">
        <f>[1]Субсидия_факт!LP24</f>
        <v>0</v>
      </c>
      <c r="MR26" s="576">
        <f>[1]Субсидия_факт!LT24</f>
        <v>12000000</v>
      </c>
      <c r="MS26" s="1293">
        <f t="shared" si="159"/>
        <v>12000000</v>
      </c>
      <c r="MT26" s="576"/>
      <c r="MU26" s="701"/>
      <c r="MV26" s="576">
        <f t="shared" si="160"/>
        <v>12000000</v>
      </c>
      <c r="MW26" s="1294">
        <f t="shared" si="161"/>
        <v>12000000</v>
      </c>
      <c r="MX26" s="501">
        <f>'Проверочная  таблица'!MP26-NF26</f>
        <v>0</v>
      </c>
      <c r="MY26" s="630">
        <f>'Проверочная  таблица'!MQ26-NG26</f>
        <v>0</v>
      </c>
      <c r="MZ26" s="500">
        <f>'Проверочная  таблица'!MR26-NH26</f>
        <v>12000000</v>
      </c>
      <c r="NA26" s="1294">
        <f t="shared" si="162"/>
        <v>12000000</v>
      </c>
      <c r="NB26" s="702">
        <f>'Проверочная  таблица'!MT26-NJ26</f>
        <v>0</v>
      </c>
      <c r="NC26" s="624">
        <f>'Проверочная  таблица'!MU26-NK26</f>
        <v>0</v>
      </c>
      <c r="ND26" s="576">
        <f>'Проверочная  таблица'!MV26-NL26</f>
        <v>12000000</v>
      </c>
      <c r="NE26" s="1294">
        <f t="shared" si="163"/>
        <v>0</v>
      </c>
      <c r="NF26" s="668">
        <f>[1]Субсидия_факт!LL24</f>
        <v>0</v>
      </c>
      <c r="NG26" s="870">
        <f>[1]Субсидия_факт!LR24</f>
        <v>0</v>
      </c>
      <c r="NH26" s="668">
        <f>[1]Субсидия_факт!LV24</f>
        <v>0</v>
      </c>
      <c r="NI26" s="1294">
        <f t="shared" si="164"/>
        <v>0</v>
      </c>
      <c r="NJ26" s="702"/>
      <c r="NK26" s="624"/>
      <c r="NL26" s="576">
        <f t="shared" si="206"/>
        <v>0</v>
      </c>
      <c r="NM26" s="502">
        <f t="shared" si="86"/>
        <v>11499787.569999998</v>
      </c>
      <c r="NN26" s="458">
        <f>[1]Субсидия_факт!MF24</f>
        <v>3219940.53</v>
      </c>
      <c r="NO26" s="630">
        <f>[1]Субсидия_факт!MJ24</f>
        <v>8279847.0399999991</v>
      </c>
      <c r="NP26" s="499">
        <f t="shared" si="87"/>
        <v>0</v>
      </c>
      <c r="NQ26" s="330"/>
      <c r="NR26" s="649"/>
      <c r="NS26" s="1323">
        <f t="shared" si="88"/>
        <v>11499787.569999998</v>
      </c>
      <c r="NT26" s="330">
        <f t="shared" si="165"/>
        <v>3219940.53</v>
      </c>
      <c r="NU26" s="630">
        <f t="shared" si="165"/>
        <v>8279847.0399999991</v>
      </c>
      <c r="NV26" s="779">
        <f t="shared" si="89"/>
        <v>0</v>
      </c>
      <c r="NW26" s="330">
        <f t="shared" si="165"/>
        <v>0</v>
      </c>
      <c r="NX26" s="630">
        <f t="shared" si="165"/>
        <v>0</v>
      </c>
      <c r="NY26" s="1323">
        <f t="shared" si="90"/>
        <v>0</v>
      </c>
      <c r="NZ26" s="458">
        <f>[1]Субсидия_факт!MH24</f>
        <v>0</v>
      </c>
      <c r="OA26" s="630">
        <f>[1]Субсидия_факт!ML24</f>
        <v>0</v>
      </c>
      <c r="OB26" s="779">
        <f t="shared" si="91"/>
        <v>0</v>
      </c>
      <c r="OC26" s="330"/>
      <c r="OD26" s="649"/>
      <c r="OE26" s="556">
        <f t="shared" si="92"/>
        <v>0</v>
      </c>
      <c r="OF26" s="668">
        <f>[1]Субсидия_факт!AF24</f>
        <v>0</v>
      </c>
      <c r="OG26" s="870">
        <f>[1]Субсидия_факт!AH24</f>
        <v>0</v>
      </c>
      <c r="OH26" s="452">
        <f t="shared" si="93"/>
        <v>0</v>
      </c>
      <c r="OI26" s="702"/>
      <c r="OJ26" s="624"/>
      <c r="OK26" s="499">
        <f t="shared" si="166"/>
        <v>203137500</v>
      </c>
      <c r="OL26" s="670">
        <f>[1]Субсидия_факт!MN24</f>
        <v>0</v>
      </c>
      <c r="OM26" s="700">
        <f>[1]Субсидия_факт!MP24</f>
        <v>0</v>
      </c>
      <c r="ON26" s="458">
        <f>[1]Субсидия_факт!NF24</f>
        <v>56878500</v>
      </c>
      <c r="OO26" s="630">
        <f>[1]Субсидия_факт!NH24</f>
        <v>146259000</v>
      </c>
      <c r="OP26" s="1321">
        <f t="shared" si="167"/>
        <v>0</v>
      </c>
      <c r="OQ26" s="1070"/>
      <c r="OR26" s="630"/>
      <c r="OS26" s="330"/>
      <c r="OT26" s="649"/>
      <c r="OU26" s="502">
        <f t="shared" si="168"/>
        <v>0</v>
      </c>
      <c r="OV26" s="458">
        <f>[1]Субсидия_факт!LX24</f>
        <v>0</v>
      </c>
      <c r="OW26" s="1324">
        <f>[1]Субсидия_факт!MB24</f>
        <v>0</v>
      </c>
      <c r="OX26" s="458">
        <f>[1]Субсидия_факт!MR24</f>
        <v>0</v>
      </c>
      <c r="OY26" s="630">
        <f>[1]Субсидия_факт!MV24</f>
        <v>0</v>
      </c>
      <c r="OZ26" s="1070">
        <f>[1]Субсидия_факт!NJ24</f>
        <v>0</v>
      </c>
      <c r="PA26" s="630">
        <f>[1]Субсидия_факт!NN24</f>
        <v>0</v>
      </c>
      <c r="PB26" s="499">
        <f t="shared" si="169"/>
        <v>0</v>
      </c>
      <c r="PC26" s="330"/>
      <c r="PD26" s="649"/>
      <c r="PE26" s="458"/>
      <c r="PF26" s="630"/>
      <c r="PG26" s="330"/>
      <c r="PH26" s="649"/>
      <c r="PI26" s="1323">
        <f t="shared" si="170"/>
        <v>0</v>
      </c>
      <c r="PJ26" s="458">
        <f t="shared" si="171"/>
        <v>0</v>
      </c>
      <c r="PK26" s="630">
        <f t="shared" si="172"/>
        <v>0</v>
      </c>
      <c r="PL26" s="458">
        <f t="shared" si="173"/>
        <v>0</v>
      </c>
      <c r="PM26" s="630">
        <f t="shared" si="174"/>
        <v>0</v>
      </c>
      <c r="PN26" s="1070">
        <f t="shared" si="175"/>
        <v>0</v>
      </c>
      <c r="PO26" s="630">
        <f t="shared" si="176"/>
        <v>0</v>
      </c>
      <c r="PP26" s="779">
        <f t="shared" si="177"/>
        <v>0</v>
      </c>
      <c r="PQ26" s="458">
        <f t="shared" si="178"/>
        <v>0</v>
      </c>
      <c r="PR26" s="630">
        <f t="shared" si="179"/>
        <v>0</v>
      </c>
      <c r="PS26" s="458">
        <f t="shared" si="180"/>
        <v>0</v>
      </c>
      <c r="PT26" s="630">
        <f t="shared" si="181"/>
        <v>0</v>
      </c>
      <c r="PU26" s="1070">
        <f t="shared" si="182"/>
        <v>0</v>
      </c>
      <c r="PV26" s="630">
        <f t="shared" si="183"/>
        <v>0</v>
      </c>
      <c r="PW26" s="1323">
        <f t="shared" si="184"/>
        <v>0</v>
      </c>
      <c r="PX26" s="458">
        <f>[1]Субсидия_факт!LZ24</f>
        <v>0</v>
      </c>
      <c r="PY26" s="1324">
        <f>[1]Субсидия_факт!MD24</f>
        <v>0</v>
      </c>
      <c r="PZ26" s="703">
        <f>[1]Субсидия_факт!MT24</f>
        <v>0</v>
      </c>
      <c r="QA26" s="630">
        <f>[1]Субсидия_факт!MX24</f>
        <v>0</v>
      </c>
      <c r="QB26" s="1325">
        <f>[1]Субсидия_факт!NL24</f>
        <v>0</v>
      </c>
      <c r="QC26" s="649">
        <f>[1]Субсидия_факт!NP24</f>
        <v>0</v>
      </c>
      <c r="QD26" s="779">
        <f t="shared" si="185"/>
        <v>0</v>
      </c>
      <c r="QE26" s="330"/>
      <c r="QF26" s="649"/>
      <c r="QG26" s="458"/>
      <c r="QH26" s="630"/>
      <c r="QI26" s="330"/>
      <c r="QJ26" s="649"/>
      <c r="QK26" s="499">
        <f>'Прочая  субсидия_МР  и  ГО'!B22</f>
        <v>32585114.68</v>
      </c>
      <c r="QL26" s="499">
        <f>'Прочая  субсидия_МР  и  ГО'!C22</f>
        <v>1117104.01</v>
      </c>
      <c r="QM26" s="1310">
        <f>'Прочая  субсидия_БП'!B22</f>
        <v>14985515.01</v>
      </c>
      <c r="QN26" s="502">
        <f>'Прочая  субсидия_БП'!C22</f>
        <v>6496715.0099999998</v>
      </c>
      <c r="QO26" s="1318">
        <f>'Прочая  субсидия_БП'!D22</f>
        <v>14985515.01</v>
      </c>
      <c r="QP26" s="559">
        <f>'Прочая  субсидия_БП'!E22</f>
        <v>6496715.0099999998</v>
      </c>
      <c r="QQ26" s="1314">
        <f>'Прочая  субсидия_БП'!F22</f>
        <v>0</v>
      </c>
      <c r="QR26" s="1318">
        <f>'Прочая  субсидия_БП'!G22</f>
        <v>0</v>
      </c>
      <c r="QS26" s="502">
        <f t="shared" si="186"/>
        <v>287706703</v>
      </c>
      <c r="QT26" s="458">
        <f>'Проверочная  таблица'!RR26+'Проверочная  таблица'!QY26+'Проверочная  таблица'!RA26+'Проверочная  таблица'!RC26</f>
        <v>284865203</v>
      </c>
      <c r="QU26" s="330">
        <f>'Проверочная  таблица'!RS26+'Проверочная  таблица'!RE26+'Проверочная  таблица'!RK26+'Проверочная  таблица'!RG26+'Проверочная  таблица'!RI26+RM26+RO26</f>
        <v>2841500</v>
      </c>
      <c r="QV26" s="499">
        <f t="shared" si="187"/>
        <v>87576355.480000004</v>
      </c>
      <c r="QW26" s="703">
        <f>'Проверочная  таблица'!RU26+'Проверочная  таблица'!QZ26+'Проверочная  таблица'!RB26+'Проверочная  таблица'!RD26</f>
        <v>86831442.5</v>
      </c>
      <c r="QX26" s="330">
        <f>'Проверочная  таблица'!RV26+'Проверочная  таблица'!RF26+'Проверочная  таблица'!RL26+'Проверочная  таблица'!RH26+'Проверочная  таблица'!RJ26+RN26+RP26</f>
        <v>744912.98</v>
      </c>
      <c r="QY26" s="1276">
        <f>'Субвенция  на  полномочия'!B22</f>
        <v>276982103</v>
      </c>
      <c r="QZ26" s="452">
        <f>'Субвенция  на  полномочия'!C22</f>
        <v>84661442.5</v>
      </c>
      <c r="RA26" s="1298">
        <f>[1]Субвенция_факт!P23*1000</f>
        <v>3574300</v>
      </c>
      <c r="RB26" s="675">
        <v>950000</v>
      </c>
      <c r="RC26" s="1298">
        <f>[1]Субвенция_факт!K23*1000</f>
        <v>3210300</v>
      </c>
      <c r="RD26" s="675">
        <v>850000</v>
      </c>
      <c r="RE26" s="1298">
        <f>[1]Субвенция_факт!AD23*1000</f>
        <v>1277500</v>
      </c>
      <c r="RF26" s="675">
        <v>281950.8</v>
      </c>
      <c r="RG26" s="1298">
        <f>[1]Субвенция_факт!AE23*1000</f>
        <v>4000</v>
      </c>
      <c r="RH26" s="675"/>
      <c r="RI26" s="1298">
        <f>[1]Субвенция_факт!E23*1000</f>
        <v>0</v>
      </c>
      <c r="RJ26" s="675"/>
      <c r="RK26" s="1298">
        <f>[1]Субвенция_факт!F23*1000</f>
        <v>0</v>
      </c>
      <c r="RL26" s="762"/>
      <c r="RM26" s="328">
        <f>[1]Субвенция_факт!G23*1000</f>
        <v>0</v>
      </c>
      <c r="RN26" s="983"/>
      <c r="RO26" s="328">
        <f>[1]Субвенция_факт!H23*1000</f>
        <v>0</v>
      </c>
      <c r="RP26" s="763"/>
      <c r="RQ26" s="502">
        <f t="shared" si="98"/>
        <v>2658500</v>
      </c>
      <c r="RR26" s="1039">
        <f>[1]Субвенция_факт!AC23*1000</f>
        <v>1098500</v>
      </c>
      <c r="RS26" s="809">
        <f>[1]Субвенция_факт!AB23*1000</f>
        <v>1560000</v>
      </c>
      <c r="RT26" s="499">
        <f t="shared" si="99"/>
        <v>832962.17999999993</v>
      </c>
      <c r="RU26" s="1299">
        <v>370000</v>
      </c>
      <c r="RV26" s="1186">
        <v>462962.18</v>
      </c>
      <c r="RW26" s="1326">
        <f>'Проверочная  таблица'!UW26+'Проверочная  таблица'!US26+'Проверочная  таблица'!SY26+'Проверочная  таблица'!TC26+RY26+UG26+UM26+SM26+SQ26+TK26+TO26+TW26+SG26</f>
        <v>0</v>
      </c>
      <c r="RX26" s="328">
        <f>'Проверочная  таблица'!UY26+'Проверочная  таблица'!UU26+'Проверочная  таблица'!TA26+'Проверочная  таблица'!TE26+SC26+UJ26+UP26+SO26+SS26+TM26+TQ26+TZ26+SJ26</f>
        <v>0</v>
      </c>
      <c r="RY26" s="1327">
        <f t="shared" si="100"/>
        <v>0</v>
      </c>
      <c r="RZ26" s="1039">
        <f>'[1]Иные межбюджетные трансферты'!I24</f>
        <v>0</v>
      </c>
      <c r="SA26" s="1160">
        <f>'[1]Иные межбюджетные трансферты'!K24</f>
        <v>0</v>
      </c>
      <c r="SB26" s="1328">
        <f>'[1]Иные межбюджетные трансферты'!M24</f>
        <v>0</v>
      </c>
      <c r="SC26" s="674">
        <f t="shared" si="101"/>
        <v>0</v>
      </c>
      <c r="SD26" s="809"/>
      <c r="SE26" s="807"/>
      <c r="SF26" s="1039"/>
      <c r="SG26" s="502">
        <f t="shared" si="102"/>
        <v>0</v>
      </c>
      <c r="SH26" s="1039">
        <f>'[1]Иные межбюджетные трансферты'!E24</f>
        <v>0</v>
      </c>
      <c r="SI26" s="1160">
        <f>'[1]Иные межбюджетные трансферты'!G24</f>
        <v>0</v>
      </c>
      <c r="SJ26" s="1321">
        <f t="shared" si="103"/>
        <v>0</v>
      </c>
      <c r="SK26" s="1039"/>
      <c r="SL26" s="1160"/>
      <c r="SM26" s="1326">
        <f t="shared" si="188"/>
        <v>0</v>
      </c>
      <c r="SN26" s="1160">
        <f>'[1]Иные межбюджетные трансферты'!W24</f>
        <v>0</v>
      </c>
      <c r="SO26" s="328">
        <f t="shared" si="189"/>
        <v>0</v>
      </c>
      <c r="SP26" s="1044"/>
      <c r="SQ26" s="1329">
        <f t="shared" si="190"/>
        <v>0</v>
      </c>
      <c r="SR26" s="1160">
        <f>'[1]Иные межбюджетные трансферты'!Y24</f>
        <v>0</v>
      </c>
      <c r="SS26" s="1043">
        <f t="shared" si="191"/>
        <v>0</v>
      </c>
      <c r="ST26" s="1044"/>
      <c r="SU26" s="1329">
        <f t="shared" si="192"/>
        <v>0</v>
      </c>
      <c r="SV26" s="1043">
        <f t="shared" si="193"/>
        <v>0</v>
      </c>
      <c r="SW26" s="685">
        <f t="shared" si="194"/>
        <v>0</v>
      </c>
      <c r="SX26" s="1043">
        <f t="shared" si="195"/>
        <v>0</v>
      </c>
      <c r="SY26" s="1310">
        <f t="shared" si="104"/>
        <v>0</v>
      </c>
      <c r="SZ26" s="1160">
        <f>'[1]Иные межбюджетные трансферты'!AC24</f>
        <v>0</v>
      </c>
      <c r="TA26" s="499">
        <f t="shared" si="105"/>
        <v>0</v>
      </c>
      <c r="TB26" s="1160"/>
      <c r="TC26" s="502">
        <f t="shared" si="106"/>
        <v>0</v>
      </c>
      <c r="TD26" s="1160">
        <f>'[1]Иные межбюджетные трансферты'!AE24</f>
        <v>0</v>
      </c>
      <c r="TE26" s="499">
        <f t="shared" si="107"/>
        <v>0</v>
      </c>
      <c r="TF26" s="1330"/>
      <c r="TG26" s="1319">
        <f t="shared" si="108"/>
        <v>0</v>
      </c>
      <c r="TH26" s="498">
        <f t="shared" si="109"/>
        <v>0</v>
      </c>
      <c r="TI26" s="1320">
        <f t="shared" si="196"/>
        <v>0</v>
      </c>
      <c r="TJ26" s="498">
        <f t="shared" si="197"/>
        <v>0</v>
      </c>
      <c r="TK26" s="502">
        <f t="shared" si="110"/>
        <v>0</v>
      </c>
      <c r="TL26" s="1160">
        <f>'[1]Иные межбюджетные трансферты'!AI24</f>
        <v>0</v>
      </c>
      <c r="TM26" s="499">
        <f t="shared" si="111"/>
        <v>0</v>
      </c>
      <c r="TN26" s="1160"/>
      <c r="TO26" s="502">
        <f t="shared" si="112"/>
        <v>0</v>
      </c>
      <c r="TP26" s="1160">
        <f>'[1]Иные межбюджетные трансферты'!AK24</f>
        <v>0</v>
      </c>
      <c r="TQ26" s="499">
        <f t="shared" si="113"/>
        <v>0</v>
      </c>
      <c r="TR26" s="1330"/>
      <c r="TS26" s="1319">
        <f t="shared" si="114"/>
        <v>0</v>
      </c>
      <c r="TT26" s="498">
        <f t="shared" si="115"/>
        <v>0</v>
      </c>
      <c r="TU26" s="1320">
        <f t="shared" si="198"/>
        <v>0</v>
      </c>
      <c r="TV26" s="1319">
        <f t="shared" si="199"/>
        <v>0</v>
      </c>
      <c r="TW26" s="502">
        <f t="shared" si="200"/>
        <v>0</v>
      </c>
      <c r="TX26" s="703">
        <f>'[1]Иные межбюджетные трансферты'!AS24</f>
        <v>0</v>
      </c>
      <c r="TY26" s="630">
        <f>'[1]Иные межбюджетные трансферты'!AW24</f>
        <v>0</v>
      </c>
      <c r="TZ26" s="1321">
        <f t="shared" si="201"/>
        <v>0</v>
      </c>
      <c r="UA26" s="689"/>
      <c r="UB26" s="701"/>
      <c r="UC26" s="1323">
        <f t="shared" si="202"/>
        <v>0</v>
      </c>
      <c r="UD26" s="1323">
        <f t="shared" si="203"/>
        <v>0</v>
      </c>
      <c r="UE26" s="1323">
        <f t="shared" si="204"/>
        <v>0</v>
      </c>
      <c r="UF26" s="779">
        <f t="shared" si="205"/>
        <v>0</v>
      </c>
      <c r="UG26" s="963">
        <f t="shared" si="116"/>
        <v>0</v>
      </c>
      <c r="UH26" s="1308">
        <f>'[1]Иные межбюджетные трансферты'!S24</f>
        <v>0</v>
      </c>
      <c r="UI26" s="1191">
        <f>'[1]Иные межбюджетные трансферты'!U24</f>
        <v>0</v>
      </c>
      <c r="UJ26" s="712">
        <f t="shared" si="117"/>
        <v>0</v>
      </c>
      <c r="UK26" s="1308"/>
      <c r="UL26" s="1191"/>
      <c r="UM26" s="963">
        <f t="shared" si="118"/>
        <v>0</v>
      </c>
      <c r="UN26" s="1308">
        <f>'[1]Иные межбюджетные трансферты'!O24</f>
        <v>0</v>
      </c>
      <c r="UO26" s="1191">
        <f>'[1]Иные межбюджетные трансферты'!Q24</f>
        <v>0</v>
      </c>
      <c r="UP26" s="712">
        <f t="shared" si="119"/>
        <v>0</v>
      </c>
      <c r="UQ26" s="1308"/>
      <c r="UR26" s="1191"/>
      <c r="US26" s="452">
        <f t="shared" si="120"/>
        <v>0</v>
      </c>
      <c r="UT26" s="809"/>
      <c r="UU26" s="1290">
        <f t="shared" si="121"/>
        <v>0</v>
      </c>
      <c r="UV26" s="668"/>
      <c r="UW26" s="556">
        <f t="shared" si="122"/>
        <v>0</v>
      </c>
      <c r="UX26" s="809">
        <f>'[1]Иные межбюджетные трансферты'!AO24</f>
        <v>0</v>
      </c>
      <c r="UY26" s="452">
        <f t="shared" si="123"/>
        <v>0</v>
      </c>
      <c r="UZ26" s="576"/>
      <c r="VA26" s="1289">
        <f t="shared" si="124"/>
        <v>0</v>
      </c>
      <c r="VB26" s="668">
        <f>'Проверочная  таблица'!UX26-VF26</f>
        <v>0</v>
      </c>
      <c r="VC26" s="1289">
        <f t="shared" si="125"/>
        <v>0</v>
      </c>
      <c r="VD26" s="668">
        <f>'Проверочная  таблица'!UZ26-VH26</f>
        <v>0</v>
      </c>
      <c r="VE26" s="1289">
        <f t="shared" si="126"/>
        <v>0</v>
      </c>
      <c r="VF26" s="809">
        <f>'[1]Иные межбюджетные трансферты'!AQ24</f>
        <v>0</v>
      </c>
      <c r="VG26" s="557">
        <f t="shared" si="127"/>
        <v>0</v>
      </c>
      <c r="VH26" s="576"/>
      <c r="VI26" s="499">
        <f>VK26+'Проверочная  таблица'!VS26+VO26+'Проверочная  таблица'!VW26+VQ26+'Проверочная  таблица'!VY26</f>
        <v>-13260000</v>
      </c>
      <c r="VJ26" s="499">
        <f>VL26+'Проверочная  таблица'!VT26+VP26+'Проверочная  таблица'!VX26+VR26+'Проверочная  таблица'!VZ26</f>
        <v>-7450000</v>
      </c>
      <c r="VK26" s="502"/>
      <c r="VL26" s="502"/>
      <c r="VM26" s="502"/>
      <c r="VN26" s="502"/>
      <c r="VO26" s="1319">
        <f t="shared" si="128"/>
        <v>0</v>
      </c>
      <c r="VP26" s="498">
        <f t="shared" si="129"/>
        <v>0</v>
      </c>
      <c r="VQ26" s="503"/>
      <c r="VR26" s="498"/>
      <c r="VS26" s="502">
        <v>-12600000</v>
      </c>
      <c r="VT26" s="502">
        <v>-7450000</v>
      </c>
      <c r="VU26" s="502">
        <v>-660000</v>
      </c>
      <c r="VV26" s="502"/>
      <c r="VW26" s="1319">
        <f t="shared" si="130"/>
        <v>-660000</v>
      </c>
      <c r="VX26" s="498">
        <f t="shared" si="131"/>
        <v>0</v>
      </c>
      <c r="VY26" s="498"/>
      <c r="VZ26" s="498"/>
      <c r="WA26" s="1309">
        <f>'Проверочная  таблица'!VS26+'Проверочная  таблица'!VU26</f>
        <v>-13260000</v>
      </c>
      <c r="WB26" s="1309">
        <f>'Проверочная  таблица'!VT26+'Проверочная  таблица'!VV26</f>
        <v>-7450000</v>
      </c>
      <c r="WC26" s="931"/>
    </row>
    <row r="27" spans="1:601" s="327" customFormat="1" ht="25.5" customHeight="1" x14ac:dyDescent="0.3">
      <c r="A27" s="334" t="s">
        <v>95</v>
      </c>
      <c r="B27" s="502">
        <f>D27+AI27+'Проверочная  таблица'!QS27+'Проверочная  таблица'!RW27</f>
        <v>1439672160.6599998</v>
      </c>
      <c r="C27" s="499">
        <f>E27+'Проверочная  таблица'!QV27+AJ27+'Проверочная  таблица'!RX27</f>
        <v>415021119.28000003</v>
      </c>
      <c r="D27" s="1310">
        <f t="shared" si="0"/>
        <v>435123000</v>
      </c>
      <c r="E27" s="502">
        <f t="shared" si="1"/>
        <v>101214909</v>
      </c>
      <c r="F27" s="1311">
        <f>'[1]Дотация  из  ОБ_факт'!M23</f>
        <v>308632200</v>
      </c>
      <c r="G27" s="1312">
        <v>63700347</v>
      </c>
      <c r="H27" s="1313">
        <f>'[1]Дотация  из  ОБ_факт'!G23</f>
        <v>108268000</v>
      </c>
      <c r="I27" s="1312">
        <v>33315446</v>
      </c>
      <c r="J27" s="559">
        <f t="shared" si="2"/>
        <v>72504000</v>
      </c>
      <c r="K27" s="1314">
        <f t="shared" si="3"/>
        <v>20624448</v>
      </c>
      <c r="L27" s="1315">
        <f>'[1]Дотация  из  ОБ_факт'!K23</f>
        <v>35764000</v>
      </c>
      <c r="M27" s="685">
        <v>12690998</v>
      </c>
      <c r="N27" s="1311">
        <f>'[1]Дотация  из  ОБ_факт'!Q23</f>
        <v>0</v>
      </c>
      <c r="O27" s="1316"/>
      <c r="P27" s="1311">
        <f>'[1]Дотация  из  ОБ_факт'!S23</f>
        <v>18222800</v>
      </c>
      <c r="Q27" s="1317">
        <v>4199116</v>
      </c>
      <c r="R27" s="1314">
        <f t="shared" si="4"/>
        <v>17260400</v>
      </c>
      <c r="S27" s="1318">
        <f t="shared" si="5"/>
        <v>3958516</v>
      </c>
      <c r="T27" s="1315">
        <f>'[1]Дотация  из  ОБ_факт'!W23</f>
        <v>962400</v>
      </c>
      <c r="U27" s="572">
        <v>240600</v>
      </c>
      <c r="V27" s="1311">
        <f>'[1]Дотация  из  ОБ_факт'!AA23+'[1]Дотация  из  ОБ_факт'!AC23+'[1]Дотация  из  ОБ_факт'!AG23</f>
        <v>0</v>
      </c>
      <c r="W27" s="959">
        <f t="shared" si="6"/>
        <v>0</v>
      </c>
      <c r="X27" s="543"/>
      <c r="Y27" s="542"/>
      <c r="Z27" s="543"/>
      <c r="AA27" s="1311">
        <f>'[1]Дотация  из  ОБ_факт'!Y23+'[1]Дотация  из  ОБ_факт'!AE23</f>
        <v>0</v>
      </c>
      <c r="AB27" s="573">
        <f t="shared" si="7"/>
        <v>0</v>
      </c>
      <c r="AC27" s="542"/>
      <c r="AD27" s="543"/>
      <c r="AE27" s="559">
        <f t="shared" si="8"/>
        <v>0</v>
      </c>
      <c r="AF27" s="1314">
        <f t="shared" si="9"/>
        <v>0</v>
      </c>
      <c r="AG27" s="559">
        <f>'[1]Дотация  из  ОБ_факт'!AE23</f>
        <v>0</v>
      </c>
      <c r="AH27" s="676"/>
      <c r="AI27" s="1276">
        <f>'Проверочная  таблица'!LK27+'Проверочная  таблица'!QK27+'Проверочная  таблица'!QM27+CQ27+CS27+CY27+DA27+BS27+CA27+'Проверочная  таблица'!JK27+'Проверочная  таблица'!JU27+'Проверочная  таблица'!EC27+'Проверочная  таблица'!KY27+DM27+'Проверочная  таблица'!IG27+'Проверочная  таблица'!IM27+'Проверочная  таблица'!MG27+'Проверочная  таблица'!MO27+IA27+'Проверочная  таблица'!LU27+FK27+EY27+OE27+ES27+AK27+AU27+FE27+JE27+GG27+GQ27+DG27+OK27+FQ27+EI27+OU27+NM27+GA27+CM27+HU27</f>
        <v>546601518.65999997</v>
      </c>
      <c r="AJ27" s="556">
        <f>'Проверочная  таблица'!LP27+'Проверочная  таблица'!QL27+'Проверочная  таблица'!QN27+CR27+CT27+CZ27+DB27+BW27+CE27+'Проверочная  таблица'!JP27+'Проверочная  таблица'!JZ27+'Проверочная  таблица'!EF27+'Проверочная  таблица'!LE27+DU27+'Проверочная  таблица'!IJ27+'Проверочная  таблица'!IP27+'Проверочная  таблица'!MK27+'Проверочная  таблица'!MS27+ID27+'Проверочная  таблица'!LY27+FH27+FN27+FB27+OH27+EV27+AP27+AY27+JH27+GL27+GV27+DJ27+OP27+FT27+EN27+PB27+NP27+GD27+CO27+HX27</f>
        <v>195284603.04000002</v>
      </c>
      <c r="AK27" s="556">
        <f t="shared" si="10"/>
        <v>0</v>
      </c>
      <c r="AL27" s="330">
        <f>[1]Субсидия_факт!DB25</f>
        <v>0</v>
      </c>
      <c r="AM27" s="500">
        <f>[1]Субсидия_факт!FF25</f>
        <v>0</v>
      </c>
      <c r="AN27" s="501">
        <f>[1]Субсидия_факт!FR25</f>
        <v>0</v>
      </c>
      <c r="AO27" s="500">
        <f>[1]Субсидия_факт!MZ25</f>
        <v>0</v>
      </c>
      <c r="AP27" s="556">
        <f t="shared" si="11"/>
        <v>0</v>
      </c>
      <c r="AQ27" s="458"/>
      <c r="AR27" s="458"/>
      <c r="AS27" s="458"/>
      <c r="AT27" s="458"/>
      <c r="AU27" s="556">
        <f t="shared" si="12"/>
        <v>0</v>
      </c>
      <c r="AV27" s="458">
        <f>[1]Субсидия_факт!DD25</f>
        <v>0</v>
      </c>
      <c r="AW27" s="330">
        <f>[1]Субсидия_факт!FJ25</f>
        <v>0</v>
      </c>
      <c r="AX27" s="501">
        <f>[1]Субсидия_факт!NB25</f>
        <v>0</v>
      </c>
      <c r="AY27" s="556">
        <f t="shared" si="13"/>
        <v>0</v>
      </c>
      <c r="AZ27" s="500"/>
      <c r="BA27" s="500"/>
      <c r="BB27" s="501"/>
      <c r="BC27" s="557">
        <f t="shared" si="14"/>
        <v>0</v>
      </c>
      <c r="BD27" s="501">
        <f t="shared" si="15"/>
        <v>0</v>
      </c>
      <c r="BE27" s="458">
        <f t="shared" si="16"/>
        <v>0</v>
      </c>
      <c r="BF27" s="330">
        <f t="shared" si="17"/>
        <v>0</v>
      </c>
      <c r="BG27" s="557">
        <f t="shared" si="18"/>
        <v>0</v>
      </c>
      <c r="BH27" s="500">
        <f t="shared" si="19"/>
        <v>0</v>
      </c>
      <c r="BI27" s="501">
        <f t="shared" si="20"/>
        <v>0</v>
      </c>
      <c r="BJ27" s="330">
        <f t="shared" si="21"/>
        <v>0</v>
      </c>
      <c r="BK27" s="557">
        <f t="shared" si="22"/>
        <v>0</v>
      </c>
      <c r="BL27" s="458">
        <f>[1]Субсидия_факт!DF25</f>
        <v>0</v>
      </c>
      <c r="BM27" s="330">
        <f>[1]Субсидия_факт!FL25</f>
        <v>0</v>
      </c>
      <c r="BN27" s="458">
        <f>[1]Субсидия_факт!ND25</f>
        <v>0</v>
      </c>
      <c r="BO27" s="557">
        <f t="shared" si="23"/>
        <v>0</v>
      </c>
      <c r="BP27" s="501"/>
      <c r="BQ27" s="500"/>
      <c r="BR27" s="501"/>
      <c r="BS27" s="499">
        <f t="shared" si="132"/>
        <v>27284374</v>
      </c>
      <c r="BT27" s="1070">
        <f>[1]Субсидия_факт!IL25</f>
        <v>0</v>
      </c>
      <c r="BU27" s="330">
        <f>[1]Субсидия_факт!IR25</f>
        <v>27284374</v>
      </c>
      <c r="BV27" s="668">
        <f>[1]Субсидия_факт!JD25</f>
        <v>0</v>
      </c>
      <c r="BW27" s="499">
        <f t="shared" si="133"/>
        <v>0</v>
      </c>
      <c r="BX27" s="500"/>
      <c r="BY27" s="500"/>
      <c r="BZ27" s="576"/>
      <c r="CA27" s="499">
        <f t="shared" si="134"/>
        <v>50372564</v>
      </c>
      <c r="CB27" s="458">
        <f>[1]Субсидия_факт!IN25</f>
        <v>30934869</v>
      </c>
      <c r="CC27" s="330">
        <f>[1]Субсидия_факт!IT25</f>
        <v>19437695</v>
      </c>
      <c r="CD27" s="668">
        <f>[1]Субсидия_факт!JF25</f>
        <v>0</v>
      </c>
      <c r="CE27" s="499">
        <f t="shared" si="135"/>
        <v>0</v>
      </c>
      <c r="CF27" s="500"/>
      <c r="CG27" s="501"/>
      <c r="CH27" s="668"/>
      <c r="CI27" s="1319">
        <f t="shared" si="24"/>
        <v>0</v>
      </c>
      <c r="CJ27" s="498">
        <f t="shared" si="25"/>
        <v>0</v>
      </c>
      <c r="CK27" s="1320">
        <f t="shared" si="136"/>
        <v>50372564</v>
      </c>
      <c r="CL27" s="1319">
        <f t="shared" si="137"/>
        <v>0</v>
      </c>
      <c r="CM27" s="499">
        <f t="shared" si="138"/>
        <v>0</v>
      </c>
      <c r="CN27" s="630">
        <f>[1]Субсидия_факт!FT25</f>
        <v>0</v>
      </c>
      <c r="CO27" s="499">
        <f t="shared" si="138"/>
        <v>0</v>
      </c>
      <c r="CP27" s="630"/>
      <c r="CQ27" s="1321">
        <f>[1]Субсидия_факт!FV25</f>
        <v>0</v>
      </c>
      <c r="CR27" s="573"/>
      <c r="CS27" s="499">
        <f>[1]Субсидия_факт!FX25</f>
        <v>20749529.690000001</v>
      </c>
      <c r="CT27" s="573"/>
      <c r="CU27" s="498">
        <f t="shared" si="26"/>
        <v>0</v>
      </c>
      <c r="CV27" s="1320">
        <f t="shared" si="27"/>
        <v>0</v>
      </c>
      <c r="CW27" s="779">
        <f>[1]Субсидия_факт!FZ25</f>
        <v>20749529.690000001</v>
      </c>
      <c r="CX27" s="572"/>
      <c r="CY27" s="502">
        <f>[1]Субсидия_факт!GB25</f>
        <v>0</v>
      </c>
      <c r="CZ27" s="328"/>
      <c r="DA27" s="1321">
        <f>[1]Субсидия_факт!GD25</f>
        <v>8030912.5700000003</v>
      </c>
      <c r="DB27" s="573"/>
      <c r="DC27" s="498">
        <f t="shared" si="28"/>
        <v>0</v>
      </c>
      <c r="DD27" s="498">
        <f t="shared" si="29"/>
        <v>0</v>
      </c>
      <c r="DE27" s="1285">
        <f>[1]Субсидия_факт!GF25</f>
        <v>8030912.5700000003</v>
      </c>
      <c r="DF27" s="329"/>
      <c r="DG27" s="556">
        <f t="shared" si="30"/>
        <v>0</v>
      </c>
      <c r="DH27" s="668">
        <f>[1]Субсидия_факт!EV25</f>
        <v>0</v>
      </c>
      <c r="DI27" s="870">
        <f>[1]Субсидия_факт!EX25</f>
        <v>0</v>
      </c>
      <c r="DJ27" s="452">
        <f t="shared" si="31"/>
        <v>0</v>
      </c>
      <c r="DK27" s="702"/>
      <c r="DL27" s="870"/>
      <c r="DM27" s="502">
        <f t="shared" si="32"/>
        <v>0</v>
      </c>
      <c r="DN27" s="703">
        <f>[1]Субсидия_факт!R25</f>
        <v>0</v>
      </c>
      <c r="DO27" s="703">
        <f>[1]Субсидия_факт!T25</f>
        <v>0</v>
      </c>
      <c r="DP27" s="630">
        <f>[1]Субсидия_факт!V25</f>
        <v>0</v>
      </c>
      <c r="DQ27" s="670">
        <f>[1]Субсидия_факт!X25</f>
        <v>0</v>
      </c>
      <c r="DR27" s="700">
        <f>[1]Субсидия_факт!Z25</f>
        <v>0</v>
      </c>
      <c r="DS27" s="500">
        <f>[1]Субсидия_факт!AB25</f>
        <v>0</v>
      </c>
      <c r="DT27" s="670">
        <f>[1]Субсидия_факт!AD25</f>
        <v>0</v>
      </c>
      <c r="DU27" s="499">
        <f t="shared" si="33"/>
        <v>0</v>
      </c>
      <c r="DV27" s="501"/>
      <c r="DW27" s="500"/>
      <c r="DX27" s="630"/>
      <c r="DY27" s="500"/>
      <c r="DZ27" s="630"/>
      <c r="EA27" s="501"/>
      <c r="EB27" s="703"/>
      <c r="EC27" s="556">
        <f t="shared" si="34"/>
        <v>0</v>
      </c>
      <c r="ED27" s="668">
        <f>[1]Субсидия_факт!BN25</f>
        <v>0</v>
      </c>
      <c r="EE27" s="870">
        <f>[1]Субсидия_факт!BP25</f>
        <v>0</v>
      </c>
      <c r="EF27" s="452">
        <f t="shared" si="35"/>
        <v>0</v>
      </c>
      <c r="EG27" s="702"/>
      <c r="EH27" s="870"/>
      <c r="EI27" s="502">
        <f t="shared" si="139"/>
        <v>0</v>
      </c>
      <c r="EJ27" s="458">
        <f>[1]Субсидия_факт!AJ25</f>
        <v>0</v>
      </c>
      <c r="EK27" s="630">
        <f>[1]Субсидия_факт!AL25</f>
        <v>0</v>
      </c>
      <c r="EL27" s="1070">
        <f>[1]Субсидия_факт!AN25</f>
        <v>0</v>
      </c>
      <c r="EM27" s="630">
        <f>[1]Субсидия_факт!AP25</f>
        <v>0</v>
      </c>
      <c r="EN27" s="499">
        <f t="shared" si="140"/>
        <v>0</v>
      </c>
      <c r="EO27" s="458"/>
      <c r="EP27" s="630"/>
      <c r="EQ27" s="458"/>
      <c r="ER27" s="630"/>
      <c r="ES27" s="556">
        <f t="shared" si="36"/>
        <v>0</v>
      </c>
      <c r="ET27" s="668">
        <f>[1]Субсидия_факт!AX25</f>
        <v>0</v>
      </c>
      <c r="EU27" s="624">
        <f>[1]Субсидия_факт!AZ25</f>
        <v>0</v>
      </c>
      <c r="EV27" s="452">
        <f t="shared" si="37"/>
        <v>0</v>
      </c>
      <c r="EW27" s="702"/>
      <c r="EX27" s="624"/>
      <c r="EY27" s="556">
        <f t="shared" si="38"/>
        <v>0</v>
      </c>
      <c r="EZ27" s="668">
        <f>[1]Субсидия_факт!BZ25</f>
        <v>0</v>
      </c>
      <c r="FA27" s="870">
        <f>[1]Субсидия_факт!CB25</f>
        <v>0</v>
      </c>
      <c r="FB27" s="452">
        <f t="shared" si="39"/>
        <v>0</v>
      </c>
      <c r="FC27" s="702"/>
      <c r="FD27" s="624"/>
      <c r="FE27" s="556">
        <f t="shared" si="40"/>
        <v>0</v>
      </c>
      <c r="FF27" s="668">
        <f>[1]Субсидия_факт!BR25</f>
        <v>0</v>
      </c>
      <c r="FG27" s="870">
        <f>[1]Субсидия_факт!BT25</f>
        <v>0</v>
      </c>
      <c r="FH27" s="452">
        <f t="shared" si="41"/>
        <v>0</v>
      </c>
      <c r="FI27" s="702"/>
      <c r="FJ27" s="624"/>
      <c r="FK27" s="556">
        <f t="shared" si="42"/>
        <v>0</v>
      </c>
      <c r="FL27" s="668">
        <f>[1]Субсидия_факт!KJ25</f>
        <v>0</v>
      </c>
      <c r="FM27" s="870">
        <f>[1]Субсидия_факт!KL25</f>
        <v>0</v>
      </c>
      <c r="FN27" s="452">
        <f t="shared" si="43"/>
        <v>0</v>
      </c>
      <c r="FO27" s="702"/>
      <c r="FP27" s="624"/>
      <c r="FQ27" s="556">
        <f t="shared" si="44"/>
        <v>0</v>
      </c>
      <c r="FR27" s="668">
        <f>[1]Субсидия_факт!KN25</f>
        <v>0</v>
      </c>
      <c r="FS27" s="870">
        <f>[1]Субсидия_факт!KR25</f>
        <v>0</v>
      </c>
      <c r="FT27" s="452">
        <f t="shared" si="45"/>
        <v>0</v>
      </c>
      <c r="FU27" s="702"/>
      <c r="FV27" s="624"/>
      <c r="FW27" s="1289">
        <f t="shared" si="141"/>
        <v>0</v>
      </c>
      <c r="FX27" s="557">
        <f t="shared" si="142"/>
        <v>0</v>
      </c>
      <c r="FY27" s="1289">
        <f t="shared" si="143"/>
        <v>0</v>
      </c>
      <c r="FZ27" s="557">
        <f t="shared" si="144"/>
        <v>0</v>
      </c>
      <c r="GA27" s="556">
        <f t="shared" si="145"/>
        <v>0</v>
      </c>
      <c r="GB27" s="668">
        <f>[1]Субсидия_факт!BJ25</f>
        <v>0</v>
      </c>
      <c r="GC27" s="624">
        <f>[1]Субсидия_факт!BL25</f>
        <v>0</v>
      </c>
      <c r="GD27" s="556">
        <f t="shared" si="146"/>
        <v>0</v>
      </c>
      <c r="GE27" s="668"/>
      <c r="GF27" s="624"/>
      <c r="GG27" s="556">
        <f t="shared" si="46"/>
        <v>0</v>
      </c>
      <c r="GH27" s="668"/>
      <c r="GI27" s="624"/>
      <c r="GJ27" s="668"/>
      <c r="GK27" s="870"/>
      <c r="GL27" s="452">
        <f t="shared" si="47"/>
        <v>0</v>
      </c>
      <c r="GM27" s="668"/>
      <c r="GN27" s="624"/>
      <c r="GO27" s="668"/>
      <c r="GP27" s="624"/>
      <c r="GQ27" s="452">
        <f t="shared" si="147"/>
        <v>378259.82</v>
      </c>
      <c r="GR27" s="668">
        <f>[1]Субсидия_факт!GJ25</f>
        <v>378259.82</v>
      </c>
      <c r="GS27" s="624">
        <f>[1]Субсидия_факт!GN25</f>
        <v>0</v>
      </c>
      <c r="GT27" s="668">
        <f>[1]Субсидия_факт!GX25</f>
        <v>0</v>
      </c>
      <c r="GU27" s="870">
        <f>[1]Субсидия_факт!HB25</f>
        <v>0</v>
      </c>
      <c r="GV27" s="452">
        <f t="shared" si="148"/>
        <v>0</v>
      </c>
      <c r="GW27" s="668"/>
      <c r="GX27" s="624"/>
      <c r="GY27" s="668"/>
      <c r="GZ27" s="624"/>
      <c r="HA27" s="1289">
        <f t="shared" si="149"/>
        <v>93972.57</v>
      </c>
      <c r="HB27" s="668">
        <f t="shared" si="48"/>
        <v>93972.57</v>
      </c>
      <c r="HC27" s="870">
        <f t="shared" si="49"/>
        <v>0</v>
      </c>
      <c r="HD27" s="668">
        <f t="shared" si="50"/>
        <v>0</v>
      </c>
      <c r="HE27" s="870">
        <f t="shared" si="51"/>
        <v>0</v>
      </c>
      <c r="HF27" s="1289">
        <f t="shared" si="150"/>
        <v>0</v>
      </c>
      <c r="HG27" s="668">
        <f t="shared" si="52"/>
        <v>0</v>
      </c>
      <c r="HH27" s="870">
        <f t="shared" si="53"/>
        <v>0</v>
      </c>
      <c r="HI27" s="668">
        <f t="shared" si="54"/>
        <v>0</v>
      </c>
      <c r="HJ27" s="870">
        <f t="shared" si="55"/>
        <v>0</v>
      </c>
      <c r="HK27" s="1289">
        <f t="shared" si="151"/>
        <v>284287.25</v>
      </c>
      <c r="HL27" s="668">
        <f>[1]Субсидия_факт!GL25</f>
        <v>284287.25</v>
      </c>
      <c r="HM27" s="624">
        <f>[1]Субсидия_факт!GP25</f>
        <v>0</v>
      </c>
      <c r="HN27" s="668">
        <f>[1]Субсидия_факт!GZ25</f>
        <v>0</v>
      </c>
      <c r="HO27" s="870">
        <f>[1]Субсидия_факт!HD25</f>
        <v>0</v>
      </c>
      <c r="HP27" s="1289">
        <f t="shared" si="152"/>
        <v>0</v>
      </c>
      <c r="HQ27" s="668"/>
      <c r="HR27" s="624"/>
      <c r="HS27" s="668"/>
      <c r="HT27" s="624"/>
      <c r="HU27" s="502">
        <f t="shared" si="56"/>
        <v>0</v>
      </c>
      <c r="HV27" s="576">
        <f>[1]Субсидия_факт!N25</f>
        <v>0</v>
      </c>
      <c r="HW27" s="624">
        <f>[1]Субсидия_факт!P25</f>
        <v>0</v>
      </c>
      <c r="HX27" s="499">
        <f t="shared" si="57"/>
        <v>0</v>
      </c>
      <c r="HY27" s="500"/>
      <c r="HZ27" s="649"/>
      <c r="IA27" s="502">
        <f t="shared" si="153"/>
        <v>0</v>
      </c>
      <c r="IB27" s="576">
        <f>[1]Субсидия_факт!EP25</f>
        <v>0</v>
      </c>
      <c r="IC27" s="624">
        <f>[1]Субсидия_факт!ER25</f>
        <v>0</v>
      </c>
      <c r="ID27" s="499">
        <f t="shared" si="154"/>
        <v>0</v>
      </c>
      <c r="IE27" s="500"/>
      <c r="IF27" s="649"/>
      <c r="IG27" s="1276">
        <f t="shared" si="60"/>
        <v>347225.56</v>
      </c>
      <c r="IH27" s="668">
        <f>[1]Субсидия_факт!ED25</f>
        <v>97223.63</v>
      </c>
      <c r="II27" s="870">
        <f>[1]Субсидия_факт!EJ25</f>
        <v>250001.93</v>
      </c>
      <c r="IJ27" s="452">
        <f t="shared" si="61"/>
        <v>0</v>
      </c>
      <c r="IK27" s="668"/>
      <c r="IL27" s="624"/>
      <c r="IM27" s="452">
        <f t="shared" si="62"/>
        <v>591871.74</v>
      </c>
      <c r="IN27" s="668">
        <f>[1]Субсидия_факт!EF25</f>
        <v>165724.93</v>
      </c>
      <c r="IO27" s="624">
        <f>[1]Субсидия_факт!EL25</f>
        <v>426146.81</v>
      </c>
      <c r="IP27" s="452">
        <f t="shared" si="63"/>
        <v>0</v>
      </c>
      <c r="IQ27" s="576"/>
      <c r="IR27" s="652"/>
      <c r="IS27" s="557">
        <f t="shared" si="64"/>
        <v>591871.74</v>
      </c>
      <c r="IT27" s="702">
        <f>'Проверочная  таблица'!IN27-'Проверочная  таблица'!IZ27</f>
        <v>165724.93</v>
      </c>
      <c r="IU27" s="624">
        <f>'Проверочная  таблица'!IO27-'Проверочная  таблица'!JA27</f>
        <v>426146.81</v>
      </c>
      <c r="IV27" s="1285">
        <f t="shared" si="65"/>
        <v>0</v>
      </c>
      <c r="IW27" s="576">
        <f>'Проверочная  таблица'!IQ27-'Проверочная  таблица'!JC27</f>
        <v>0</v>
      </c>
      <c r="IX27" s="701">
        <f>'Проверочная  таблица'!IR27-'Проверочная  таблица'!JD27</f>
        <v>0</v>
      </c>
      <c r="IY27" s="557">
        <f t="shared" si="66"/>
        <v>0</v>
      </c>
      <c r="IZ27" s="668">
        <f>[1]Субсидия_факт!EH25</f>
        <v>0</v>
      </c>
      <c r="JA27" s="870">
        <f>[1]Субсидия_факт!EN25</f>
        <v>0</v>
      </c>
      <c r="JB27" s="557">
        <f t="shared" si="67"/>
        <v>0</v>
      </c>
      <c r="JC27" s="668"/>
      <c r="JD27" s="624"/>
      <c r="JE27" s="452">
        <f t="shared" si="68"/>
        <v>0</v>
      </c>
      <c r="JF27" s="576">
        <f>[1]Субсидия_факт!AR25</f>
        <v>0</v>
      </c>
      <c r="JG27" s="624">
        <f>[1]Субсидия_факт!AT25</f>
        <v>0</v>
      </c>
      <c r="JH27" s="452">
        <f t="shared" si="69"/>
        <v>0</v>
      </c>
      <c r="JI27" s="576"/>
      <c r="JJ27" s="624"/>
      <c r="JK27" s="1290">
        <f t="shared" si="70"/>
        <v>0</v>
      </c>
      <c r="JL27" s="576">
        <f>[1]Субсидия_факт!CJ25</f>
        <v>0</v>
      </c>
      <c r="JM27" s="624">
        <f>[1]Субсидия_факт!CP25</f>
        <v>0</v>
      </c>
      <c r="JN27" s="668">
        <f>[1]Субсидия_факт!DN25</f>
        <v>0</v>
      </c>
      <c r="JO27" s="870">
        <f>[1]Субсидия_факт!DT25</f>
        <v>0</v>
      </c>
      <c r="JP27" s="452">
        <f t="shared" si="71"/>
        <v>0</v>
      </c>
      <c r="JQ27" s="576"/>
      <c r="JR27" s="624"/>
      <c r="JS27" s="576"/>
      <c r="JT27" s="767"/>
      <c r="JU27" s="1290">
        <f t="shared" si="72"/>
        <v>0</v>
      </c>
      <c r="JV27" s="576">
        <f>[1]Субсидия_факт!CL25</f>
        <v>0</v>
      </c>
      <c r="JW27" s="624">
        <f>[1]Субсидия_факт!CR25</f>
        <v>0</v>
      </c>
      <c r="JX27" s="668">
        <f>[1]Субсидия_факт!DP25</f>
        <v>0</v>
      </c>
      <c r="JY27" s="870">
        <f>[1]Субсидия_факт!DV25</f>
        <v>0</v>
      </c>
      <c r="JZ27" s="452">
        <f t="shared" si="73"/>
        <v>0</v>
      </c>
      <c r="KA27" s="576"/>
      <c r="KB27" s="624"/>
      <c r="KC27" s="702"/>
      <c r="KD27" s="624"/>
      <c r="KE27" s="1291">
        <f t="shared" si="74"/>
        <v>0</v>
      </c>
      <c r="KF27" s="576">
        <f>'Проверочная  таблица'!JV27-KP27</f>
        <v>0</v>
      </c>
      <c r="KG27" s="624">
        <f>'Проверочная  таблица'!JW27-KQ27</f>
        <v>0</v>
      </c>
      <c r="KH27" s="702">
        <f>'Проверочная  таблица'!JX27-KR27</f>
        <v>0</v>
      </c>
      <c r="KI27" s="624">
        <f>'Проверочная  таблица'!JY27-KS27</f>
        <v>0</v>
      </c>
      <c r="KJ27" s="1291">
        <f t="shared" si="75"/>
        <v>0</v>
      </c>
      <c r="KK27" s="576">
        <f>'Проверочная  таблица'!KA27-KU27</f>
        <v>0</v>
      </c>
      <c r="KL27" s="652">
        <f>'Проверочная  таблица'!KB27-KV27</f>
        <v>0</v>
      </c>
      <c r="KM27" s="576">
        <f>'Проверочная  таблица'!KC27-KW27</f>
        <v>0</v>
      </c>
      <c r="KN27" s="701">
        <f>'Проверочная  таблица'!KD27-KX27</f>
        <v>0</v>
      </c>
      <c r="KO27" s="557">
        <f t="shared" si="76"/>
        <v>0</v>
      </c>
      <c r="KP27" s="576">
        <f>[1]Субсидия_факт!CN25</f>
        <v>0</v>
      </c>
      <c r="KQ27" s="624">
        <f>[1]Субсидия_факт!CT25</f>
        <v>0</v>
      </c>
      <c r="KR27" s="668">
        <f>[1]Субсидия_факт!DR25</f>
        <v>0</v>
      </c>
      <c r="KS27" s="870">
        <f>[1]Субсидия_факт!DX25</f>
        <v>0</v>
      </c>
      <c r="KT27" s="557">
        <f t="shared" si="77"/>
        <v>0</v>
      </c>
      <c r="KU27" s="576"/>
      <c r="KV27" s="624"/>
      <c r="KW27" s="576"/>
      <c r="KX27" s="767"/>
      <c r="KY27" s="1292">
        <f t="shared" si="155"/>
        <v>362969400</v>
      </c>
      <c r="KZ27" s="668">
        <f>[1]Субсидия_факт!CD25</f>
        <v>101631400</v>
      </c>
      <c r="LA27" s="624">
        <f>[1]Субсидия_факт!CF25</f>
        <v>261338000</v>
      </c>
      <c r="LB27" s="668">
        <f>[1]Субсидия_факт!BV25</f>
        <v>0</v>
      </c>
      <c r="LC27" s="624">
        <f>[1]Субсидия_факт!BX25</f>
        <v>0</v>
      </c>
      <c r="LD27" s="668">
        <f>[1]Субсидия_факт!CH25</f>
        <v>0</v>
      </c>
      <c r="LE27" s="452">
        <f t="shared" si="156"/>
        <v>180407572.96000001</v>
      </c>
      <c r="LF27" s="576">
        <v>50514104.520000011</v>
      </c>
      <c r="LG27" s="624">
        <v>129893468.44</v>
      </c>
      <c r="LH27" s="576"/>
      <c r="LI27" s="624"/>
      <c r="LJ27" s="576"/>
      <c r="LK27" s="556">
        <f t="shared" si="78"/>
        <v>516344.72</v>
      </c>
      <c r="LL27" s="500">
        <f>[1]Субсидия_факт!HN25</f>
        <v>0</v>
      </c>
      <c r="LM27" s="668">
        <f>[1]Субсидия_факт!HL25</f>
        <v>516344.72</v>
      </c>
      <c r="LN27" s="703">
        <f>[1]Субсидия_факт!HV25</f>
        <v>0</v>
      </c>
      <c r="LO27" s="630">
        <f>[1]Субсидия_факт!HX25</f>
        <v>0</v>
      </c>
      <c r="LP27" s="452">
        <f t="shared" si="79"/>
        <v>0</v>
      </c>
      <c r="LQ27" s="330"/>
      <c r="LR27" s="576"/>
      <c r="LS27" s="458"/>
      <c r="LT27" s="630"/>
      <c r="LU27" s="452">
        <f t="shared" si="80"/>
        <v>0</v>
      </c>
      <c r="LV27" s="576">
        <f>[1]Субсидия_факт!HT25</f>
        <v>0</v>
      </c>
      <c r="LW27" s="576">
        <f>[1]Субсидия_факт!HP25</f>
        <v>0</v>
      </c>
      <c r="LX27" s="624">
        <f>[1]Субсидия_факт!HR25</f>
        <v>0</v>
      </c>
      <c r="LY27" s="452">
        <f t="shared" si="81"/>
        <v>0</v>
      </c>
      <c r="LZ27" s="576">
        <f t="shared" si="157"/>
        <v>0</v>
      </c>
      <c r="MA27" s="576"/>
      <c r="MB27" s="624"/>
      <c r="MC27" s="1289">
        <f t="shared" si="82"/>
        <v>0</v>
      </c>
      <c r="MD27" s="1289">
        <f t="shared" si="83"/>
        <v>0</v>
      </c>
      <c r="ME27" s="1289">
        <f t="shared" si="84"/>
        <v>0</v>
      </c>
      <c r="MF27" s="557">
        <f t="shared" si="85"/>
        <v>0</v>
      </c>
      <c r="MG27" s="1293">
        <f t="shared" si="207"/>
        <v>0</v>
      </c>
      <c r="MH27" s="668">
        <f>[1]Субсидия_факт!LH25</f>
        <v>0</v>
      </c>
      <c r="MI27" s="870">
        <f>[1]Субсидия_факт!LN25</f>
        <v>0</v>
      </c>
      <c r="MJ27" s="576"/>
      <c r="MK27" s="1293">
        <f t="shared" si="208"/>
        <v>0</v>
      </c>
      <c r="ML27" s="702"/>
      <c r="MM27" s="624"/>
      <c r="MN27" s="576"/>
      <c r="MO27" s="1293">
        <f t="shared" si="158"/>
        <v>28400000</v>
      </c>
      <c r="MP27" s="668">
        <f>[1]Субсидия_факт!LJ25</f>
        <v>870000</v>
      </c>
      <c r="MQ27" s="870">
        <f>[1]Субсидия_факт!LP25</f>
        <v>16530000</v>
      </c>
      <c r="MR27" s="576">
        <f>[1]Субсидия_факт!LT25</f>
        <v>11000000</v>
      </c>
      <c r="MS27" s="1293">
        <f t="shared" si="159"/>
        <v>11000000</v>
      </c>
      <c r="MT27" s="576"/>
      <c r="MU27" s="701"/>
      <c r="MV27" s="576">
        <f t="shared" si="160"/>
        <v>11000000</v>
      </c>
      <c r="MW27" s="1294">
        <f t="shared" si="161"/>
        <v>7000000</v>
      </c>
      <c r="MX27" s="501">
        <f>'Проверочная  таблица'!MP27-NF27</f>
        <v>0</v>
      </c>
      <c r="MY27" s="630">
        <f>'Проверочная  таблица'!MQ27-NG27</f>
        <v>0</v>
      </c>
      <c r="MZ27" s="500">
        <f>'Проверочная  таблица'!MR27-NH27</f>
        <v>7000000</v>
      </c>
      <c r="NA27" s="1294">
        <f t="shared" si="162"/>
        <v>7000000</v>
      </c>
      <c r="NB27" s="702">
        <f>'Проверочная  таблица'!MT27-NJ27</f>
        <v>0</v>
      </c>
      <c r="NC27" s="624">
        <f>'Проверочная  таблица'!MU27-NK27</f>
        <v>0</v>
      </c>
      <c r="ND27" s="576">
        <f>'Проверочная  таблица'!MV27-NL27</f>
        <v>7000000</v>
      </c>
      <c r="NE27" s="1294">
        <f t="shared" si="163"/>
        <v>21400000</v>
      </c>
      <c r="NF27" s="668">
        <f>[1]Субсидия_факт!LL25</f>
        <v>870000</v>
      </c>
      <c r="NG27" s="870">
        <f>[1]Субсидия_факт!LR25</f>
        <v>16530000</v>
      </c>
      <c r="NH27" s="668">
        <f>[1]Субсидия_факт!LV25</f>
        <v>4000000</v>
      </c>
      <c r="NI27" s="1294">
        <f t="shared" si="164"/>
        <v>4000000</v>
      </c>
      <c r="NJ27" s="702"/>
      <c r="NK27" s="624"/>
      <c r="NL27" s="576">
        <f t="shared" si="206"/>
        <v>4000000</v>
      </c>
      <c r="NM27" s="502">
        <f t="shared" si="86"/>
        <v>17380753.600000001</v>
      </c>
      <c r="NN27" s="458">
        <f>[1]Субсидия_факт!MF25</f>
        <v>4866611.01</v>
      </c>
      <c r="NO27" s="630">
        <f>[1]Субсидия_факт!MJ25</f>
        <v>12514142.59</v>
      </c>
      <c r="NP27" s="499">
        <f t="shared" si="87"/>
        <v>0</v>
      </c>
      <c r="NQ27" s="330"/>
      <c r="NR27" s="649"/>
      <c r="NS27" s="1323">
        <f t="shared" si="88"/>
        <v>17380753.600000001</v>
      </c>
      <c r="NT27" s="330">
        <f t="shared" si="165"/>
        <v>4866611.01</v>
      </c>
      <c r="NU27" s="630">
        <f t="shared" si="165"/>
        <v>12514142.59</v>
      </c>
      <c r="NV27" s="779">
        <f t="shared" si="89"/>
        <v>0</v>
      </c>
      <c r="NW27" s="330">
        <f t="shared" si="165"/>
        <v>0</v>
      </c>
      <c r="NX27" s="630">
        <f t="shared" si="165"/>
        <v>0</v>
      </c>
      <c r="NY27" s="1323">
        <f t="shared" si="90"/>
        <v>0</v>
      </c>
      <c r="NZ27" s="458">
        <f>[1]Субсидия_факт!MH25</f>
        <v>0</v>
      </c>
      <c r="OA27" s="630">
        <f>[1]Субсидия_факт!ML25</f>
        <v>0</v>
      </c>
      <c r="OB27" s="779">
        <f t="shared" si="91"/>
        <v>0</v>
      </c>
      <c r="OC27" s="330"/>
      <c r="OD27" s="649"/>
      <c r="OE27" s="556">
        <f t="shared" si="92"/>
        <v>0</v>
      </c>
      <c r="OF27" s="668">
        <f>[1]Субсидия_факт!AF25</f>
        <v>0</v>
      </c>
      <c r="OG27" s="870">
        <f>[1]Субсидия_факт!AH25</f>
        <v>0</v>
      </c>
      <c r="OH27" s="452">
        <f t="shared" si="93"/>
        <v>0</v>
      </c>
      <c r="OI27" s="702"/>
      <c r="OJ27" s="624"/>
      <c r="OK27" s="499">
        <f t="shared" si="166"/>
        <v>0</v>
      </c>
      <c r="OL27" s="670">
        <f>[1]Субсидия_факт!MN25</f>
        <v>0</v>
      </c>
      <c r="OM27" s="700">
        <f>[1]Субсидия_факт!MP25</f>
        <v>0</v>
      </c>
      <c r="ON27" s="458">
        <f>[1]Субсидия_факт!NF25</f>
        <v>0</v>
      </c>
      <c r="OO27" s="630">
        <f>[1]Субсидия_факт!NH25</f>
        <v>0</v>
      </c>
      <c r="OP27" s="1321">
        <f t="shared" si="167"/>
        <v>0</v>
      </c>
      <c r="OQ27" s="1070"/>
      <c r="OR27" s="630"/>
      <c r="OS27" s="330"/>
      <c r="OT27" s="649"/>
      <c r="OU27" s="502">
        <f t="shared" si="168"/>
        <v>0</v>
      </c>
      <c r="OV27" s="458">
        <f>[1]Субсидия_факт!LX25</f>
        <v>0</v>
      </c>
      <c r="OW27" s="1324">
        <f>[1]Субсидия_факт!MB25</f>
        <v>0</v>
      </c>
      <c r="OX27" s="458">
        <f>[1]Субсидия_факт!MR25</f>
        <v>0</v>
      </c>
      <c r="OY27" s="630">
        <f>[1]Субсидия_факт!MV25</f>
        <v>0</v>
      </c>
      <c r="OZ27" s="1070">
        <f>[1]Субсидия_факт!NJ25</f>
        <v>0</v>
      </c>
      <c r="PA27" s="630">
        <f>[1]Субсидия_факт!NN25</f>
        <v>0</v>
      </c>
      <c r="PB27" s="499">
        <f t="shared" si="169"/>
        <v>0</v>
      </c>
      <c r="PC27" s="330"/>
      <c r="PD27" s="649"/>
      <c r="PE27" s="458"/>
      <c r="PF27" s="630"/>
      <c r="PG27" s="330"/>
      <c r="PH27" s="649"/>
      <c r="PI27" s="1323">
        <f t="shared" si="170"/>
        <v>0</v>
      </c>
      <c r="PJ27" s="458">
        <f t="shared" si="171"/>
        <v>0</v>
      </c>
      <c r="PK27" s="630">
        <f t="shared" si="172"/>
        <v>0</v>
      </c>
      <c r="PL27" s="458">
        <f t="shared" si="173"/>
        <v>0</v>
      </c>
      <c r="PM27" s="630">
        <f t="shared" si="174"/>
        <v>0</v>
      </c>
      <c r="PN27" s="1070">
        <f t="shared" si="175"/>
        <v>0</v>
      </c>
      <c r="PO27" s="630">
        <f t="shared" si="176"/>
        <v>0</v>
      </c>
      <c r="PP27" s="779">
        <f t="shared" si="177"/>
        <v>0</v>
      </c>
      <c r="PQ27" s="458">
        <f t="shared" si="178"/>
        <v>0</v>
      </c>
      <c r="PR27" s="630">
        <f t="shared" si="179"/>
        <v>0</v>
      </c>
      <c r="PS27" s="458">
        <f t="shared" si="180"/>
        <v>0</v>
      </c>
      <c r="PT27" s="630">
        <f t="shared" si="181"/>
        <v>0</v>
      </c>
      <c r="PU27" s="1070">
        <f t="shared" si="182"/>
        <v>0</v>
      </c>
      <c r="PV27" s="630">
        <f t="shared" si="183"/>
        <v>0</v>
      </c>
      <c r="PW27" s="1323">
        <f t="shared" si="184"/>
        <v>0</v>
      </c>
      <c r="PX27" s="458">
        <f>[1]Субсидия_факт!LZ25</f>
        <v>0</v>
      </c>
      <c r="PY27" s="1324">
        <f>[1]Субсидия_факт!MD25</f>
        <v>0</v>
      </c>
      <c r="PZ27" s="703">
        <f>[1]Субсидия_факт!MT25</f>
        <v>0</v>
      </c>
      <c r="QA27" s="630">
        <f>[1]Субсидия_факт!MX25</f>
        <v>0</v>
      </c>
      <c r="QB27" s="1325">
        <f>[1]Субсидия_факт!NL25</f>
        <v>0</v>
      </c>
      <c r="QC27" s="649">
        <f>[1]Субсидия_факт!NP25</f>
        <v>0</v>
      </c>
      <c r="QD27" s="779">
        <f t="shared" si="185"/>
        <v>0</v>
      </c>
      <c r="QE27" s="330"/>
      <c r="QF27" s="649"/>
      <c r="QG27" s="458"/>
      <c r="QH27" s="630"/>
      <c r="QI27" s="330"/>
      <c r="QJ27" s="649"/>
      <c r="QK27" s="499">
        <f>'Прочая  субсидия_МР  и  ГО'!B23</f>
        <v>13706759.639999999</v>
      </c>
      <c r="QL27" s="499">
        <f>'Прочая  субсидия_МР  и  ГО'!C23</f>
        <v>1066984.3099999998</v>
      </c>
      <c r="QM27" s="1310">
        <f>'Прочая  субсидия_БП'!B23</f>
        <v>15873523.32</v>
      </c>
      <c r="QN27" s="502">
        <f>'Прочая  субсидия_БП'!C23</f>
        <v>2810045.77</v>
      </c>
      <c r="QO27" s="1318">
        <f>'Прочая  субсидия_БП'!D23</f>
        <v>12049297.02</v>
      </c>
      <c r="QP27" s="559">
        <f>'Прочая  субсидия_БП'!E23</f>
        <v>658797.02</v>
      </c>
      <c r="QQ27" s="1314">
        <f>'Прочая  субсидия_БП'!F23</f>
        <v>3824226.3000000003</v>
      </c>
      <c r="QR27" s="1318">
        <f>'Прочая  субсидия_БП'!G23</f>
        <v>2151248.75</v>
      </c>
      <c r="QS27" s="502">
        <f t="shared" si="186"/>
        <v>457947642</v>
      </c>
      <c r="QT27" s="458">
        <f>'Проверочная  таблица'!RR27+'Проверочная  таблица'!QY27+'Проверочная  таблица'!RA27+'Проверочная  таблица'!RC27</f>
        <v>452534342</v>
      </c>
      <c r="QU27" s="330">
        <f>'Проверочная  таблица'!RS27+'Проверочная  таблица'!RE27+'Проверочная  таблица'!RK27+'Проверочная  таблица'!RG27+'Проверочная  таблица'!RI27+RM27+RO27</f>
        <v>5413300</v>
      </c>
      <c r="QV27" s="499">
        <f t="shared" si="187"/>
        <v>118521607.23999999</v>
      </c>
      <c r="QW27" s="703">
        <f>'Проверочная  таблица'!RU27+'Проверочная  таблица'!QZ27+'Проверочная  таблица'!RB27+'Проверочная  таблица'!RD27</f>
        <v>117170027.5</v>
      </c>
      <c r="QX27" s="330">
        <f>'Проверочная  таблица'!RV27+'Проверочная  таблица'!RF27+'Проверочная  таблица'!RL27+'Проверочная  таблица'!RH27+'Проверочная  таблица'!RJ27+RN27+RP27</f>
        <v>1351579.74</v>
      </c>
      <c r="QY27" s="1276">
        <f>'Субвенция  на  полномочия'!B23</f>
        <v>426832542</v>
      </c>
      <c r="QZ27" s="452">
        <f>'Субвенция  на  полномочия'!C23</f>
        <v>110081327.5</v>
      </c>
      <c r="RA27" s="1298">
        <f>[1]Субвенция_факт!P24*1000</f>
        <v>18167100</v>
      </c>
      <c r="RB27" s="675">
        <v>4541700</v>
      </c>
      <c r="RC27" s="1298">
        <f>[1]Субвенция_факт!K24*1000</f>
        <v>6263300</v>
      </c>
      <c r="RD27" s="675">
        <v>2100000</v>
      </c>
      <c r="RE27" s="1298">
        <f>[1]Субвенция_факт!AD24*1000</f>
        <v>2408300</v>
      </c>
      <c r="RF27" s="675">
        <v>602075</v>
      </c>
      <c r="RG27" s="1298">
        <f>[1]Субвенция_факт!AE24*1000</f>
        <v>5000</v>
      </c>
      <c r="RH27" s="675"/>
      <c r="RI27" s="1298">
        <f>[1]Субвенция_факт!E24*1000</f>
        <v>0</v>
      </c>
      <c r="RJ27" s="675"/>
      <c r="RK27" s="1298">
        <f>[1]Субвенция_факт!F24*1000</f>
        <v>0</v>
      </c>
      <c r="RL27" s="762"/>
      <c r="RM27" s="328">
        <f>[1]Субвенция_факт!G24*1000</f>
        <v>0</v>
      </c>
      <c r="RN27" s="983"/>
      <c r="RO27" s="328">
        <f>[1]Субвенция_факт!H24*1000</f>
        <v>0</v>
      </c>
      <c r="RP27" s="763"/>
      <c r="RQ27" s="502">
        <f t="shared" si="98"/>
        <v>4271400</v>
      </c>
      <c r="RR27" s="1039">
        <f>[1]Субвенция_факт!AC24*1000</f>
        <v>1271400</v>
      </c>
      <c r="RS27" s="809">
        <f>[1]Субвенция_факт!AB24*1000</f>
        <v>3000000</v>
      </c>
      <c r="RT27" s="499">
        <f t="shared" si="99"/>
        <v>1196504.74</v>
      </c>
      <c r="RU27" s="1299">
        <v>447000</v>
      </c>
      <c r="RV27" s="1186">
        <v>749504.74</v>
      </c>
      <c r="RW27" s="1326">
        <f>'Проверочная  таблица'!UW27+'Проверочная  таблица'!US27+'Проверочная  таблица'!SY27+'Проверочная  таблица'!TC27+RY27+UG27+UM27+SM27+SQ27+TK27+TO27+TW27+SG27</f>
        <v>0</v>
      </c>
      <c r="RX27" s="328">
        <f>'Проверочная  таблица'!UY27+'Проверочная  таблица'!UU27+'Проверочная  таблица'!TA27+'Проверочная  таблица'!TE27+SC27+UJ27+UP27+SO27+SS27+TM27+TQ27+TZ27+SJ27</f>
        <v>0</v>
      </c>
      <c r="RY27" s="1327">
        <f t="shared" si="100"/>
        <v>0</v>
      </c>
      <c r="RZ27" s="1039">
        <f>'[1]Иные межбюджетные трансферты'!I25</f>
        <v>0</v>
      </c>
      <c r="SA27" s="1160">
        <f>'[1]Иные межбюджетные трансферты'!K25</f>
        <v>0</v>
      </c>
      <c r="SB27" s="1328">
        <f>'[1]Иные межбюджетные трансферты'!M25</f>
        <v>0</v>
      </c>
      <c r="SC27" s="674">
        <f t="shared" si="101"/>
        <v>0</v>
      </c>
      <c r="SD27" s="809"/>
      <c r="SE27" s="807"/>
      <c r="SF27" s="1039"/>
      <c r="SG27" s="502">
        <f t="shared" si="102"/>
        <v>0</v>
      </c>
      <c r="SH27" s="1039">
        <f>'[1]Иные межбюджетные трансферты'!E25</f>
        <v>0</v>
      </c>
      <c r="SI27" s="1160">
        <f>'[1]Иные межбюджетные трансферты'!G25</f>
        <v>0</v>
      </c>
      <c r="SJ27" s="1321">
        <f t="shared" si="103"/>
        <v>0</v>
      </c>
      <c r="SK27" s="1039"/>
      <c r="SL27" s="1160"/>
      <c r="SM27" s="1326">
        <f t="shared" si="188"/>
        <v>0</v>
      </c>
      <c r="SN27" s="1160">
        <f>'[1]Иные межбюджетные трансферты'!W25</f>
        <v>0</v>
      </c>
      <c r="SO27" s="328">
        <f t="shared" si="189"/>
        <v>0</v>
      </c>
      <c r="SP27" s="1044"/>
      <c r="SQ27" s="1329">
        <f t="shared" si="190"/>
        <v>0</v>
      </c>
      <c r="SR27" s="1160">
        <f>'[1]Иные межбюджетные трансферты'!Y25</f>
        <v>0</v>
      </c>
      <c r="SS27" s="1043">
        <f t="shared" si="191"/>
        <v>0</v>
      </c>
      <c r="ST27" s="1044"/>
      <c r="SU27" s="1329">
        <f t="shared" si="192"/>
        <v>0</v>
      </c>
      <c r="SV27" s="1043">
        <f t="shared" si="193"/>
        <v>0</v>
      </c>
      <c r="SW27" s="685">
        <f t="shared" si="194"/>
        <v>0</v>
      </c>
      <c r="SX27" s="1043">
        <f t="shared" si="195"/>
        <v>0</v>
      </c>
      <c r="SY27" s="1310">
        <f t="shared" si="104"/>
        <v>0</v>
      </c>
      <c r="SZ27" s="1160">
        <f>'[1]Иные межбюджетные трансферты'!AC25</f>
        <v>0</v>
      </c>
      <c r="TA27" s="499">
        <f t="shared" si="105"/>
        <v>0</v>
      </c>
      <c r="TB27" s="1160"/>
      <c r="TC27" s="502">
        <f t="shared" si="106"/>
        <v>0</v>
      </c>
      <c r="TD27" s="1160">
        <f>'[1]Иные межбюджетные трансферты'!AE25</f>
        <v>0</v>
      </c>
      <c r="TE27" s="499">
        <f t="shared" si="107"/>
        <v>0</v>
      </c>
      <c r="TF27" s="1330"/>
      <c r="TG27" s="1319">
        <f t="shared" si="108"/>
        <v>0</v>
      </c>
      <c r="TH27" s="498">
        <f t="shared" si="109"/>
        <v>0</v>
      </c>
      <c r="TI27" s="1320">
        <f t="shared" si="196"/>
        <v>0</v>
      </c>
      <c r="TJ27" s="498">
        <f t="shared" si="197"/>
        <v>0</v>
      </c>
      <c r="TK27" s="502">
        <f t="shared" si="110"/>
        <v>0</v>
      </c>
      <c r="TL27" s="1160">
        <f>'[1]Иные межбюджетные трансферты'!AI25</f>
        <v>0</v>
      </c>
      <c r="TM27" s="499">
        <f t="shared" si="111"/>
        <v>0</v>
      </c>
      <c r="TN27" s="1160"/>
      <c r="TO27" s="502">
        <f t="shared" si="112"/>
        <v>0</v>
      </c>
      <c r="TP27" s="1160">
        <f>'[1]Иные межбюджетные трансферты'!AK25</f>
        <v>0</v>
      </c>
      <c r="TQ27" s="499">
        <f t="shared" si="113"/>
        <v>0</v>
      </c>
      <c r="TR27" s="1330"/>
      <c r="TS27" s="1319">
        <f t="shared" si="114"/>
        <v>0</v>
      </c>
      <c r="TT27" s="498">
        <f t="shared" si="115"/>
        <v>0</v>
      </c>
      <c r="TU27" s="1320">
        <f t="shared" si="198"/>
        <v>0</v>
      </c>
      <c r="TV27" s="1319">
        <f t="shared" si="199"/>
        <v>0</v>
      </c>
      <c r="TW27" s="502">
        <f t="shared" si="200"/>
        <v>0</v>
      </c>
      <c r="TX27" s="703">
        <f>'[1]Иные межбюджетные трансферты'!AS25</f>
        <v>0</v>
      </c>
      <c r="TY27" s="630">
        <f>'[1]Иные межбюджетные трансферты'!AW25</f>
        <v>0</v>
      </c>
      <c r="TZ27" s="1321">
        <f t="shared" si="201"/>
        <v>0</v>
      </c>
      <c r="UA27" s="689"/>
      <c r="UB27" s="701"/>
      <c r="UC27" s="1323">
        <f t="shared" si="202"/>
        <v>0</v>
      </c>
      <c r="UD27" s="1323">
        <f t="shared" si="203"/>
        <v>0</v>
      </c>
      <c r="UE27" s="1323">
        <f t="shared" si="204"/>
        <v>0</v>
      </c>
      <c r="UF27" s="779">
        <f t="shared" si="205"/>
        <v>0</v>
      </c>
      <c r="UG27" s="963">
        <f t="shared" si="116"/>
        <v>0</v>
      </c>
      <c r="UH27" s="1308">
        <f>'[1]Иные межбюджетные трансферты'!S25</f>
        <v>0</v>
      </c>
      <c r="UI27" s="1191">
        <f>'[1]Иные межбюджетные трансферты'!U25</f>
        <v>0</v>
      </c>
      <c r="UJ27" s="712">
        <f t="shared" si="117"/>
        <v>0</v>
      </c>
      <c r="UK27" s="1308"/>
      <c r="UL27" s="1191"/>
      <c r="UM27" s="963">
        <f t="shared" si="118"/>
        <v>0</v>
      </c>
      <c r="UN27" s="1308">
        <f>'[1]Иные межбюджетные трансферты'!O25</f>
        <v>0</v>
      </c>
      <c r="UO27" s="1191">
        <f>'[1]Иные межбюджетные трансферты'!Q25</f>
        <v>0</v>
      </c>
      <c r="UP27" s="712">
        <f t="shared" si="119"/>
        <v>0</v>
      </c>
      <c r="UQ27" s="1308"/>
      <c r="UR27" s="1191"/>
      <c r="US27" s="452">
        <f t="shared" si="120"/>
        <v>0</v>
      </c>
      <c r="UT27" s="809"/>
      <c r="UU27" s="1290">
        <f t="shared" si="121"/>
        <v>0</v>
      </c>
      <c r="UV27" s="668"/>
      <c r="UW27" s="556">
        <f t="shared" si="122"/>
        <v>0</v>
      </c>
      <c r="UX27" s="809">
        <f>'[1]Иные межбюджетные трансферты'!AO25</f>
        <v>0</v>
      </c>
      <c r="UY27" s="452">
        <f t="shared" si="123"/>
        <v>0</v>
      </c>
      <c r="UZ27" s="576"/>
      <c r="VA27" s="1289">
        <f t="shared" si="124"/>
        <v>0</v>
      </c>
      <c r="VB27" s="668">
        <f>'Проверочная  таблица'!UX27-VF27</f>
        <v>0</v>
      </c>
      <c r="VC27" s="1289">
        <f t="shared" si="125"/>
        <v>0</v>
      </c>
      <c r="VD27" s="668">
        <f>'Проверочная  таблица'!UZ27-VH27</f>
        <v>0</v>
      </c>
      <c r="VE27" s="1289">
        <f t="shared" si="126"/>
        <v>0</v>
      </c>
      <c r="VF27" s="809">
        <f>'[1]Иные межбюджетные трансферты'!AQ25</f>
        <v>0</v>
      </c>
      <c r="VG27" s="557">
        <f t="shared" si="127"/>
        <v>0</v>
      </c>
      <c r="VH27" s="576"/>
      <c r="VI27" s="499">
        <f>VK27+'Проверочная  таблица'!VS27+VO27+'Проверочная  таблица'!VW27+VQ27+'Проверочная  таблица'!VY27</f>
        <v>-38530000</v>
      </c>
      <c r="VJ27" s="499">
        <f>VL27+'Проверочная  таблица'!VT27+VP27+'Проверочная  таблица'!VX27+VR27+'Проверочная  таблица'!VZ27</f>
        <v>-9530000</v>
      </c>
      <c r="VK27" s="502"/>
      <c r="VL27" s="502"/>
      <c r="VM27" s="502">
        <v>4700000</v>
      </c>
      <c r="VN27" s="502"/>
      <c r="VO27" s="1319">
        <f t="shared" si="128"/>
        <v>400000</v>
      </c>
      <c r="VP27" s="498">
        <f t="shared" si="129"/>
        <v>0</v>
      </c>
      <c r="VQ27" s="503">
        <v>4300000</v>
      </c>
      <c r="VR27" s="498"/>
      <c r="VS27" s="502">
        <v>-30450000</v>
      </c>
      <c r="VT27" s="502">
        <v>-6550000</v>
      </c>
      <c r="VU27" s="502">
        <f>-8880000+400000-4300000</f>
        <v>-12780000</v>
      </c>
      <c r="VV27" s="502">
        <f>-200000-100000-250000-80000-250000-100000-2000000</f>
        <v>-2980000</v>
      </c>
      <c r="VW27" s="1319">
        <f t="shared" si="130"/>
        <v>-2980000</v>
      </c>
      <c r="VX27" s="498">
        <f t="shared" si="131"/>
        <v>-980000</v>
      </c>
      <c r="VY27" s="498">
        <f>-5500000-4300000</f>
        <v>-9800000</v>
      </c>
      <c r="VZ27" s="498">
        <v>-2000000</v>
      </c>
      <c r="WA27" s="1309">
        <f>'Проверочная  таблица'!VS27+'Проверочная  таблица'!VU27</f>
        <v>-43230000</v>
      </c>
      <c r="WB27" s="1309">
        <f>'Проверочная  таблица'!VT27+'Проверочная  таблица'!VV27</f>
        <v>-9530000</v>
      </c>
      <c r="WC27" s="931"/>
    </row>
    <row r="28" spans="1:601" s="327" customFormat="1" ht="25.5" customHeight="1" x14ac:dyDescent="0.3">
      <c r="A28" s="334" t="s">
        <v>96</v>
      </c>
      <c r="B28" s="502">
        <f>D28+AI28+'Проверочная  таблица'!QS28+'Проверочная  таблица'!RW28</f>
        <v>474951474.88999999</v>
      </c>
      <c r="C28" s="499">
        <f>E28+'Проверочная  таблица'!QV28+AJ28+'Проверочная  таблица'!RX28</f>
        <v>113246859.09</v>
      </c>
      <c r="D28" s="1310">
        <f t="shared" si="0"/>
        <v>76506000</v>
      </c>
      <c r="E28" s="502">
        <f t="shared" si="1"/>
        <v>26451500</v>
      </c>
      <c r="F28" s="1311">
        <f>'[1]Дотация  из  ОБ_факт'!M24</f>
        <v>35212000</v>
      </c>
      <c r="G28" s="1312">
        <v>17053100</v>
      </c>
      <c r="H28" s="1313">
        <f>'[1]Дотация  из  ОБ_факт'!G24</f>
        <v>27623000</v>
      </c>
      <c r="I28" s="1312">
        <v>6905700</v>
      </c>
      <c r="J28" s="559">
        <f t="shared" si="2"/>
        <v>27623000</v>
      </c>
      <c r="K28" s="1314">
        <f t="shared" si="3"/>
        <v>6905700</v>
      </c>
      <c r="L28" s="1315">
        <f>'[1]Дотация  из  ОБ_факт'!K24</f>
        <v>0</v>
      </c>
      <c r="M28" s="685"/>
      <c r="N28" s="1311">
        <f>'[1]Дотация  из  ОБ_факт'!Q24</f>
        <v>3700000</v>
      </c>
      <c r="O28" s="1316"/>
      <c r="P28" s="1311">
        <f>'[1]Дотация  из  ОБ_факт'!S24</f>
        <v>9971000</v>
      </c>
      <c r="Q28" s="1317">
        <v>2492700</v>
      </c>
      <c r="R28" s="1314">
        <f t="shared" si="4"/>
        <v>9971000</v>
      </c>
      <c r="S28" s="1318">
        <f t="shared" si="5"/>
        <v>2492700</v>
      </c>
      <c r="T28" s="1315">
        <f>'[1]Дотация  из  ОБ_факт'!W24</f>
        <v>0</v>
      </c>
      <c r="U28" s="572"/>
      <c r="V28" s="1311">
        <f>'[1]Дотация  из  ОБ_факт'!AA24+'[1]Дотация  из  ОБ_факт'!AC24+'[1]Дотация  из  ОБ_факт'!AG24</f>
        <v>0</v>
      </c>
      <c r="W28" s="959">
        <f t="shared" si="6"/>
        <v>0</v>
      </c>
      <c r="X28" s="543"/>
      <c r="Y28" s="542"/>
      <c r="Z28" s="543"/>
      <c r="AA28" s="1311">
        <f>'[1]Дотация  из  ОБ_факт'!Y24+'[1]Дотация  из  ОБ_факт'!AE24</f>
        <v>0</v>
      </c>
      <c r="AB28" s="573">
        <f t="shared" si="7"/>
        <v>0</v>
      </c>
      <c r="AC28" s="542"/>
      <c r="AD28" s="543"/>
      <c r="AE28" s="559">
        <f t="shared" si="8"/>
        <v>0</v>
      </c>
      <c r="AF28" s="1314">
        <f t="shared" si="9"/>
        <v>0</v>
      </c>
      <c r="AG28" s="559">
        <f>'[1]Дотация  из  ОБ_факт'!AE24</f>
        <v>0</v>
      </c>
      <c r="AH28" s="676"/>
      <c r="AI28" s="1276">
        <f>'Проверочная  таблица'!LK28+'Проверочная  таблица'!QK28+'Проверочная  таблица'!QM28+CQ28+CS28+CY28+DA28+BS28+CA28+'Проверочная  таблица'!JK28+'Проверочная  таблица'!JU28+'Проверочная  таблица'!EC28+'Проверочная  таблица'!KY28+DM28+'Проверочная  таблица'!IG28+'Проверочная  таблица'!IM28+'Проверочная  таблица'!MG28+'Проверочная  таблица'!MO28+IA28+'Проверочная  таблица'!LU28+FK28+EY28+OE28+ES28+AK28+AU28+FE28+JE28+GG28+GQ28+DG28+OK28+FQ28+EI28+OU28+NM28+GA28+CM28+HU28</f>
        <v>171072413.88999999</v>
      </c>
      <c r="AJ28" s="556">
        <f>'Проверочная  таблица'!LP28+'Проверочная  таблица'!QL28+'Проверочная  таблица'!QN28+CR28+CT28+CZ28+DB28+BW28+CE28+'Проверочная  таблица'!JP28+'Проверочная  таблица'!JZ28+'Проверочная  таблица'!EF28+'Проверочная  таблица'!LE28+DU28+'Проверочная  таблица'!IJ28+'Проверочная  таблица'!IP28+'Проверочная  таблица'!MK28+'Проверочная  таблица'!MS28+ID28+'Проверочная  таблица'!LY28+FH28+FN28+FB28+OH28+EV28+AP28+AY28+JH28+GL28+GV28+DJ28+OP28+FT28+EN28+PB28+NP28+GD28+CO28+HX28</f>
        <v>10652124.84</v>
      </c>
      <c r="AK28" s="556">
        <f t="shared" si="10"/>
        <v>0</v>
      </c>
      <c r="AL28" s="330">
        <f>[1]Субсидия_факт!DB26</f>
        <v>0</v>
      </c>
      <c r="AM28" s="500">
        <f>[1]Субсидия_факт!FF26</f>
        <v>0</v>
      </c>
      <c r="AN28" s="501">
        <f>[1]Субсидия_факт!FR26</f>
        <v>0</v>
      </c>
      <c r="AO28" s="500">
        <f>[1]Субсидия_факт!MZ26</f>
        <v>0</v>
      </c>
      <c r="AP28" s="556">
        <f t="shared" si="11"/>
        <v>0</v>
      </c>
      <c r="AQ28" s="458"/>
      <c r="AR28" s="458"/>
      <c r="AS28" s="458"/>
      <c r="AT28" s="458"/>
      <c r="AU28" s="556">
        <f t="shared" si="12"/>
        <v>0</v>
      </c>
      <c r="AV28" s="458">
        <f>[1]Субсидия_факт!DD26</f>
        <v>0</v>
      </c>
      <c r="AW28" s="330">
        <f>[1]Субсидия_факт!FJ26</f>
        <v>0</v>
      </c>
      <c r="AX28" s="501">
        <f>[1]Субсидия_факт!NB26</f>
        <v>0</v>
      </c>
      <c r="AY28" s="556">
        <f t="shared" si="13"/>
        <v>0</v>
      </c>
      <c r="AZ28" s="500"/>
      <c r="BA28" s="500"/>
      <c r="BB28" s="501"/>
      <c r="BC28" s="557">
        <f t="shared" si="14"/>
        <v>0</v>
      </c>
      <c r="BD28" s="501">
        <f t="shared" si="15"/>
        <v>0</v>
      </c>
      <c r="BE28" s="458">
        <f t="shared" si="16"/>
        <v>0</v>
      </c>
      <c r="BF28" s="330">
        <f t="shared" si="17"/>
        <v>0</v>
      </c>
      <c r="BG28" s="557">
        <f t="shared" si="18"/>
        <v>0</v>
      </c>
      <c r="BH28" s="500">
        <f t="shared" si="19"/>
        <v>0</v>
      </c>
      <c r="BI28" s="501">
        <f t="shared" si="20"/>
        <v>0</v>
      </c>
      <c r="BJ28" s="330">
        <f t="shared" si="21"/>
        <v>0</v>
      </c>
      <c r="BK28" s="557">
        <f t="shared" si="22"/>
        <v>0</v>
      </c>
      <c r="BL28" s="458">
        <f>[1]Субсидия_факт!DF26</f>
        <v>0</v>
      </c>
      <c r="BM28" s="330">
        <f>[1]Субсидия_факт!FL26</f>
        <v>0</v>
      </c>
      <c r="BN28" s="458">
        <f>[1]Субсидия_факт!ND26</f>
        <v>0</v>
      </c>
      <c r="BO28" s="557">
        <f t="shared" si="23"/>
        <v>0</v>
      </c>
      <c r="BP28" s="501"/>
      <c r="BQ28" s="500"/>
      <c r="BR28" s="501"/>
      <c r="BS28" s="499">
        <f t="shared" si="132"/>
        <v>21637607</v>
      </c>
      <c r="BT28" s="1070">
        <f>[1]Субсидия_факт!IL26</f>
        <v>0</v>
      </c>
      <c r="BU28" s="330">
        <f>[1]Субсидия_факт!IR26</f>
        <v>21637607</v>
      </c>
      <c r="BV28" s="668">
        <f>[1]Субсидия_факт!JD26</f>
        <v>0</v>
      </c>
      <c r="BW28" s="499">
        <f t="shared" si="133"/>
        <v>0</v>
      </c>
      <c r="BX28" s="500"/>
      <c r="BY28" s="500"/>
      <c r="BZ28" s="576"/>
      <c r="CA28" s="499">
        <f t="shared" si="134"/>
        <v>0</v>
      </c>
      <c r="CB28" s="458">
        <f>[1]Субсидия_факт!IN26</f>
        <v>0</v>
      </c>
      <c r="CC28" s="330">
        <f>[1]Субсидия_факт!IT26</f>
        <v>0</v>
      </c>
      <c r="CD28" s="668">
        <f>[1]Субсидия_факт!JF26</f>
        <v>0</v>
      </c>
      <c r="CE28" s="499">
        <f t="shared" si="135"/>
        <v>0</v>
      </c>
      <c r="CF28" s="500"/>
      <c r="CG28" s="501"/>
      <c r="CH28" s="668"/>
      <c r="CI28" s="1319">
        <f t="shared" si="24"/>
        <v>0</v>
      </c>
      <c r="CJ28" s="498">
        <f t="shared" si="25"/>
        <v>0</v>
      </c>
      <c r="CK28" s="1320">
        <f t="shared" si="136"/>
        <v>0</v>
      </c>
      <c r="CL28" s="1319">
        <f t="shared" si="137"/>
        <v>0</v>
      </c>
      <c r="CM28" s="499">
        <f t="shared" si="138"/>
        <v>0</v>
      </c>
      <c r="CN28" s="630">
        <f>[1]Субсидия_факт!FT26</f>
        <v>0</v>
      </c>
      <c r="CO28" s="499">
        <f t="shared" si="138"/>
        <v>0</v>
      </c>
      <c r="CP28" s="630"/>
      <c r="CQ28" s="1321">
        <f>[1]Субсидия_факт!FV26</f>
        <v>0</v>
      </c>
      <c r="CR28" s="573"/>
      <c r="CS28" s="499">
        <f>[1]Субсидия_факт!FX26</f>
        <v>0</v>
      </c>
      <c r="CT28" s="573"/>
      <c r="CU28" s="498">
        <f t="shared" si="26"/>
        <v>0</v>
      </c>
      <c r="CV28" s="1320">
        <f t="shared" si="27"/>
        <v>0</v>
      </c>
      <c r="CW28" s="779">
        <f>[1]Субсидия_факт!FZ26</f>
        <v>0</v>
      </c>
      <c r="CX28" s="572"/>
      <c r="CY28" s="502">
        <f>[1]Субсидия_факт!GB26</f>
        <v>0</v>
      </c>
      <c r="CZ28" s="328"/>
      <c r="DA28" s="1321">
        <f>[1]Субсидия_факт!GD26</f>
        <v>0</v>
      </c>
      <c r="DB28" s="573"/>
      <c r="DC28" s="498">
        <f t="shared" si="28"/>
        <v>0</v>
      </c>
      <c r="DD28" s="498">
        <f t="shared" si="29"/>
        <v>0</v>
      </c>
      <c r="DE28" s="1285">
        <f>[1]Субсидия_факт!GF26</f>
        <v>0</v>
      </c>
      <c r="DF28" s="329"/>
      <c r="DG28" s="556">
        <f t="shared" si="30"/>
        <v>0</v>
      </c>
      <c r="DH28" s="668">
        <f>[1]Субсидия_факт!EV26</f>
        <v>0</v>
      </c>
      <c r="DI28" s="870">
        <f>[1]Субсидия_факт!EX26</f>
        <v>0</v>
      </c>
      <c r="DJ28" s="452">
        <f t="shared" si="31"/>
        <v>0</v>
      </c>
      <c r="DK28" s="702"/>
      <c r="DL28" s="870"/>
      <c r="DM28" s="502">
        <f t="shared" si="32"/>
        <v>0</v>
      </c>
      <c r="DN28" s="703">
        <f>[1]Субсидия_факт!R26</f>
        <v>0</v>
      </c>
      <c r="DO28" s="703">
        <f>[1]Субсидия_факт!T26</f>
        <v>0</v>
      </c>
      <c r="DP28" s="630">
        <f>[1]Субсидия_факт!V26</f>
        <v>0</v>
      </c>
      <c r="DQ28" s="670">
        <f>[1]Субсидия_факт!X26</f>
        <v>0</v>
      </c>
      <c r="DR28" s="700">
        <f>[1]Субсидия_факт!Z26</f>
        <v>0</v>
      </c>
      <c r="DS28" s="500">
        <f>[1]Субсидия_факт!AB26</f>
        <v>0</v>
      </c>
      <c r="DT28" s="670">
        <f>[1]Субсидия_факт!AD26</f>
        <v>0</v>
      </c>
      <c r="DU28" s="499">
        <f t="shared" si="33"/>
        <v>0</v>
      </c>
      <c r="DV28" s="501"/>
      <c r="DW28" s="500"/>
      <c r="DX28" s="630"/>
      <c r="DY28" s="500"/>
      <c r="DZ28" s="630"/>
      <c r="EA28" s="501"/>
      <c r="EB28" s="703"/>
      <c r="EC28" s="556">
        <f t="shared" si="34"/>
        <v>0</v>
      </c>
      <c r="ED28" s="668">
        <f>[1]Субсидия_факт!BN26</f>
        <v>0</v>
      </c>
      <c r="EE28" s="870">
        <f>[1]Субсидия_факт!BP26</f>
        <v>0</v>
      </c>
      <c r="EF28" s="452">
        <f t="shared" si="35"/>
        <v>0</v>
      </c>
      <c r="EG28" s="702"/>
      <c r="EH28" s="870"/>
      <c r="EI28" s="502">
        <f t="shared" si="139"/>
        <v>0</v>
      </c>
      <c r="EJ28" s="458">
        <f>[1]Субсидия_факт!AJ26</f>
        <v>0</v>
      </c>
      <c r="EK28" s="630">
        <f>[1]Субсидия_факт!AL26</f>
        <v>0</v>
      </c>
      <c r="EL28" s="1070">
        <f>[1]Субсидия_факт!AN26</f>
        <v>0</v>
      </c>
      <c r="EM28" s="630">
        <f>[1]Субсидия_факт!AP26</f>
        <v>0</v>
      </c>
      <c r="EN28" s="499">
        <f t="shared" si="140"/>
        <v>0</v>
      </c>
      <c r="EO28" s="458"/>
      <c r="EP28" s="630"/>
      <c r="EQ28" s="458"/>
      <c r="ER28" s="630"/>
      <c r="ES28" s="556">
        <f t="shared" si="36"/>
        <v>0</v>
      </c>
      <c r="ET28" s="668">
        <f>[1]Субсидия_факт!AX26</f>
        <v>0</v>
      </c>
      <c r="EU28" s="624">
        <f>[1]Субсидия_факт!AZ26</f>
        <v>0</v>
      </c>
      <c r="EV28" s="452">
        <f t="shared" si="37"/>
        <v>0</v>
      </c>
      <c r="EW28" s="702"/>
      <c r="EX28" s="624"/>
      <c r="EY28" s="556">
        <f t="shared" si="38"/>
        <v>0</v>
      </c>
      <c r="EZ28" s="668">
        <f>[1]Субсидия_факт!BZ26</f>
        <v>0</v>
      </c>
      <c r="FA28" s="870">
        <f>[1]Субсидия_факт!CB26</f>
        <v>0</v>
      </c>
      <c r="FB28" s="452">
        <f t="shared" si="39"/>
        <v>0</v>
      </c>
      <c r="FC28" s="702"/>
      <c r="FD28" s="624"/>
      <c r="FE28" s="556">
        <f t="shared" si="40"/>
        <v>0</v>
      </c>
      <c r="FF28" s="668">
        <f>[1]Субсидия_факт!BR26</f>
        <v>0</v>
      </c>
      <c r="FG28" s="870">
        <f>[1]Субсидия_факт!BT26</f>
        <v>0</v>
      </c>
      <c r="FH28" s="452">
        <f t="shared" si="41"/>
        <v>0</v>
      </c>
      <c r="FI28" s="702"/>
      <c r="FJ28" s="624"/>
      <c r="FK28" s="556">
        <f t="shared" si="42"/>
        <v>0</v>
      </c>
      <c r="FL28" s="668">
        <f>[1]Субсидия_факт!KJ26</f>
        <v>0</v>
      </c>
      <c r="FM28" s="870">
        <f>[1]Субсидия_факт!KL26</f>
        <v>0</v>
      </c>
      <c r="FN28" s="452">
        <f t="shared" si="43"/>
        <v>0</v>
      </c>
      <c r="FO28" s="702"/>
      <c r="FP28" s="624"/>
      <c r="FQ28" s="556">
        <f t="shared" si="44"/>
        <v>0</v>
      </c>
      <c r="FR28" s="668">
        <f>[1]Субсидия_факт!KN26</f>
        <v>0</v>
      </c>
      <c r="FS28" s="870">
        <f>[1]Субсидия_факт!KR26</f>
        <v>0</v>
      </c>
      <c r="FT28" s="452">
        <f t="shared" si="45"/>
        <v>0</v>
      </c>
      <c r="FU28" s="702"/>
      <c r="FV28" s="624"/>
      <c r="FW28" s="1289">
        <f t="shared" si="141"/>
        <v>0</v>
      </c>
      <c r="FX28" s="557">
        <f t="shared" si="142"/>
        <v>0</v>
      </c>
      <c r="FY28" s="1289">
        <f t="shared" si="143"/>
        <v>0</v>
      </c>
      <c r="FZ28" s="557">
        <f t="shared" si="144"/>
        <v>0</v>
      </c>
      <c r="GA28" s="556">
        <f t="shared" si="145"/>
        <v>0</v>
      </c>
      <c r="GB28" s="668">
        <f>[1]Субсидия_факт!BJ26</f>
        <v>0</v>
      </c>
      <c r="GC28" s="624">
        <f>[1]Субсидия_факт!BL26</f>
        <v>0</v>
      </c>
      <c r="GD28" s="556">
        <f t="shared" si="146"/>
        <v>0</v>
      </c>
      <c r="GE28" s="668"/>
      <c r="GF28" s="624"/>
      <c r="GG28" s="556">
        <f t="shared" si="46"/>
        <v>0</v>
      </c>
      <c r="GH28" s="668"/>
      <c r="GI28" s="624"/>
      <c r="GJ28" s="668"/>
      <c r="GK28" s="870"/>
      <c r="GL28" s="452">
        <f t="shared" si="47"/>
        <v>0</v>
      </c>
      <c r="GM28" s="668"/>
      <c r="GN28" s="624"/>
      <c r="GO28" s="668"/>
      <c r="GP28" s="624"/>
      <c r="GQ28" s="452">
        <f t="shared" si="147"/>
        <v>1246282.03</v>
      </c>
      <c r="GR28" s="668">
        <f>[1]Субсидия_факт!GJ26</f>
        <v>0</v>
      </c>
      <c r="GS28" s="624">
        <f>[1]Субсидия_факт!GN26</f>
        <v>0</v>
      </c>
      <c r="GT28" s="668">
        <f>[1]Субсидия_факт!GX26</f>
        <v>731466.89</v>
      </c>
      <c r="GU28" s="870">
        <f>[1]Субсидия_факт!HB26</f>
        <v>514815.14</v>
      </c>
      <c r="GV28" s="452">
        <f t="shared" si="148"/>
        <v>0</v>
      </c>
      <c r="GW28" s="668"/>
      <c r="GX28" s="624"/>
      <c r="GY28" s="668"/>
      <c r="GZ28" s="624"/>
      <c r="HA28" s="1289">
        <f t="shared" si="149"/>
        <v>1246282.03</v>
      </c>
      <c r="HB28" s="668">
        <f t="shared" si="48"/>
        <v>0</v>
      </c>
      <c r="HC28" s="870">
        <f t="shared" si="49"/>
        <v>0</v>
      </c>
      <c r="HD28" s="668">
        <f t="shared" si="50"/>
        <v>731466.89</v>
      </c>
      <c r="HE28" s="870">
        <f t="shared" si="51"/>
        <v>514815.14</v>
      </c>
      <c r="HF28" s="1289">
        <f t="shared" si="150"/>
        <v>0</v>
      </c>
      <c r="HG28" s="668">
        <f t="shared" si="52"/>
        <v>0</v>
      </c>
      <c r="HH28" s="870">
        <f t="shared" si="53"/>
        <v>0</v>
      </c>
      <c r="HI28" s="668">
        <f t="shared" si="54"/>
        <v>0</v>
      </c>
      <c r="HJ28" s="870">
        <f t="shared" si="55"/>
        <v>0</v>
      </c>
      <c r="HK28" s="1289">
        <f t="shared" si="151"/>
        <v>0</v>
      </c>
      <c r="HL28" s="668">
        <f>[1]Субсидия_факт!GL26</f>
        <v>0</v>
      </c>
      <c r="HM28" s="624">
        <f>[1]Субсидия_факт!GP26</f>
        <v>0</v>
      </c>
      <c r="HN28" s="668">
        <f>[1]Субсидия_факт!GZ26</f>
        <v>0</v>
      </c>
      <c r="HO28" s="870">
        <f>[1]Субсидия_факт!HD26</f>
        <v>0</v>
      </c>
      <c r="HP28" s="1289">
        <f t="shared" si="152"/>
        <v>0</v>
      </c>
      <c r="HQ28" s="668"/>
      <c r="HR28" s="624"/>
      <c r="HS28" s="668"/>
      <c r="HT28" s="624"/>
      <c r="HU28" s="502">
        <f t="shared" si="56"/>
        <v>0</v>
      </c>
      <c r="HV28" s="576">
        <f>[1]Субсидия_факт!N26</f>
        <v>0</v>
      </c>
      <c r="HW28" s="624">
        <f>[1]Субсидия_факт!P26</f>
        <v>0</v>
      </c>
      <c r="HX28" s="499">
        <f t="shared" si="57"/>
        <v>0</v>
      </c>
      <c r="HY28" s="500"/>
      <c r="HZ28" s="649"/>
      <c r="IA28" s="502">
        <f t="shared" si="153"/>
        <v>0</v>
      </c>
      <c r="IB28" s="576">
        <f>[1]Субсидия_факт!EP26</f>
        <v>0</v>
      </c>
      <c r="IC28" s="624">
        <f>[1]Субсидия_факт!ER26</f>
        <v>0</v>
      </c>
      <c r="ID28" s="499">
        <f t="shared" si="154"/>
        <v>0</v>
      </c>
      <c r="IE28" s="500"/>
      <c r="IF28" s="649"/>
      <c r="IG28" s="1276">
        <f t="shared" si="60"/>
        <v>1007895.8</v>
      </c>
      <c r="IH28" s="668">
        <f>[1]Субсидия_факт!ED26</f>
        <v>282212.2</v>
      </c>
      <c r="II28" s="870">
        <f>[1]Субсидия_факт!EJ26</f>
        <v>725683.6</v>
      </c>
      <c r="IJ28" s="452">
        <f t="shared" si="61"/>
        <v>231843.07</v>
      </c>
      <c r="IK28" s="668">
        <v>64916.38</v>
      </c>
      <c r="IL28" s="624">
        <v>166926.69</v>
      </c>
      <c r="IM28" s="452">
        <f t="shared" si="62"/>
        <v>0</v>
      </c>
      <c r="IN28" s="668">
        <f>[1]Субсидия_факт!EF26</f>
        <v>0</v>
      </c>
      <c r="IO28" s="624">
        <f>[1]Субсидия_факт!EL26</f>
        <v>0</v>
      </c>
      <c r="IP28" s="452">
        <f t="shared" si="63"/>
        <v>0</v>
      </c>
      <c r="IQ28" s="576"/>
      <c r="IR28" s="652"/>
      <c r="IS28" s="557">
        <f t="shared" si="64"/>
        <v>0</v>
      </c>
      <c r="IT28" s="702">
        <f>'Проверочная  таблица'!IN28-'Проверочная  таблица'!IZ28</f>
        <v>0</v>
      </c>
      <c r="IU28" s="624">
        <f>'Проверочная  таблица'!IO28-'Проверочная  таблица'!JA28</f>
        <v>0</v>
      </c>
      <c r="IV28" s="1285">
        <f t="shared" si="65"/>
        <v>0</v>
      </c>
      <c r="IW28" s="576">
        <f>'Проверочная  таблица'!IQ28-'Проверочная  таблица'!JC28</f>
        <v>0</v>
      </c>
      <c r="IX28" s="701">
        <f>'Проверочная  таблица'!IR28-'Проверочная  таблица'!JD28</f>
        <v>0</v>
      </c>
      <c r="IY28" s="557">
        <f t="shared" si="66"/>
        <v>0</v>
      </c>
      <c r="IZ28" s="668">
        <f>[1]Субсидия_факт!EH26</f>
        <v>0</v>
      </c>
      <c r="JA28" s="870">
        <f>[1]Субсидия_факт!EN26</f>
        <v>0</v>
      </c>
      <c r="JB28" s="557">
        <f t="shared" si="67"/>
        <v>0</v>
      </c>
      <c r="JC28" s="668"/>
      <c r="JD28" s="624"/>
      <c r="JE28" s="452">
        <f t="shared" si="68"/>
        <v>0</v>
      </c>
      <c r="JF28" s="576">
        <f>[1]Субсидия_факт!AR26</f>
        <v>0</v>
      </c>
      <c r="JG28" s="624">
        <f>[1]Субсидия_факт!AT26</f>
        <v>0</v>
      </c>
      <c r="JH28" s="452">
        <f t="shared" si="69"/>
        <v>0</v>
      </c>
      <c r="JI28" s="576"/>
      <c r="JJ28" s="624"/>
      <c r="JK28" s="1290">
        <f t="shared" si="70"/>
        <v>0</v>
      </c>
      <c r="JL28" s="576">
        <f>[1]Субсидия_факт!CJ26</f>
        <v>0</v>
      </c>
      <c r="JM28" s="624">
        <f>[1]Субсидия_факт!CP26</f>
        <v>0</v>
      </c>
      <c r="JN28" s="668">
        <f>[1]Субсидия_факт!DN26</f>
        <v>0</v>
      </c>
      <c r="JO28" s="870">
        <f>[1]Субсидия_факт!DT26</f>
        <v>0</v>
      </c>
      <c r="JP28" s="452">
        <f t="shared" si="71"/>
        <v>0</v>
      </c>
      <c r="JQ28" s="576"/>
      <c r="JR28" s="624"/>
      <c r="JS28" s="576"/>
      <c r="JT28" s="767"/>
      <c r="JU28" s="1290">
        <f t="shared" si="72"/>
        <v>0</v>
      </c>
      <c r="JV28" s="576">
        <f>[1]Субсидия_факт!CL26</f>
        <v>0</v>
      </c>
      <c r="JW28" s="624">
        <f>[1]Субсидия_факт!CR26</f>
        <v>0</v>
      </c>
      <c r="JX28" s="668">
        <f>[1]Субсидия_факт!DP26</f>
        <v>0</v>
      </c>
      <c r="JY28" s="870">
        <f>[1]Субсидия_факт!DV26</f>
        <v>0</v>
      </c>
      <c r="JZ28" s="452">
        <f t="shared" si="73"/>
        <v>0</v>
      </c>
      <c r="KA28" s="576"/>
      <c r="KB28" s="624"/>
      <c r="KC28" s="702"/>
      <c r="KD28" s="624"/>
      <c r="KE28" s="1291">
        <f t="shared" si="74"/>
        <v>0</v>
      </c>
      <c r="KF28" s="576">
        <f>'Проверочная  таблица'!JV28-KP28</f>
        <v>0</v>
      </c>
      <c r="KG28" s="624">
        <f>'Проверочная  таблица'!JW28-KQ28</f>
        <v>0</v>
      </c>
      <c r="KH28" s="702">
        <f>'Проверочная  таблица'!JX28-KR28</f>
        <v>0</v>
      </c>
      <c r="KI28" s="624">
        <f>'Проверочная  таблица'!JY28-KS28</f>
        <v>0</v>
      </c>
      <c r="KJ28" s="1291">
        <f t="shared" si="75"/>
        <v>0</v>
      </c>
      <c r="KK28" s="576">
        <f>'Проверочная  таблица'!KA28-KU28</f>
        <v>0</v>
      </c>
      <c r="KL28" s="652">
        <f>'Проверочная  таблица'!KB28-KV28</f>
        <v>0</v>
      </c>
      <c r="KM28" s="576">
        <f>'Проверочная  таблица'!KC28-KW28</f>
        <v>0</v>
      </c>
      <c r="KN28" s="701">
        <f>'Проверочная  таблица'!KD28-KX28</f>
        <v>0</v>
      </c>
      <c r="KO28" s="557">
        <f t="shared" si="76"/>
        <v>0</v>
      </c>
      <c r="KP28" s="576">
        <f>[1]Субсидия_факт!CN26</f>
        <v>0</v>
      </c>
      <c r="KQ28" s="624">
        <f>[1]Субсидия_факт!CT26</f>
        <v>0</v>
      </c>
      <c r="KR28" s="668">
        <f>[1]Субсидия_факт!DR26</f>
        <v>0</v>
      </c>
      <c r="KS28" s="870">
        <f>[1]Субсидия_факт!DX26</f>
        <v>0</v>
      </c>
      <c r="KT28" s="557">
        <f t="shared" si="77"/>
        <v>0</v>
      </c>
      <c r="KU28" s="576"/>
      <c r="KV28" s="624"/>
      <c r="KW28" s="576"/>
      <c r="KX28" s="767"/>
      <c r="KY28" s="1292">
        <f t="shared" si="155"/>
        <v>0</v>
      </c>
      <c r="KZ28" s="668">
        <f>[1]Субсидия_факт!CD26</f>
        <v>0</v>
      </c>
      <c r="LA28" s="624">
        <f>[1]Субсидия_факт!CF26</f>
        <v>0</v>
      </c>
      <c r="LB28" s="668">
        <f>[1]Субсидия_факт!BV26</f>
        <v>0</v>
      </c>
      <c r="LC28" s="624">
        <f>[1]Субсидия_факт!BX26</f>
        <v>0</v>
      </c>
      <c r="LD28" s="668">
        <f>[1]Субсидия_факт!CH26</f>
        <v>0</v>
      </c>
      <c r="LE28" s="452">
        <f t="shared" si="156"/>
        <v>0</v>
      </c>
      <c r="LF28" s="576"/>
      <c r="LG28" s="624"/>
      <c r="LH28" s="576"/>
      <c r="LI28" s="624"/>
      <c r="LJ28" s="576"/>
      <c r="LK28" s="556">
        <f t="shared" si="78"/>
        <v>718901</v>
      </c>
      <c r="LL28" s="500">
        <f>[1]Субсидия_факт!HN26</f>
        <v>0</v>
      </c>
      <c r="LM28" s="668">
        <f>[1]Субсидия_факт!HL26</f>
        <v>718901</v>
      </c>
      <c r="LN28" s="703">
        <f>[1]Субсидия_факт!HV26</f>
        <v>0</v>
      </c>
      <c r="LO28" s="630">
        <f>[1]Субсидия_факт!HX26</f>
        <v>0</v>
      </c>
      <c r="LP28" s="452">
        <f t="shared" si="79"/>
        <v>0</v>
      </c>
      <c r="LQ28" s="330"/>
      <c r="LR28" s="576"/>
      <c r="LS28" s="458"/>
      <c r="LT28" s="630"/>
      <c r="LU28" s="452">
        <f t="shared" si="80"/>
        <v>0</v>
      </c>
      <c r="LV28" s="576">
        <f>[1]Субсидия_факт!HT26</f>
        <v>0</v>
      </c>
      <c r="LW28" s="576">
        <f>[1]Субсидия_факт!HP26</f>
        <v>0</v>
      </c>
      <c r="LX28" s="624">
        <f>[1]Субсидия_факт!HR26</f>
        <v>0</v>
      </c>
      <c r="LY28" s="452">
        <f t="shared" si="81"/>
        <v>0</v>
      </c>
      <c r="LZ28" s="576">
        <f t="shared" si="157"/>
        <v>0</v>
      </c>
      <c r="MA28" s="576"/>
      <c r="MB28" s="624"/>
      <c r="MC28" s="1289">
        <f t="shared" si="82"/>
        <v>0</v>
      </c>
      <c r="MD28" s="1289">
        <f t="shared" si="83"/>
        <v>0</v>
      </c>
      <c r="ME28" s="1289">
        <f t="shared" si="84"/>
        <v>0</v>
      </c>
      <c r="MF28" s="557">
        <f t="shared" si="85"/>
        <v>0</v>
      </c>
      <c r="MG28" s="1293">
        <f t="shared" si="207"/>
        <v>0</v>
      </c>
      <c r="MH28" s="668">
        <f>[1]Субсидия_факт!LH26</f>
        <v>0</v>
      </c>
      <c r="MI28" s="870">
        <f>[1]Субсидия_факт!LN26</f>
        <v>0</v>
      </c>
      <c r="MJ28" s="576"/>
      <c r="MK28" s="1293">
        <f t="shared" si="208"/>
        <v>0</v>
      </c>
      <c r="ML28" s="702"/>
      <c r="MM28" s="624"/>
      <c r="MN28" s="576"/>
      <c r="MO28" s="1293">
        <f t="shared" si="158"/>
        <v>6000000</v>
      </c>
      <c r="MP28" s="668">
        <f>[1]Субсидия_факт!LJ26</f>
        <v>0</v>
      </c>
      <c r="MQ28" s="870">
        <f>[1]Субсидия_факт!LP26</f>
        <v>0</v>
      </c>
      <c r="MR28" s="576">
        <f>[1]Субсидия_факт!LT26</f>
        <v>6000000</v>
      </c>
      <c r="MS28" s="1293">
        <f t="shared" si="159"/>
        <v>6000000</v>
      </c>
      <c r="MT28" s="576"/>
      <c r="MU28" s="701"/>
      <c r="MV28" s="576">
        <f t="shared" si="160"/>
        <v>6000000</v>
      </c>
      <c r="MW28" s="1294">
        <f t="shared" si="161"/>
        <v>6000000</v>
      </c>
      <c r="MX28" s="501">
        <f>'Проверочная  таблица'!MP28-NF28</f>
        <v>0</v>
      </c>
      <c r="MY28" s="630">
        <f>'Проверочная  таблица'!MQ28-NG28</f>
        <v>0</v>
      </c>
      <c r="MZ28" s="500">
        <f>'Проверочная  таблица'!MR28-NH28</f>
        <v>6000000</v>
      </c>
      <c r="NA28" s="1294">
        <f t="shared" si="162"/>
        <v>6000000</v>
      </c>
      <c r="NB28" s="702">
        <f>'Проверочная  таблица'!MT28-NJ28</f>
        <v>0</v>
      </c>
      <c r="NC28" s="624">
        <f>'Проверочная  таблица'!MU28-NK28</f>
        <v>0</v>
      </c>
      <c r="ND28" s="576">
        <f>'Проверочная  таблица'!MV28-NL28</f>
        <v>6000000</v>
      </c>
      <c r="NE28" s="1294">
        <f t="shared" si="163"/>
        <v>0</v>
      </c>
      <c r="NF28" s="668">
        <f>[1]Субсидия_факт!LL26</f>
        <v>0</v>
      </c>
      <c r="NG28" s="870">
        <f>[1]Субсидия_факт!LR26</f>
        <v>0</v>
      </c>
      <c r="NH28" s="668">
        <f>[1]Субсидия_факт!LV26</f>
        <v>0</v>
      </c>
      <c r="NI28" s="1294">
        <f t="shared" si="164"/>
        <v>0</v>
      </c>
      <c r="NJ28" s="702"/>
      <c r="NK28" s="624"/>
      <c r="NL28" s="576">
        <f t="shared" si="206"/>
        <v>0</v>
      </c>
      <c r="NM28" s="502">
        <f t="shared" si="86"/>
        <v>8750010.5</v>
      </c>
      <c r="NN28" s="458">
        <f>[1]Субсидия_факт!MF26</f>
        <v>2450002.9500000002</v>
      </c>
      <c r="NO28" s="630">
        <f>[1]Субсидия_факт!MJ26</f>
        <v>6300007.5499999998</v>
      </c>
      <c r="NP28" s="499">
        <f t="shared" si="87"/>
        <v>0</v>
      </c>
      <c r="NQ28" s="330"/>
      <c r="NR28" s="649"/>
      <c r="NS28" s="1323">
        <f t="shared" si="88"/>
        <v>8750010.5</v>
      </c>
      <c r="NT28" s="330">
        <f t="shared" si="165"/>
        <v>2450002.9500000002</v>
      </c>
      <c r="NU28" s="630">
        <f t="shared" si="165"/>
        <v>6300007.5499999998</v>
      </c>
      <c r="NV28" s="779">
        <f t="shared" si="89"/>
        <v>0</v>
      </c>
      <c r="NW28" s="330">
        <f t="shared" si="165"/>
        <v>0</v>
      </c>
      <c r="NX28" s="630">
        <f t="shared" si="165"/>
        <v>0</v>
      </c>
      <c r="NY28" s="1323">
        <f t="shared" si="90"/>
        <v>0</v>
      </c>
      <c r="NZ28" s="458">
        <f>[1]Субсидия_факт!MH26</f>
        <v>0</v>
      </c>
      <c r="OA28" s="630">
        <f>[1]Субсидия_факт!ML26</f>
        <v>0</v>
      </c>
      <c r="OB28" s="779">
        <f t="shared" si="91"/>
        <v>0</v>
      </c>
      <c r="OC28" s="330"/>
      <c r="OD28" s="649"/>
      <c r="OE28" s="556">
        <f t="shared" si="92"/>
        <v>0</v>
      </c>
      <c r="OF28" s="668">
        <f>[1]Субсидия_факт!AF26</f>
        <v>0</v>
      </c>
      <c r="OG28" s="870">
        <f>[1]Субсидия_факт!AH26</f>
        <v>0</v>
      </c>
      <c r="OH28" s="452">
        <f t="shared" si="93"/>
        <v>0</v>
      </c>
      <c r="OI28" s="702"/>
      <c r="OJ28" s="624"/>
      <c r="OK28" s="499">
        <f t="shared" si="166"/>
        <v>97793055.560000002</v>
      </c>
      <c r="OL28" s="670">
        <f>[1]Субсидия_факт!MN26</f>
        <v>0</v>
      </c>
      <c r="OM28" s="700">
        <f>[1]Субсидия_факт!MP26</f>
        <v>0</v>
      </c>
      <c r="ON28" s="458">
        <f>[1]Субсидия_факт!NF26</f>
        <v>27382055.559999999</v>
      </c>
      <c r="OO28" s="630">
        <f>[1]Субсидия_факт!NH26</f>
        <v>70411000</v>
      </c>
      <c r="OP28" s="1321">
        <f t="shared" si="167"/>
        <v>0</v>
      </c>
      <c r="OQ28" s="1070"/>
      <c r="OR28" s="630"/>
      <c r="OS28" s="330"/>
      <c r="OT28" s="649"/>
      <c r="OU28" s="502">
        <f t="shared" si="168"/>
        <v>0</v>
      </c>
      <c r="OV28" s="458">
        <f>[1]Субсидия_факт!LX26</f>
        <v>0</v>
      </c>
      <c r="OW28" s="1324">
        <f>[1]Субсидия_факт!MB26</f>
        <v>0</v>
      </c>
      <c r="OX28" s="458">
        <f>[1]Субсидия_факт!MR26</f>
        <v>0</v>
      </c>
      <c r="OY28" s="630">
        <f>[1]Субсидия_факт!MV26</f>
        <v>0</v>
      </c>
      <c r="OZ28" s="1070">
        <f>[1]Субсидия_факт!NJ26</f>
        <v>0</v>
      </c>
      <c r="PA28" s="630">
        <f>[1]Субсидия_факт!NN26</f>
        <v>0</v>
      </c>
      <c r="PB28" s="499">
        <f t="shared" si="169"/>
        <v>0</v>
      </c>
      <c r="PC28" s="330"/>
      <c r="PD28" s="649"/>
      <c r="PE28" s="458"/>
      <c r="PF28" s="630"/>
      <c r="PG28" s="330"/>
      <c r="PH28" s="649"/>
      <c r="PI28" s="1323">
        <f t="shared" si="170"/>
        <v>0</v>
      </c>
      <c r="PJ28" s="458">
        <f t="shared" si="171"/>
        <v>0</v>
      </c>
      <c r="PK28" s="630">
        <f t="shared" si="172"/>
        <v>0</v>
      </c>
      <c r="PL28" s="458">
        <f t="shared" si="173"/>
        <v>0</v>
      </c>
      <c r="PM28" s="630">
        <f t="shared" si="174"/>
        <v>0</v>
      </c>
      <c r="PN28" s="1070">
        <f t="shared" si="175"/>
        <v>0</v>
      </c>
      <c r="PO28" s="630">
        <f t="shared" si="176"/>
        <v>0</v>
      </c>
      <c r="PP28" s="779">
        <f t="shared" si="177"/>
        <v>0</v>
      </c>
      <c r="PQ28" s="458">
        <f t="shared" si="178"/>
        <v>0</v>
      </c>
      <c r="PR28" s="630">
        <f t="shared" si="179"/>
        <v>0</v>
      </c>
      <c r="PS28" s="458">
        <f t="shared" si="180"/>
        <v>0</v>
      </c>
      <c r="PT28" s="630">
        <f t="shared" si="181"/>
        <v>0</v>
      </c>
      <c r="PU28" s="1070">
        <f t="shared" si="182"/>
        <v>0</v>
      </c>
      <c r="PV28" s="630">
        <f t="shared" si="183"/>
        <v>0</v>
      </c>
      <c r="PW28" s="1323">
        <f t="shared" si="184"/>
        <v>0</v>
      </c>
      <c r="PX28" s="458">
        <f>[1]Субсидия_факт!LZ26</f>
        <v>0</v>
      </c>
      <c r="PY28" s="1324">
        <f>[1]Субсидия_факт!MD26</f>
        <v>0</v>
      </c>
      <c r="PZ28" s="703">
        <f>[1]Субсидия_факт!MT26</f>
        <v>0</v>
      </c>
      <c r="QA28" s="630">
        <f>[1]Субсидия_факт!MX26</f>
        <v>0</v>
      </c>
      <c r="QB28" s="1325">
        <f>[1]Субсидия_факт!NL26</f>
        <v>0</v>
      </c>
      <c r="QC28" s="649">
        <f>[1]Субсидия_факт!NP26</f>
        <v>0</v>
      </c>
      <c r="QD28" s="779">
        <f t="shared" si="185"/>
        <v>0</v>
      </c>
      <c r="QE28" s="330"/>
      <c r="QF28" s="649"/>
      <c r="QG28" s="458"/>
      <c r="QH28" s="630"/>
      <c r="QI28" s="330"/>
      <c r="QJ28" s="649"/>
      <c r="QK28" s="499">
        <f>'Прочая  субсидия_МР  и  ГО'!B24</f>
        <v>22342634.609999996</v>
      </c>
      <c r="QL28" s="499">
        <f>'Прочая  субсидия_МР  и  ГО'!C24</f>
        <v>1312043.96</v>
      </c>
      <c r="QM28" s="1310">
        <f>'Прочая  субсидия_БП'!B24</f>
        <v>11576027.390000001</v>
      </c>
      <c r="QN28" s="502">
        <f>'Прочая  субсидия_БП'!C24</f>
        <v>3108237.81</v>
      </c>
      <c r="QO28" s="1318">
        <f>'Прочая  субсидия_БП'!D24</f>
        <v>11576027.390000001</v>
      </c>
      <c r="QP28" s="559">
        <f>'Прочая  субсидия_БП'!E24</f>
        <v>3108237.81</v>
      </c>
      <c r="QQ28" s="1314">
        <f>'Прочая  субсидия_БП'!F24</f>
        <v>0</v>
      </c>
      <c r="QR28" s="1318">
        <f>'Прочая  субсидия_БП'!G24</f>
        <v>0</v>
      </c>
      <c r="QS28" s="502">
        <f t="shared" si="186"/>
        <v>227373061</v>
      </c>
      <c r="QT28" s="458">
        <f>'Проверочная  таблица'!RR28+'Проверочная  таблица'!QY28+'Проверочная  таблица'!RA28+'Проверочная  таблица'!RC28</f>
        <v>224716761</v>
      </c>
      <c r="QU28" s="330">
        <f>'Проверочная  таблица'!RS28+'Проверочная  таблица'!RE28+'Проверочная  таблица'!RK28+'Проверочная  таблица'!RG28+'Проверочная  таблица'!RI28+RM28+RO28</f>
        <v>2656300</v>
      </c>
      <c r="QV28" s="499">
        <f t="shared" si="187"/>
        <v>76143234.25</v>
      </c>
      <c r="QW28" s="703">
        <f>'Проверочная  таблица'!RU28+'Проверочная  таблица'!QZ28+'Проверочная  таблица'!RB28+'Проверочная  таблица'!RD28</f>
        <v>75547292.5</v>
      </c>
      <c r="QX28" s="330">
        <f>'Проверочная  таблица'!RV28+'Проверочная  таблица'!RF28+'Проверочная  таблица'!RL28+'Проверочная  таблица'!RH28+'Проверочная  таблица'!RJ28+RN28+RP28</f>
        <v>595941.75</v>
      </c>
      <c r="QY28" s="1276">
        <f>'Субвенция  на  полномочия'!B24</f>
        <v>214405161</v>
      </c>
      <c r="QZ28" s="452">
        <f>'Субвенция  на  полномочия'!C24</f>
        <v>72452292.5</v>
      </c>
      <c r="RA28" s="1298">
        <f>[1]Субвенция_факт!P25*1000</f>
        <v>7353300</v>
      </c>
      <c r="RB28" s="675">
        <v>1950000</v>
      </c>
      <c r="RC28" s="1298">
        <f>[1]Субвенция_факт!K25*1000</f>
        <v>2260600</v>
      </c>
      <c r="RD28" s="675">
        <v>900000</v>
      </c>
      <c r="RE28" s="1298">
        <f>[1]Субвенция_факт!AD25*1000</f>
        <v>1356300</v>
      </c>
      <c r="RF28" s="675">
        <v>243051.2</v>
      </c>
      <c r="RG28" s="1298">
        <f>[1]Субвенция_факт!AE25*1000</f>
        <v>0</v>
      </c>
      <c r="RH28" s="675"/>
      <c r="RI28" s="1298">
        <f>[1]Субвенция_факт!E25*1000</f>
        <v>0</v>
      </c>
      <c r="RJ28" s="675"/>
      <c r="RK28" s="1298">
        <f>[1]Субвенция_факт!F25*1000</f>
        <v>0</v>
      </c>
      <c r="RL28" s="762"/>
      <c r="RM28" s="328">
        <f>[1]Субвенция_факт!G25*1000</f>
        <v>0</v>
      </c>
      <c r="RN28" s="983"/>
      <c r="RO28" s="328">
        <f>[1]Субвенция_факт!H25*1000</f>
        <v>0</v>
      </c>
      <c r="RP28" s="763"/>
      <c r="RQ28" s="502">
        <f t="shared" si="98"/>
        <v>1997700</v>
      </c>
      <c r="RR28" s="1039">
        <f>[1]Субвенция_факт!AC25*1000</f>
        <v>697700</v>
      </c>
      <c r="RS28" s="809">
        <f>[1]Субвенция_факт!AB25*1000</f>
        <v>1300000</v>
      </c>
      <c r="RT28" s="499">
        <f t="shared" si="99"/>
        <v>597890.55000000005</v>
      </c>
      <c r="RU28" s="1299">
        <v>245000</v>
      </c>
      <c r="RV28" s="1186">
        <v>352890.55</v>
      </c>
      <c r="RW28" s="1326">
        <f>'Проверочная  таблица'!UW28+'Проверочная  таблица'!US28+'Проверочная  таблица'!SY28+'Проверочная  таблица'!TC28+RY28+UG28+UM28+SM28+SQ28+TK28+TO28+TW28+SG28</f>
        <v>0</v>
      </c>
      <c r="RX28" s="328">
        <f>'Проверочная  таблица'!UY28+'Проверочная  таблица'!UU28+'Проверочная  таблица'!TA28+'Проверочная  таблица'!TE28+SC28+UJ28+UP28+SO28+SS28+TM28+TQ28+TZ28+SJ28</f>
        <v>0</v>
      </c>
      <c r="RY28" s="1327">
        <f t="shared" si="100"/>
        <v>0</v>
      </c>
      <c r="RZ28" s="1039">
        <f>'[1]Иные межбюджетные трансферты'!I26</f>
        <v>0</v>
      </c>
      <c r="SA28" s="1160">
        <f>'[1]Иные межбюджетные трансферты'!K26</f>
        <v>0</v>
      </c>
      <c r="SB28" s="1328">
        <f>'[1]Иные межбюджетные трансферты'!M26</f>
        <v>0</v>
      </c>
      <c r="SC28" s="674">
        <f t="shared" si="101"/>
        <v>0</v>
      </c>
      <c r="SD28" s="809"/>
      <c r="SE28" s="807"/>
      <c r="SF28" s="1039"/>
      <c r="SG28" s="502">
        <f t="shared" si="102"/>
        <v>0</v>
      </c>
      <c r="SH28" s="1039">
        <f>'[1]Иные межбюджетные трансферты'!E26</f>
        <v>0</v>
      </c>
      <c r="SI28" s="1160">
        <f>'[1]Иные межбюджетные трансферты'!G26</f>
        <v>0</v>
      </c>
      <c r="SJ28" s="1321">
        <f t="shared" si="103"/>
        <v>0</v>
      </c>
      <c r="SK28" s="1039"/>
      <c r="SL28" s="1160"/>
      <c r="SM28" s="1326">
        <f t="shared" si="188"/>
        <v>0</v>
      </c>
      <c r="SN28" s="1160">
        <f>'[1]Иные межбюджетные трансферты'!W26</f>
        <v>0</v>
      </c>
      <c r="SO28" s="328">
        <f t="shared" si="189"/>
        <v>0</v>
      </c>
      <c r="SP28" s="1044"/>
      <c r="SQ28" s="1329">
        <f t="shared" si="190"/>
        <v>0</v>
      </c>
      <c r="SR28" s="1160">
        <f>'[1]Иные межбюджетные трансферты'!Y26</f>
        <v>0</v>
      </c>
      <c r="SS28" s="1043">
        <f t="shared" si="191"/>
        <v>0</v>
      </c>
      <c r="ST28" s="1044"/>
      <c r="SU28" s="1329">
        <f t="shared" si="192"/>
        <v>0</v>
      </c>
      <c r="SV28" s="1043">
        <f t="shared" si="193"/>
        <v>0</v>
      </c>
      <c r="SW28" s="685">
        <f t="shared" si="194"/>
        <v>0</v>
      </c>
      <c r="SX28" s="1043">
        <f t="shared" si="195"/>
        <v>0</v>
      </c>
      <c r="SY28" s="1310">
        <f t="shared" si="104"/>
        <v>0</v>
      </c>
      <c r="SZ28" s="1160">
        <f>'[1]Иные межбюджетные трансферты'!AC26</f>
        <v>0</v>
      </c>
      <c r="TA28" s="499">
        <f t="shared" si="105"/>
        <v>0</v>
      </c>
      <c r="TB28" s="1160"/>
      <c r="TC28" s="502">
        <f t="shared" si="106"/>
        <v>0</v>
      </c>
      <c r="TD28" s="1160">
        <f>'[1]Иные межбюджетные трансферты'!AE26</f>
        <v>0</v>
      </c>
      <c r="TE28" s="499">
        <f t="shared" si="107"/>
        <v>0</v>
      </c>
      <c r="TF28" s="1330"/>
      <c r="TG28" s="1319">
        <f t="shared" si="108"/>
        <v>0</v>
      </c>
      <c r="TH28" s="498">
        <f t="shared" si="109"/>
        <v>0</v>
      </c>
      <c r="TI28" s="1320">
        <f t="shared" si="196"/>
        <v>0</v>
      </c>
      <c r="TJ28" s="498">
        <f t="shared" si="197"/>
        <v>0</v>
      </c>
      <c r="TK28" s="502">
        <f t="shared" si="110"/>
        <v>0</v>
      </c>
      <c r="TL28" s="1160">
        <f>'[1]Иные межбюджетные трансферты'!AI26</f>
        <v>0</v>
      </c>
      <c r="TM28" s="499">
        <f t="shared" si="111"/>
        <v>0</v>
      </c>
      <c r="TN28" s="1160"/>
      <c r="TO28" s="502">
        <f t="shared" si="112"/>
        <v>0</v>
      </c>
      <c r="TP28" s="1160">
        <f>'[1]Иные межбюджетные трансферты'!AK26</f>
        <v>0</v>
      </c>
      <c r="TQ28" s="499">
        <f t="shared" si="113"/>
        <v>0</v>
      </c>
      <c r="TR28" s="1330"/>
      <c r="TS28" s="1319">
        <f t="shared" si="114"/>
        <v>0</v>
      </c>
      <c r="TT28" s="498">
        <f t="shared" si="115"/>
        <v>0</v>
      </c>
      <c r="TU28" s="1320">
        <f t="shared" si="198"/>
        <v>0</v>
      </c>
      <c r="TV28" s="1319">
        <f t="shared" si="199"/>
        <v>0</v>
      </c>
      <c r="TW28" s="502">
        <f t="shared" si="200"/>
        <v>0</v>
      </c>
      <c r="TX28" s="703">
        <f>'[1]Иные межбюджетные трансферты'!AS26</f>
        <v>0</v>
      </c>
      <c r="TY28" s="630">
        <f>'[1]Иные межбюджетные трансферты'!AW26</f>
        <v>0</v>
      </c>
      <c r="TZ28" s="1321">
        <f t="shared" si="201"/>
        <v>0</v>
      </c>
      <c r="UA28" s="689"/>
      <c r="UB28" s="701"/>
      <c r="UC28" s="1323">
        <f t="shared" si="202"/>
        <v>0</v>
      </c>
      <c r="UD28" s="1323">
        <f t="shared" si="203"/>
        <v>0</v>
      </c>
      <c r="UE28" s="1323">
        <f t="shared" si="204"/>
        <v>0</v>
      </c>
      <c r="UF28" s="779">
        <f t="shared" si="205"/>
        <v>0</v>
      </c>
      <c r="UG28" s="963">
        <f t="shared" si="116"/>
        <v>0</v>
      </c>
      <c r="UH28" s="1308">
        <f>'[1]Иные межбюджетные трансферты'!S26</f>
        <v>0</v>
      </c>
      <c r="UI28" s="1191">
        <f>'[1]Иные межбюджетные трансферты'!U26</f>
        <v>0</v>
      </c>
      <c r="UJ28" s="712">
        <f t="shared" si="117"/>
        <v>0</v>
      </c>
      <c r="UK28" s="1308"/>
      <c r="UL28" s="1191"/>
      <c r="UM28" s="963">
        <f t="shared" si="118"/>
        <v>0</v>
      </c>
      <c r="UN28" s="1308">
        <f>'[1]Иные межбюджетные трансферты'!O26</f>
        <v>0</v>
      </c>
      <c r="UO28" s="1191">
        <f>'[1]Иные межбюджетные трансферты'!Q26</f>
        <v>0</v>
      </c>
      <c r="UP28" s="712">
        <f t="shared" si="119"/>
        <v>0</v>
      </c>
      <c r="UQ28" s="1308"/>
      <c r="UR28" s="1191"/>
      <c r="US28" s="452">
        <f t="shared" si="120"/>
        <v>0</v>
      </c>
      <c r="UT28" s="809"/>
      <c r="UU28" s="1290">
        <f t="shared" si="121"/>
        <v>0</v>
      </c>
      <c r="UV28" s="668"/>
      <c r="UW28" s="556">
        <f t="shared" si="122"/>
        <v>0</v>
      </c>
      <c r="UX28" s="809">
        <f>'[1]Иные межбюджетные трансферты'!AO26</f>
        <v>0</v>
      </c>
      <c r="UY28" s="452">
        <f t="shared" si="123"/>
        <v>0</v>
      </c>
      <c r="UZ28" s="576"/>
      <c r="VA28" s="1289">
        <f t="shared" si="124"/>
        <v>0</v>
      </c>
      <c r="VB28" s="668">
        <f>'Проверочная  таблица'!UX28-VF28</f>
        <v>0</v>
      </c>
      <c r="VC28" s="1289">
        <f t="shared" si="125"/>
        <v>0</v>
      </c>
      <c r="VD28" s="668">
        <f>'Проверочная  таблица'!UZ28-VH28</f>
        <v>0</v>
      </c>
      <c r="VE28" s="1289">
        <f t="shared" si="126"/>
        <v>0</v>
      </c>
      <c r="VF28" s="809">
        <f>'[1]Иные межбюджетные трансферты'!AQ26</f>
        <v>0</v>
      </c>
      <c r="VG28" s="557">
        <f t="shared" si="127"/>
        <v>0</v>
      </c>
      <c r="VH28" s="576"/>
      <c r="VI28" s="499">
        <f>VK28+'Проверочная  таблица'!VS28+VO28+'Проверочная  таблица'!VW28+VQ28+'Проверочная  таблица'!VY28</f>
        <v>-28450000</v>
      </c>
      <c r="VJ28" s="499">
        <f>VL28+'Проверочная  таблица'!VT28+VP28+'Проверочная  таблица'!VX28+VR28+'Проверочная  таблица'!VZ28</f>
        <v>-11100000</v>
      </c>
      <c r="VK28" s="502"/>
      <c r="VL28" s="502"/>
      <c r="VM28" s="502"/>
      <c r="VN28" s="502"/>
      <c r="VO28" s="1319">
        <f t="shared" si="128"/>
        <v>0</v>
      </c>
      <c r="VP28" s="498">
        <f t="shared" si="129"/>
        <v>0</v>
      </c>
      <c r="VQ28" s="503"/>
      <c r="VR28" s="498"/>
      <c r="VS28" s="502">
        <v>-28000000</v>
      </c>
      <c r="VT28" s="502">
        <v>-11000000</v>
      </c>
      <c r="VU28" s="502">
        <v>-450000</v>
      </c>
      <c r="VV28" s="502">
        <v>-100000</v>
      </c>
      <c r="VW28" s="1319">
        <f t="shared" si="130"/>
        <v>-450000</v>
      </c>
      <c r="VX28" s="498">
        <f t="shared" si="131"/>
        <v>-100000</v>
      </c>
      <c r="VY28" s="498"/>
      <c r="VZ28" s="498"/>
      <c r="WA28" s="1309">
        <f>'Проверочная  таблица'!VS28+'Проверочная  таблица'!VU28</f>
        <v>-28450000</v>
      </c>
      <c r="WB28" s="1309">
        <f>'Проверочная  таблица'!VT28+'Проверочная  таблица'!VV28</f>
        <v>-11100000</v>
      </c>
    </row>
    <row r="29" spans="1:601" s="327" customFormat="1" ht="25.5" customHeight="1" thickBot="1" x14ac:dyDescent="0.35">
      <c r="A29" s="336" t="s">
        <v>97</v>
      </c>
      <c r="B29" s="507">
        <f>D29+AI29+'Проверочная  таблица'!QS29+'Проверочная  таблица'!RW29</f>
        <v>642828044.14999998</v>
      </c>
      <c r="C29" s="1331">
        <f>E29+'Проверочная  таблица'!QV29+AJ29+'Проверочная  таблица'!RX29</f>
        <v>152789101.36999997</v>
      </c>
      <c r="D29" s="1332">
        <f t="shared" si="0"/>
        <v>124681300</v>
      </c>
      <c r="E29" s="1333">
        <f t="shared" si="1"/>
        <v>45012000</v>
      </c>
      <c r="F29" s="1334">
        <f>'[1]Дотация  из  ОБ_факт'!M25</f>
        <v>67538300</v>
      </c>
      <c r="G29" s="1335">
        <v>30733000</v>
      </c>
      <c r="H29" s="1336">
        <f>'[1]Дотация  из  ОБ_факт'!G25</f>
        <v>37590000</v>
      </c>
      <c r="I29" s="1335">
        <v>9504000</v>
      </c>
      <c r="J29" s="1337">
        <f t="shared" si="2"/>
        <v>35729000</v>
      </c>
      <c r="K29" s="1338">
        <f t="shared" si="3"/>
        <v>9039000</v>
      </c>
      <c r="L29" s="1339">
        <f>'[1]Дотация  из  ОБ_факт'!K25</f>
        <v>1861000</v>
      </c>
      <c r="M29" s="844">
        <v>465000</v>
      </c>
      <c r="N29" s="1334">
        <f>'[1]Дотация  из  ОБ_факт'!Q25</f>
        <v>0</v>
      </c>
      <c r="O29" s="1340"/>
      <c r="P29" s="1334">
        <f>'[1]Дотация  из  ОБ_факт'!S25</f>
        <v>19553000</v>
      </c>
      <c r="Q29" s="1341">
        <v>4775000</v>
      </c>
      <c r="R29" s="1338">
        <f t="shared" si="4"/>
        <v>18652900</v>
      </c>
      <c r="S29" s="1342">
        <f t="shared" si="5"/>
        <v>4550000</v>
      </c>
      <c r="T29" s="1339">
        <f>'[1]Дотация  из  ОБ_факт'!W25</f>
        <v>900100</v>
      </c>
      <c r="U29" s="851">
        <v>225000</v>
      </c>
      <c r="V29" s="1334">
        <f>'[1]Дотация  из  ОБ_факт'!AA25+'[1]Дотация  из  ОБ_факт'!AC25+'[1]Дотация  из  ОБ_факт'!AG25</f>
        <v>0</v>
      </c>
      <c r="W29" s="1343">
        <f t="shared" si="6"/>
        <v>0</v>
      </c>
      <c r="X29" s="840"/>
      <c r="Y29" s="841"/>
      <c r="Z29" s="840"/>
      <c r="AA29" s="1334">
        <f>'[1]Дотация  из  ОБ_факт'!Y25+'[1]Дотация  из  ОБ_факт'!AE25</f>
        <v>0</v>
      </c>
      <c r="AB29" s="784">
        <f t="shared" si="7"/>
        <v>0</v>
      </c>
      <c r="AC29" s="841"/>
      <c r="AD29" s="840"/>
      <c r="AE29" s="1337">
        <f t="shared" si="8"/>
        <v>0</v>
      </c>
      <c r="AF29" s="1338">
        <f t="shared" si="9"/>
        <v>0</v>
      </c>
      <c r="AG29" s="1337">
        <f>'[1]Дотация  из  ОБ_факт'!AE25</f>
        <v>0</v>
      </c>
      <c r="AH29" s="838"/>
      <c r="AI29" s="1276">
        <f>'Проверочная  таблица'!LK29+'Проверочная  таблица'!QK29+'Проверочная  таблица'!QM29+CQ29+CS29+CY29+DA29+BS29+CA29+'Проверочная  таблица'!JK29+'Проверочная  таблица'!JU29+'Проверочная  таблица'!EC29+'Проверочная  таблица'!KY29+DM29+'Проверочная  таблица'!IG29+'Проверочная  таблица'!IM29+'Проверочная  таблица'!MG29+'Проверочная  таблица'!MO29+IA29+'Проверочная  таблица'!LU29+FK29+EY29+OE29+ES29+AK29+AU29+FE29+JE29+GG29+GQ29+DG29+OK29+FQ29+EI29+OU29+NM29+GA29+CM29+HU29</f>
        <v>179891794.14999998</v>
      </c>
      <c r="AJ29" s="556">
        <f>'Проверочная  таблица'!LP29+'Проверочная  таблица'!QL29+'Проверочная  таблица'!QN29+CR29+CT29+CZ29+DB29+BW29+CE29+'Проверочная  таблица'!JP29+'Проверочная  таблица'!JZ29+'Проверочная  таблица'!EF29+'Проверочная  таблица'!LE29+DU29+'Проверочная  таблица'!IJ29+'Проверочная  таблица'!IP29+'Проверочная  таблица'!MK29+'Проверочная  таблица'!MS29+ID29+'Проверочная  таблица'!LY29+FH29+FN29+FB29+OH29+EV29+AP29+AY29+JH29+GL29+GV29+DJ29+OP29+FT29+EN29+PB29+NP29+GD29+CO29+HX29</f>
        <v>13765340.23</v>
      </c>
      <c r="AK29" s="556">
        <f t="shared" si="10"/>
        <v>0</v>
      </c>
      <c r="AL29" s="1344">
        <f>[1]Субсидия_факт!DB27</f>
        <v>0</v>
      </c>
      <c r="AM29" s="505">
        <f>[1]Субсидия_факт!FF27</f>
        <v>0</v>
      </c>
      <c r="AN29" s="506">
        <f>[1]Субсидия_факт!FR27</f>
        <v>0</v>
      </c>
      <c r="AO29" s="505">
        <f>[1]Субсидия_факт!MZ27</f>
        <v>0</v>
      </c>
      <c r="AP29" s="556">
        <f t="shared" si="11"/>
        <v>0</v>
      </c>
      <c r="AQ29" s="786"/>
      <c r="AR29" s="786"/>
      <c r="AS29" s="786"/>
      <c r="AT29" s="786"/>
      <c r="AU29" s="556">
        <f t="shared" si="12"/>
        <v>0</v>
      </c>
      <c r="AV29" s="908">
        <f>[1]Субсидия_факт!DD27</f>
        <v>0</v>
      </c>
      <c r="AW29" s="1344">
        <f>[1]Субсидия_факт!FJ27</f>
        <v>0</v>
      </c>
      <c r="AX29" s="506">
        <f>[1]Субсидия_факт!NB27</f>
        <v>0</v>
      </c>
      <c r="AY29" s="556">
        <f t="shared" si="13"/>
        <v>0</v>
      </c>
      <c r="AZ29" s="505"/>
      <c r="BA29" s="505"/>
      <c r="BB29" s="506"/>
      <c r="BC29" s="557">
        <f t="shared" si="14"/>
        <v>0</v>
      </c>
      <c r="BD29" s="506">
        <f t="shared" si="15"/>
        <v>0</v>
      </c>
      <c r="BE29" s="908">
        <f t="shared" si="16"/>
        <v>0</v>
      </c>
      <c r="BF29" s="1344">
        <f t="shared" si="17"/>
        <v>0</v>
      </c>
      <c r="BG29" s="557">
        <f t="shared" si="18"/>
        <v>0</v>
      </c>
      <c r="BH29" s="505">
        <f t="shared" si="19"/>
        <v>0</v>
      </c>
      <c r="BI29" s="506">
        <f t="shared" si="20"/>
        <v>0</v>
      </c>
      <c r="BJ29" s="1344">
        <f t="shared" si="21"/>
        <v>0</v>
      </c>
      <c r="BK29" s="557">
        <f t="shared" si="22"/>
        <v>0</v>
      </c>
      <c r="BL29" s="908">
        <f>[1]Субсидия_факт!DF27</f>
        <v>0</v>
      </c>
      <c r="BM29" s="1344">
        <f>[1]Субсидия_факт!FL27</f>
        <v>0</v>
      </c>
      <c r="BN29" s="908">
        <f>[1]Субсидия_факт!ND27</f>
        <v>0</v>
      </c>
      <c r="BO29" s="552">
        <f t="shared" si="23"/>
        <v>0</v>
      </c>
      <c r="BP29" s="506"/>
      <c r="BQ29" s="505"/>
      <c r="BR29" s="506"/>
      <c r="BS29" s="1331">
        <f t="shared" si="132"/>
        <v>25793148</v>
      </c>
      <c r="BT29" s="1345">
        <f>[1]Субсидия_факт!IL27</f>
        <v>0</v>
      </c>
      <c r="BU29" s="1346">
        <f>[1]Субсидия_факт!IR27</f>
        <v>25793148</v>
      </c>
      <c r="BV29" s="668">
        <f>[1]Субсидия_факт!JD27</f>
        <v>0</v>
      </c>
      <c r="BW29" s="1331">
        <f t="shared" si="133"/>
        <v>0</v>
      </c>
      <c r="BX29" s="505"/>
      <c r="BY29" s="505"/>
      <c r="BZ29" s="752"/>
      <c r="CA29" s="1331">
        <f t="shared" si="134"/>
        <v>0</v>
      </c>
      <c r="CB29" s="908">
        <f>[1]Субсидия_факт!IN27</f>
        <v>0</v>
      </c>
      <c r="CC29" s="1344">
        <f>[1]Субсидия_факт!IT27</f>
        <v>0</v>
      </c>
      <c r="CD29" s="668">
        <f>[1]Субсидия_факт!JF27</f>
        <v>0</v>
      </c>
      <c r="CE29" s="1331">
        <f t="shared" si="135"/>
        <v>0</v>
      </c>
      <c r="CF29" s="505"/>
      <c r="CG29" s="506"/>
      <c r="CH29" s="770"/>
      <c r="CI29" s="1347">
        <f t="shared" si="24"/>
        <v>0</v>
      </c>
      <c r="CJ29" s="504">
        <f t="shared" si="25"/>
        <v>0</v>
      </c>
      <c r="CK29" s="1348">
        <f t="shared" si="136"/>
        <v>0</v>
      </c>
      <c r="CL29" s="1347">
        <f t="shared" si="137"/>
        <v>0</v>
      </c>
      <c r="CM29" s="1331">
        <f t="shared" si="138"/>
        <v>0</v>
      </c>
      <c r="CN29" s="632">
        <f>[1]Субсидия_факт!FT27</f>
        <v>0</v>
      </c>
      <c r="CO29" s="1331">
        <f t="shared" si="138"/>
        <v>0</v>
      </c>
      <c r="CP29" s="632"/>
      <c r="CQ29" s="1349">
        <f>[1]Субсидия_факт!FV27</f>
        <v>0</v>
      </c>
      <c r="CR29" s="784"/>
      <c r="CS29" s="1331">
        <f>[1]Субсидия_факт!FX27</f>
        <v>0</v>
      </c>
      <c r="CT29" s="784"/>
      <c r="CU29" s="504">
        <f t="shared" si="26"/>
        <v>0</v>
      </c>
      <c r="CV29" s="1348">
        <f t="shared" si="27"/>
        <v>0</v>
      </c>
      <c r="CW29" s="1350">
        <f>[1]Субсидия_факт!FZ27</f>
        <v>0</v>
      </c>
      <c r="CX29" s="851"/>
      <c r="CY29" s="507">
        <f>[1]Субсидия_факт!GB27</f>
        <v>0</v>
      </c>
      <c r="CZ29" s="938"/>
      <c r="DA29" s="1349">
        <f>[1]Субсидия_факт!GD27</f>
        <v>0</v>
      </c>
      <c r="DB29" s="784"/>
      <c r="DC29" s="504">
        <f t="shared" si="28"/>
        <v>0</v>
      </c>
      <c r="DD29" s="1351">
        <f t="shared" si="29"/>
        <v>0</v>
      </c>
      <c r="DE29" s="1285">
        <f>[1]Субсидия_факт!GF27</f>
        <v>0</v>
      </c>
      <c r="DF29" s="850"/>
      <c r="DG29" s="547">
        <f t="shared" si="30"/>
        <v>0</v>
      </c>
      <c r="DH29" s="668">
        <f>[1]Субсидия_факт!EV27</f>
        <v>0</v>
      </c>
      <c r="DI29" s="870">
        <f>[1]Субсидия_факт!EX27</f>
        <v>0</v>
      </c>
      <c r="DJ29" s="455">
        <f t="shared" si="31"/>
        <v>0</v>
      </c>
      <c r="DK29" s="771"/>
      <c r="DL29" s="912"/>
      <c r="DM29" s="507">
        <f t="shared" si="32"/>
        <v>0</v>
      </c>
      <c r="DN29" s="815">
        <f>[1]Субсидия_факт!R27</f>
        <v>0</v>
      </c>
      <c r="DO29" s="815">
        <f>[1]Субсидия_факт!T27</f>
        <v>0</v>
      </c>
      <c r="DP29" s="632">
        <f>[1]Субсидия_факт!V27</f>
        <v>0</v>
      </c>
      <c r="DQ29" s="1352">
        <f>[1]Субсидия_факт!X27</f>
        <v>0</v>
      </c>
      <c r="DR29" s="1353">
        <f>[1]Субсидия_факт!Z27</f>
        <v>0</v>
      </c>
      <c r="DS29" s="505">
        <f>[1]Субсидия_факт!AB27</f>
        <v>0</v>
      </c>
      <c r="DT29" s="1352">
        <f>[1]Субсидия_факт!AD27</f>
        <v>0</v>
      </c>
      <c r="DU29" s="1331">
        <f t="shared" si="33"/>
        <v>0</v>
      </c>
      <c r="DV29" s="506"/>
      <c r="DW29" s="505"/>
      <c r="DX29" s="632"/>
      <c r="DY29" s="505"/>
      <c r="DZ29" s="632"/>
      <c r="EA29" s="506"/>
      <c r="EB29" s="815"/>
      <c r="EC29" s="547">
        <f t="shared" si="34"/>
        <v>0</v>
      </c>
      <c r="ED29" s="668">
        <f>[1]Субсидия_факт!BN27</f>
        <v>0</v>
      </c>
      <c r="EE29" s="870">
        <f>[1]Субсидия_факт!BP27</f>
        <v>0</v>
      </c>
      <c r="EF29" s="455">
        <f t="shared" si="35"/>
        <v>0</v>
      </c>
      <c r="EG29" s="771"/>
      <c r="EH29" s="912"/>
      <c r="EI29" s="507">
        <f t="shared" si="139"/>
        <v>2980082.37</v>
      </c>
      <c r="EJ29" s="908">
        <f>[1]Субсидия_факт!AJ27</f>
        <v>120407.37</v>
      </c>
      <c r="EK29" s="632">
        <f>[1]Субсидия_факт!AL27</f>
        <v>2859675</v>
      </c>
      <c r="EL29" s="1354">
        <f>[1]Субсидия_факт!AN27</f>
        <v>0</v>
      </c>
      <c r="EM29" s="632">
        <f>[1]Субсидия_факт!AP27</f>
        <v>0</v>
      </c>
      <c r="EN29" s="1331">
        <f t="shared" si="140"/>
        <v>0</v>
      </c>
      <c r="EO29" s="908"/>
      <c r="EP29" s="632"/>
      <c r="EQ29" s="908"/>
      <c r="ER29" s="632"/>
      <c r="ES29" s="547">
        <f t="shared" si="36"/>
        <v>0</v>
      </c>
      <c r="ET29" s="668">
        <f>[1]Субсидия_факт!AX27</f>
        <v>0</v>
      </c>
      <c r="EU29" s="624">
        <f>[1]Субсидия_факт!AZ27</f>
        <v>0</v>
      </c>
      <c r="EV29" s="455">
        <f t="shared" si="37"/>
        <v>0</v>
      </c>
      <c r="EW29" s="771"/>
      <c r="EX29" s="628"/>
      <c r="EY29" s="547">
        <f t="shared" si="38"/>
        <v>0</v>
      </c>
      <c r="EZ29" s="668">
        <f>[1]Субсидия_факт!BZ27</f>
        <v>0</v>
      </c>
      <c r="FA29" s="870">
        <f>[1]Субсидия_факт!CB27</f>
        <v>0</v>
      </c>
      <c r="FB29" s="455">
        <f t="shared" si="39"/>
        <v>0</v>
      </c>
      <c r="FC29" s="771"/>
      <c r="FD29" s="628"/>
      <c r="FE29" s="547">
        <f t="shared" si="40"/>
        <v>0</v>
      </c>
      <c r="FF29" s="668">
        <f>[1]Субсидия_факт!BR27</f>
        <v>0</v>
      </c>
      <c r="FG29" s="870">
        <f>[1]Субсидия_факт!BT27</f>
        <v>0</v>
      </c>
      <c r="FH29" s="455">
        <f t="shared" si="41"/>
        <v>0</v>
      </c>
      <c r="FI29" s="771"/>
      <c r="FJ29" s="628"/>
      <c r="FK29" s="547">
        <f t="shared" si="42"/>
        <v>0</v>
      </c>
      <c r="FL29" s="668">
        <f>[1]Субсидия_факт!KJ27</f>
        <v>0</v>
      </c>
      <c r="FM29" s="870">
        <f>[1]Субсидия_факт!KL27</f>
        <v>0</v>
      </c>
      <c r="FN29" s="455">
        <f t="shared" si="43"/>
        <v>0</v>
      </c>
      <c r="FO29" s="771"/>
      <c r="FP29" s="628"/>
      <c r="FQ29" s="547">
        <f t="shared" si="44"/>
        <v>0</v>
      </c>
      <c r="FR29" s="668">
        <f>[1]Субсидия_факт!KN27</f>
        <v>0</v>
      </c>
      <c r="FS29" s="870">
        <f>[1]Субсидия_факт!KR27</f>
        <v>0</v>
      </c>
      <c r="FT29" s="455">
        <f t="shared" si="45"/>
        <v>0</v>
      </c>
      <c r="FU29" s="771"/>
      <c r="FV29" s="628"/>
      <c r="FW29" s="1289">
        <f t="shared" si="141"/>
        <v>0</v>
      </c>
      <c r="FX29" s="557">
        <f t="shared" si="142"/>
        <v>0</v>
      </c>
      <c r="FY29" s="1289">
        <f t="shared" si="143"/>
        <v>0</v>
      </c>
      <c r="FZ29" s="557">
        <f t="shared" si="144"/>
        <v>0</v>
      </c>
      <c r="GA29" s="556">
        <f t="shared" si="145"/>
        <v>0</v>
      </c>
      <c r="GB29" s="668">
        <f>[1]Субсидия_факт!BJ27</f>
        <v>0</v>
      </c>
      <c r="GC29" s="624">
        <f>[1]Субсидия_факт!BL27</f>
        <v>0</v>
      </c>
      <c r="GD29" s="556">
        <f t="shared" si="146"/>
        <v>0</v>
      </c>
      <c r="GE29" s="668"/>
      <c r="GF29" s="624"/>
      <c r="GG29" s="547">
        <f t="shared" si="46"/>
        <v>0</v>
      </c>
      <c r="GH29" s="668"/>
      <c r="GI29" s="624"/>
      <c r="GJ29" s="668"/>
      <c r="GK29" s="870"/>
      <c r="GL29" s="455">
        <f t="shared" si="47"/>
        <v>0</v>
      </c>
      <c r="GM29" s="668"/>
      <c r="GN29" s="624"/>
      <c r="GO29" s="668"/>
      <c r="GP29" s="624"/>
      <c r="GQ29" s="452">
        <f t="shared" si="147"/>
        <v>537031.42000000004</v>
      </c>
      <c r="GR29" s="668">
        <f>[1]Субсидия_факт!GJ27</f>
        <v>0</v>
      </c>
      <c r="GS29" s="624">
        <f>[1]Субсидия_факт!GN27</f>
        <v>0</v>
      </c>
      <c r="GT29" s="668">
        <f>[1]Субсидия_факт!GX27</f>
        <v>315194.07</v>
      </c>
      <c r="GU29" s="870">
        <f>[1]Субсидия_факт!HB27</f>
        <v>221837.35</v>
      </c>
      <c r="GV29" s="452">
        <f t="shared" si="148"/>
        <v>0</v>
      </c>
      <c r="GW29" s="668"/>
      <c r="GX29" s="624"/>
      <c r="GY29" s="668"/>
      <c r="GZ29" s="624"/>
      <c r="HA29" s="1289">
        <f t="shared" si="149"/>
        <v>186091.04</v>
      </c>
      <c r="HB29" s="668">
        <f t="shared" si="48"/>
        <v>0</v>
      </c>
      <c r="HC29" s="870">
        <f t="shared" si="49"/>
        <v>0</v>
      </c>
      <c r="HD29" s="668">
        <f t="shared" si="50"/>
        <v>109220.41</v>
      </c>
      <c r="HE29" s="870">
        <f t="shared" si="51"/>
        <v>76870.63</v>
      </c>
      <c r="HF29" s="1289">
        <f t="shared" si="150"/>
        <v>0</v>
      </c>
      <c r="HG29" s="668">
        <f t="shared" si="52"/>
        <v>0</v>
      </c>
      <c r="HH29" s="870">
        <f t="shared" si="53"/>
        <v>0</v>
      </c>
      <c r="HI29" s="668">
        <f t="shared" si="54"/>
        <v>0</v>
      </c>
      <c r="HJ29" s="870">
        <f t="shared" si="55"/>
        <v>0</v>
      </c>
      <c r="HK29" s="1289">
        <f t="shared" si="151"/>
        <v>350940.38</v>
      </c>
      <c r="HL29" s="668">
        <f>[1]Субсидия_факт!GL27</f>
        <v>0</v>
      </c>
      <c r="HM29" s="624">
        <f>[1]Субсидия_факт!GP27</f>
        <v>0</v>
      </c>
      <c r="HN29" s="668">
        <f>[1]Субсидия_факт!GZ27</f>
        <v>205973.66</v>
      </c>
      <c r="HO29" s="870">
        <f>[1]Субсидия_факт!HD27</f>
        <v>144966.72</v>
      </c>
      <c r="HP29" s="1289">
        <f t="shared" si="152"/>
        <v>0</v>
      </c>
      <c r="HQ29" s="668"/>
      <c r="HR29" s="624"/>
      <c r="HS29" s="668"/>
      <c r="HT29" s="624"/>
      <c r="HU29" s="507">
        <f t="shared" si="56"/>
        <v>0</v>
      </c>
      <c r="HV29" s="539">
        <f>[1]Субсидия_факт!N27</f>
        <v>0</v>
      </c>
      <c r="HW29" s="626">
        <f>[1]Субсидия_факт!P27</f>
        <v>0</v>
      </c>
      <c r="HX29" s="1331">
        <f t="shared" si="57"/>
        <v>0</v>
      </c>
      <c r="HY29" s="505"/>
      <c r="HZ29" s="650"/>
      <c r="IA29" s="507">
        <f t="shared" si="153"/>
        <v>0</v>
      </c>
      <c r="IB29" s="576">
        <f>[1]Субсидия_факт!EP27</f>
        <v>0</v>
      </c>
      <c r="IC29" s="624">
        <f>[1]Субсидия_факт!ER27</f>
        <v>0</v>
      </c>
      <c r="ID29" s="1331">
        <f t="shared" si="154"/>
        <v>0</v>
      </c>
      <c r="IE29" s="505"/>
      <c r="IF29" s="650"/>
      <c r="IG29" s="554">
        <f t="shared" si="60"/>
        <v>2648692.42</v>
      </c>
      <c r="IH29" s="668">
        <f>[1]Субсидия_факт!ED27</f>
        <v>741637.52</v>
      </c>
      <c r="II29" s="870">
        <f>[1]Субсидия_факт!EJ27</f>
        <v>1907054.9</v>
      </c>
      <c r="IJ29" s="455">
        <f t="shared" si="61"/>
        <v>0</v>
      </c>
      <c r="IK29" s="770"/>
      <c r="IL29" s="628"/>
      <c r="IM29" s="455">
        <f t="shared" si="62"/>
        <v>897923.32000000007</v>
      </c>
      <c r="IN29" s="668">
        <f>[1]Субсидия_факт!EF27</f>
        <v>251419.76</v>
      </c>
      <c r="IO29" s="624">
        <f>[1]Субсидия_факт!EL27</f>
        <v>646503.56000000006</v>
      </c>
      <c r="IP29" s="455">
        <f t="shared" si="63"/>
        <v>0</v>
      </c>
      <c r="IQ29" s="752"/>
      <c r="IR29" s="688"/>
      <c r="IS29" s="615">
        <f t="shared" si="64"/>
        <v>0</v>
      </c>
      <c r="IT29" s="771">
        <f>'Проверочная  таблица'!IN29-'Проверочная  таблица'!IZ29</f>
        <v>0</v>
      </c>
      <c r="IU29" s="628">
        <f>'Проверочная  таблица'!IO29-'Проверочная  таблица'!JA29</f>
        <v>0</v>
      </c>
      <c r="IV29" s="613">
        <f t="shared" si="65"/>
        <v>0</v>
      </c>
      <c r="IW29" s="752">
        <f>'Проверочная  таблица'!IQ29-'Проверочная  таблица'!JC29</f>
        <v>0</v>
      </c>
      <c r="IX29" s="697">
        <f>'Проверочная  таблица'!IR29-'Проверочная  таблица'!JD29</f>
        <v>0</v>
      </c>
      <c r="IY29" s="615">
        <f t="shared" si="66"/>
        <v>897923.32000000007</v>
      </c>
      <c r="IZ29" s="668">
        <f>[1]Субсидия_факт!EH27</f>
        <v>251419.76</v>
      </c>
      <c r="JA29" s="870">
        <f>[1]Субсидия_факт!EN27</f>
        <v>646503.56000000006</v>
      </c>
      <c r="JB29" s="615">
        <f t="shared" si="67"/>
        <v>0</v>
      </c>
      <c r="JC29" s="770"/>
      <c r="JD29" s="628"/>
      <c r="JE29" s="455">
        <f t="shared" si="68"/>
        <v>0</v>
      </c>
      <c r="JF29" s="576">
        <f>[1]Субсидия_факт!AR27</f>
        <v>0</v>
      </c>
      <c r="JG29" s="624">
        <f>[1]Субсидия_факт!AT27</f>
        <v>0</v>
      </c>
      <c r="JH29" s="455">
        <f t="shared" si="69"/>
        <v>0</v>
      </c>
      <c r="JI29" s="576"/>
      <c r="JJ29" s="624"/>
      <c r="JK29" s="1290">
        <f t="shared" si="70"/>
        <v>0</v>
      </c>
      <c r="JL29" s="576">
        <f>[1]Субсидия_факт!CJ27</f>
        <v>0</v>
      </c>
      <c r="JM29" s="624">
        <f>[1]Субсидия_факт!CP27</f>
        <v>0</v>
      </c>
      <c r="JN29" s="668">
        <f>[1]Субсидия_факт!DN27</f>
        <v>0</v>
      </c>
      <c r="JO29" s="870">
        <f>[1]Субсидия_факт!DT27</f>
        <v>0</v>
      </c>
      <c r="JP29" s="452">
        <f t="shared" si="71"/>
        <v>0</v>
      </c>
      <c r="JQ29" s="752"/>
      <c r="JR29" s="628"/>
      <c r="JS29" s="752"/>
      <c r="JT29" s="772"/>
      <c r="JU29" s="1290">
        <f t="shared" si="72"/>
        <v>31500000</v>
      </c>
      <c r="JV29" s="576">
        <f>[1]Субсидия_факт!CL27</f>
        <v>8820000</v>
      </c>
      <c r="JW29" s="624">
        <f>[1]Субсидия_факт!CR27</f>
        <v>22680000</v>
      </c>
      <c r="JX29" s="668">
        <f>[1]Субсидия_факт!DP27</f>
        <v>0</v>
      </c>
      <c r="JY29" s="870">
        <f>[1]Субсидия_факт!DV27</f>
        <v>0</v>
      </c>
      <c r="JZ29" s="452">
        <f t="shared" si="73"/>
        <v>0</v>
      </c>
      <c r="KA29" s="752"/>
      <c r="KB29" s="628"/>
      <c r="KC29" s="771"/>
      <c r="KD29" s="628"/>
      <c r="KE29" s="1291">
        <f t="shared" si="74"/>
        <v>31500000</v>
      </c>
      <c r="KF29" s="752">
        <f>'Проверочная  таблица'!JV29-KP29</f>
        <v>8820000</v>
      </c>
      <c r="KG29" s="628">
        <f>'Проверочная  таблица'!JW29-KQ29</f>
        <v>22680000</v>
      </c>
      <c r="KH29" s="771">
        <f>'Проверочная  таблица'!JX29-KR29</f>
        <v>0</v>
      </c>
      <c r="KI29" s="628">
        <f>'Проверочная  таблица'!JY29-KS29</f>
        <v>0</v>
      </c>
      <c r="KJ29" s="1291">
        <f t="shared" si="75"/>
        <v>0</v>
      </c>
      <c r="KK29" s="539">
        <f>'Проверочная  таблица'!KA29-KU29</f>
        <v>0</v>
      </c>
      <c r="KL29" s="651">
        <f>'Проверочная  таблица'!KB29-KV29</f>
        <v>0</v>
      </c>
      <c r="KM29" s="752">
        <f>'Проверочная  таблица'!KC29-KW29</f>
        <v>0</v>
      </c>
      <c r="KN29" s="697">
        <f>'Проверочная  таблица'!KD29-KX29</f>
        <v>0</v>
      </c>
      <c r="KO29" s="557">
        <f t="shared" si="76"/>
        <v>0</v>
      </c>
      <c r="KP29" s="576">
        <f>[1]Субсидия_факт!CN27</f>
        <v>0</v>
      </c>
      <c r="KQ29" s="624">
        <f>[1]Субсидия_факт!CT27</f>
        <v>0</v>
      </c>
      <c r="KR29" s="668">
        <f>[1]Субсидия_факт!DR27</f>
        <v>0</v>
      </c>
      <c r="KS29" s="870">
        <f>[1]Субсидия_факт!DX27</f>
        <v>0</v>
      </c>
      <c r="KT29" s="557">
        <f t="shared" si="77"/>
        <v>0</v>
      </c>
      <c r="KU29" s="752"/>
      <c r="KV29" s="628"/>
      <c r="KW29" s="752"/>
      <c r="KX29" s="772"/>
      <c r="KY29" s="1292">
        <f t="shared" si="155"/>
        <v>0</v>
      </c>
      <c r="KZ29" s="668">
        <f>[1]Субсидия_факт!CD27</f>
        <v>0</v>
      </c>
      <c r="LA29" s="624">
        <f>[1]Субсидия_факт!CF27</f>
        <v>0</v>
      </c>
      <c r="LB29" s="668">
        <f>[1]Субсидия_факт!BV27</f>
        <v>0</v>
      </c>
      <c r="LC29" s="624">
        <f>[1]Субсидия_факт!BX27</f>
        <v>0</v>
      </c>
      <c r="LD29" s="668">
        <f>[1]Субсидия_факт!CH27</f>
        <v>0</v>
      </c>
      <c r="LE29" s="452">
        <f t="shared" si="156"/>
        <v>0</v>
      </c>
      <c r="LF29" s="752"/>
      <c r="LG29" s="628"/>
      <c r="LH29" s="752"/>
      <c r="LI29" s="628"/>
      <c r="LJ29" s="752"/>
      <c r="LK29" s="556">
        <f t="shared" si="78"/>
        <v>629743.74</v>
      </c>
      <c r="LL29" s="505">
        <f>[1]Субсидия_факт!HN27</f>
        <v>0</v>
      </c>
      <c r="LM29" s="668">
        <f>[1]Субсидия_факт!HL27</f>
        <v>629743.74</v>
      </c>
      <c r="LN29" s="815">
        <f>[1]Субсидия_факт!HV27</f>
        <v>0</v>
      </c>
      <c r="LO29" s="632">
        <f>[1]Субсидия_факт!HX27</f>
        <v>0</v>
      </c>
      <c r="LP29" s="452">
        <f t="shared" si="79"/>
        <v>0</v>
      </c>
      <c r="LQ29" s="785"/>
      <c r="LR29" s="752"/>
      <c r="LS29" s="786"/>
      <c r="LT29" s="715"/>
      <c r="LU29" s="452">
        <f t="shared" si="80"/>
        <v>0</v>
      </c>
      <c r="LV29" s="576">
        <f>[1]Субсидия_факт!HT27</f>
        <v>0</v>
      </c>
      <c r="LW29" s="576">
        <f>[1]Субсидия_факт!HP27</f>
        <v>0</v>
      </c>
      <c r="LX29" s="624">
        <f>[1]Субсидия_факт!HR27</f>
        <v>0</v>
      </c>
      <c r="LY29" s="452">
        <f t="shared" si="81"/>
        <v>0</v>
      </c>
      <c r="LZ29" s="576">
        <f t="shared" si="157"/>
        <v>0</v>
      </c>
      <c r="MA29" s="752"/>
      <c r="MB29" s="628"/>
      <c r="MC29" s="1289">
        <f t="shared" si="82"/>
        <v>0</v>
      </c>
      <c r="MD29" s="1289">
        <f t="shared" si="83"/>
        <v>0</v>
      </c>
      <c r="ME29" s="1289">
        <f t="shared" si="84"/>
        <v>0</v>
      </c>
      <c r="MF29" s="557">
        <f t="shared" si="85"/>
        <v>0</v>
      </c>
      <c r="MG29" s="1293">
        <f t="shared" si="207"/>
        <v>0</v>
      </c>
      <c r="MH29" s="668">
        <f>[1]Субсидия_факт!LH27</f>
        <v>0</v>
      </c>
      <c r="MI29" s="870">
        <f>[1]Субсидия_факт!LN27</f>
        <v>0</v>
      </c>
      <c r="MJ29" s="576"/>
      <c r="MK29" s="1293">
        <f t="shared" si="208"/>
        <v>0</v>
      </c>
      <c r="ML29" s="771"/>
      <c r="MM29" s="628"/>
      <c r="MN29" s="752"/>
      <c r="MO29" s="1293">
        <f t="shared" si="158"/>
        <v>25400000</v>
      </c>
      <c r="MP29" s="668">
        <f>[1]Субсидия_факт!LJ27</f>
        <v>870000</v>
      </c>
      <c r="MQ29" s="870">
        <f>[1]Субсидия_факт!LP27</f>
        <v>16530000</v>
      </c>
      <c r="MR29" s="576">
        <f>[1]Субсидия_факт!LT27</f>
        <v>8000000</v>
      </c>
      <c r="MS29" s="1293">
        <f t="shared" si="159"/>
        <v>8000000</v>
      </c>
      <c r="MT29" s="752"/>
      <c r="MU29" s="697"/>
      <c r="MV29" s="576">
        <f t="shared" si="160"/>
        <v>8000000</v>
      </c>
      <c r="MW29" s="1294">
        <f t="shared" si="161"/>
        <v>8000000</v>
      </c>
      <c r="MX29" s="1071">
        <f>'Проверочная  таблица'!MP29-NF29</f>
        <v>0</v>
      </c>
      <c r="MY29" s="715">
        <f>'Проверочная  таблица'!MQ29-NG29</f>
        <v>0</v>
      </c>
      <c r="MZ29" s="785">
        <f>'Проверочная  таблица'!MR29-NH29</f>
        <v>8000000</v>
      </c>
      <c r="NA29" s="1294">
        <f t="shared" si="162"/>
        <v>8000000</v>
      </c>
      <c r="NB29" s="771">
        <f>'Проверочная  таблица'!MT29-NJ29</f>
        <v>0</v>
      </c>
      <c r="NC29" s="628">
        <f>'Проверочная  таблица'!MU29-NK29</f>
        <v>0</v>
      </c>
      <c r="ND29" s="752">
        <f>'Проверочная  таблица'!MV29-NL29</f>
        <v>8000000</v>
      </c>
      <c r="NE29" s="1294">
        <f t="shared" si="163"/>
        <v>17400000</v>
      </c>
      <c r="NF29" s="668">
        <f>[1]Субсидия_факт!LL27</f>
        <v>870000</v>
      </c>
      <c r="NG29" s="870">
        <f>[1]Субсидия_факт!LR27</f>
        <v>16530000</v>
      </c>
      <c r="NH29" s="668">
        <f>[1]Субсидия_факт!LV27</f>
        <v>0</v>
      </c>
      <c r="NI29" s="1294">
        <f t="shared" si="164"/>
        <v>0</v>
      </c>
      <c r="NJ29" s="771"/>
      <c r="NK29" s="628"/>
      <c r="NL29" s="576">
        <f t="shared" si="206"/>
        <v>0</v>
      </c>
      <c r="NM29" s="507">
        <f t="shared" si="86"/>
        <v>4481298.58</v>
      </c>
      <c r="NN29" s="908">
        <f>[1]Субсидия_факт!MF27</f>
        <v>1254763.6099999999</v>
      </c>
      <c r="NO29" s="632">
        <f>[1]Субсидия_факт!MJ27</f>
        <v>3226534.9699999997</v>
      </c>
      <c r="NP29" s="1331">
        <f t="shared" si="87"/>
        <v>0</v>
      </c>
      <c r="NQ29" s="1346"/>
      <c r="NR29" s="1355"/>
      <c r="NS29" s="1356">
        <f t="shared" si="88"/>
        <v>4481298.58</v>
      </c>
      <c r="NT29" s="1344">
        <f t="shared" si="165"/>
        <v>1254763.6099999999</v>
      </c>
      <c r="NU29" s="632">
        <f t="shared" si="165"/>
        <v>3226534.9699999997</v>
      </c>
      <c r="NV29" s="1350">
        <f t="shared" si="89"/>
        <v>0</v>
      </c>
      <c r="NW29" s="1344">
        <f t="shared" si="165"/>
        <v>0</v>
      </c>
      <c r="NX29" s="632">
        <f t="shared" si="165"/>
        <v>0</v>
      </c>
      <c r="NY29" s="1356">
        <f t="shared" si="90"/>
        <v>0</v>
      </c>
      <c r="NZ29" s="908">
        <f>[1]Субсидия_факт!MH27</f>
        <v>0</v>
      </c>
      <c r="OA29" s="632">
        <f>[1]Субсидия_факт!ML27</f>
        <v>0</v>
      </c>
      <c r="OB29" s="1350">
        <f t="shared" si="91"/>
        <v>0</v>
      </c>
      <c r="OC29" s="1346"/>
      <c r="OD29" s="1355"/>
      <c r="OE29" s="547">
        <f t="shared" si="92"/>
        <v>0</v>
      </c>
      <c r="OF29" s="668">
        <f>[1]Субсидия_факт!AF27</f>
        <v>0</v>
      </c>
      <c r="OG29" s="870">
        <f>[1]Субсидия_факт!AH27</f>
        <v>0</v>
      </c>
      <c r="OH29" s="455">
        <f t="shared" si="93"/>
        <v>0</v>
      </c>
      <c r="OI29" s="771"/>
      <c r="OJ29" s="628"/>
      <c r="OK29" s="1331">
        <f t="shared" si="166"/>
        <v>0</v>
      </c>
      <c r="OL29" s="1352">
        <f>[1]Субсидия_факт!MN27</f>
        <v>0</v>
      </c>
      <c r="OM29" s="1353">
        <f>[1]Субсидия_факт!MP27</f>
        <v>0</v>
      </c>
      <c r="ON29" s="908">
        <f>[1]Субсидия_факт!NF27</f>
        <v>0</v>
      </c>
      <c r="OO29" s="632">
        <f>[1]Субсидия_факт!NH27</f>
        <v>0</v>
      </c>
      <c r="OP29" s="1349">
        <f t="shared" si="167"/>
        <v>0</v>
      </c>
      <c r="OQ29" s="1071"/>
      <c r="OR29" s="715"/>
      <c r="OS29" s="1346"/>
      <c r="OT29" s="1355"/>
      <c r="OU29" s="507">
        <f t="shared" si="168"/>
        <v>0</v>
      </c>
      <c r="OV29" s="908">
        <f>[1]Субсидия_факт!LX27</f>
        <v>0</v>
      </c>
      <c r="OW29" s="1357">
        <f>[1]Субсидия_факт!MB27</f>
        <v>0</v>
      </c>
      <c r="OX29" s="908">
        <f>[1]Субсидия_факт!MR27</f>
        <v>0</v>
      </c>
      <c r="OY29" s="632">
        <f>[1]Субсидия_факт!MV27</f>
        <v>0</v>
      </c>
      <c r="OZ29" s="1354">
        <f>[1]Субсидия_факт!NJ27</f>
        <v>0</v>
      </c>
      <c r="PA29" s="632">
        <f>[1]Субсидия_факт!NN27</f>
        <v>0</v>
      </c>
      <c r="PB29" s="1331">
        <f t="shared" si="169"/>
        <v>0</v>
      </c>
      <c r="PC29" s="1346"/>
      <c r="PD29" s="1355"/>
      <c r="PE29" s="786"/>
      <c r="PF29" s="715"/>
      <c r="PG29" s="1346"/>
      <c r="PH29" s="1355"/>
      <c r="PI29" s="1356">
        <f>SUM(PJ29:PO29)</f>
        <v>0</v>
      </c>
      <c r="PJ29" s="908">
        <f t="shared" si="171"/>
        <v>0</v>
      </c>
      <c r="PK29" s="632">
        <f t="shared" si="172"/>
        <v>0</v>
      </c>
      <c r="PL29" s="908">
        <f t="shared" si="173"/>
        <v>0</v>
      </c>
      <c r="PM29" s="632">
        <f t="shared" si="174"/>
        <v>0</v>
      </c>
      <c r="PN29" s="1354">
        <f t="shared" si="175"/>
        <v>0</v>
      </c>
      <c r="PO29" s="632">
        <f t="shared" si="176"/>
        <v>0</v>
      </c>
      <c r="PP29" s="1350">
        <f t="shared" si="177"/>
        <v>0</v>
      </c>
      <c r="PQ29" s="908">
        <f t="shared" si="178"/>
        <v>0</v>
      </c>
      <c r="PR29" s="632">
        <f t="shared" si="179"/>
        <v>0</v>
      </c>
      <c r="PS29" s="908">
        <f t="shared" si="180"/>
        <v>0</v>
      </c>
      <c r="PT29" s="632">
        <f t="shared" si="181"/>
        <v>0</v>
      </c>
      <c r="PU29" s="1354">
        <f t="shared" si="182"/>
        <v>0</v>
      </c>
      <c r="PV29" s="632">
        <f t="shared" si="183"/>
        <v>0</v>
      </c>
      <c r="PW29" s="1356">
        <f t="shared" si="184"/>
        <v>0</v>
      </c>
      <c r="PX29" s="908">
        <f>[1]Субсидия_факт!LZ27</f>
        <v>0</v>
      </c>
      <c r="PY29" s="1357">
        <f>[1]Субсидия_факт!MD27</f>
        <v>0</v>
      </c>
      <c r="PZ29" s="815">
        <f>[1]Субсидия_факт!MT27</f>
        <v>0</v>
      </c>
      <c r="QA29" s="632">
        <f>[1]Субсидия_факт!MX27</f>
        <v>0</v>
      </c>
      <c r="QB29" s="1358">
        <f>[1]Субсидия_факт!NL27</f>
        <v>0</v>
      </c>
      <c r="QC29" s="650">
        <f>[1]Субсидия_факт!NP27</f>
        <v>0</v>
      </c>
      <c r="QD29" s="1350">
        <f t="shared" si="185"/>
        <v>0</v>
      </c>
      <c r="QE29" s="1346"/>
      <c r="QF29" s="1355"/>
      <c r="QG29" s="786"/>
      <c r="QH29" s="715"/>
      <c r="QI29" s="1346"/>
      <c r="QJ29" s="1355"/>
      <c r="QK29" s="1359">
        <f>'Прочая  субсидия_МР  и  ГО'!B25</f>
        <v>69330830.969999999</v>
      </c>
      <c r="QL29" s="1359">
        <f>'Прочая  субсидия_МР  и  ГО'!C25</f>
        <v>905266.46</v>
      </c>
      <c r="QM29" s="1360">
        <f>'Прочая  субсидия_БП'!B25</f>
        <v>15693043.33</v>
      </c>
      <c r="QN29" s="1333">
        <f>'Прочая  субсидия_БП'!C25</f>
        <v>4860073.7699999996</v>
      </c>
      <c r="QO29" s="1361">
        <f>'Прочая  субсидия_БП'!D25</f>
        <v>13025062.58</v>
      </c>
      <c r="QP29" s="1362">
        <f>'Прочая  субсидия_БП'!E25</f>
        <v>2731343.5300000003</v>
      </c>
      <c r="QQ29" s="1363">
        <f>'Прочая  субсидия_БП'!F25</f>
        <v>2667980.75</v>
      </c>
      <c r="QR29" s="1361">
        <f>'Прочая  субсидия_БП'!G25</f>
        <v>2128730.2400000002</v>
      </c>
      <c r="QS29" s="507">
        <f t="shared" si="186"/>
        <v>338254950</v>
      </c>
      <c r="QT29" s="908">
        <f>'Проверочная  таблица'!RR29+'Проверочная  таблица'!QY29+'Проверочная  таблица'!RA29+'Проверочная  таблица'!RC29</f>
        <v>333944050</v>
      </c>
      <c r="QU29" s="1344">
        <f>'Проверочная  таблица'!RS29+'Проверочная  таблица'!RE29+'Проверочная  таблица'!RK29+'Проверочная  таблица'!RG29+'Проверочная  таблица'!RI29+RM29+RO29</f>
        <v>4310900</v>
      </c>
      <c r="QV29" s="1331">
        <f t="shared" si="187"/>
        <v>94011761.140000001</v>
      </c>
      <c r="QW29" s="815">
        <f>'Проверочная  таблица'!RU29+'Проверочная  таблица'!QZ29+'Проверочная  таблица'!RB29+'Проверочная  таблица'!RD29</f>
        <v>93255202.5</v>
      </c>
      <c r="QX29" s="1344">
        <f>'Проверочная  таблица'!RV29+'Проверочная  таблица'!RF29+'Проверочная  таблица'!RL29+'Проверочная  таблица'!RH29+'Проверочная  таблица'!RJ29+RN29+RP29</f>
        <v>756558.6399999999</v>
      </c>
      <c r="QY29" s="1276">
        <f>'Субвенция  на  полномочия'!B25</f>
        <v>319984650</v>
      </c>
      <c r="QZ29" s="452">
        <f>'Субвенция  на  полномочия'!C25</f>
        <v>89701202.5</v>
      </c>
      <c r="RA29" s="1298">
        <f>[1]Субвенция_факт!P26*1000</f>
        <v>8624000</v>
      </c>
      <c r="RB29" s="675">
        <v>2400000</v>
      </c>
      <c r="RC29" s="1298">
        <f>[1]Субвенция_факт!K26*1000</f>
        <v>3998000</v>
      </c>
      <c r="RD29" s="675">
        <v>700000</v>
      </c>
      <c r="RE29" s="1298">
        <f>[1]Субвенция_факт!AD26*1000</f>
        <v>1908900</v>
      </c>
      <c r="RF29" s="675">
        <v>359614.17</v>
      </c>
      <c r="RG29" s="1298">
        <f>[1]Субвенция_факт!AE26*1000</f>
        <v>2000</v>
      </c>
      <c r="RH29" s="675"/>
      <c r="RI29" s="1298">
        <f>[1]Субвенция_факт!E26*1000</f>
        <v>0</v>
      </c>
      <c r="RJ29" s="675"/>
      <c r="RK29" s="1298">
        <f>[1]Субвенция_факт!F26*1000</f>
        <v>0</v>
      </c>
      <c r="RL29" s="762"/>
      <c r="RM29" s="938">
        <f>[1]Субвенция_факт!G26*1000</f>
        <v>0</v>
      </c>
      <c r="RN29" s="983"/>
      <c r="RO29" s="938">
        <f>[1]Субвенция_факт!H26*1000</f>
        <v>0</v>
      </c>
      <c r="RP29" s="763"/>
      <c r="RQ29" s="1333">
        <f t="shared" si="98"/>
        <v>3737400</v>
      </c>
      <c r="RR29" s="1040">
        <f>[1]Субвенция_факт!AC26*1000</f>
        <v>1337400</v>
      </c>
      <c r="RS29" s="810">
        <f>[1]Субвенция_факт!AB26*1000</f>
        <v>2400000</v>
      </c>
      <c r="RT29" s="1359">
        <f t="shared" si="99"/>
        <v>850944.47</v>
      </c>
      <c r="RU29" s="1299">
        <v>454000</v>
      </c>
      <c r="RV29" s="1186">
        <v>396944.47</v>
      </c>
      <c r="RW29" s="1364">
        <f>'Проверочная  таблица'!UW29+'Проверочная  таблица'!US29+'Проверочная  таблица'!SY29+'Проверочная  таблица'!TC29+RY29+UG29+UM29+SM29+SQ29+TK29+TO29+TW29+SG29</f>
        <v>0</v>
      </c>
      <c r="RX29" s="938">
        <f>'Проверочная  таблица'!UY29+'Проверочная  таблица'!UU29+'Проверочная  таблица'!TA29+'Проверочная  таблица'!TE29+SC29+UJ29+UP29+SO29+SS29+TM29+TQ29+TZ29+SJ29</f>
        <v>0</v>
      </c>
      <c r="RY29" s="1365">
        <f t="shared" si="100"/>
        <v>0</v>
      </c>
      <c r="RZ29" s="1366">
        <f>'[1]Иные межбюджетные трансферты'!I27</f>
        <v>0</v>
      </c>
      <c r="SA29" s="1367">
        <f>'[1]Иные межбюджетные трансферты'!K27</f>
        <v>0</v>
      </c>
      <c r="SB29" s="1368">
        <f>'[1]Иные межбюджетные трансферты'!M27</f>
        <v>0</v>
      </c>
      <c r="SC29" s="1369">
        <f t="shared" si="101"/>
        <v>0</v>
      </c>
      <c r="SD29" s="810"/>
      <c r="SE29" s="808"/>
      <c r="SF29" s="1040"/>
      <c r="SG29" s="1333">
        <f t="shared" si="102"/>
        <v>0</v>
      </c>
      <c r="SH29" s="1040">
        <f>'[1]Иные межбюджетные трансферты'!E27</f>
        <v>0</v>
      </c>
      <c r="SI29" s="1189">
        <f>'[1]Иные межбюджетные трансферты'!G27</f>
        <v>0</v>
      </c>
      <c r="SJ29" s="1370">
        <f t="shared" si="103"/>
        <v>0</v>
      </c>
      <c r="SK29" s="1040"/>
      <c r="SL29" s="1189"/>
      <c r="SM29" s="1371">
        <f t="shared" si="188"/>
        <v>0</v>
      </c>
      <c r="SN29" s="1160">
        <f>'[1]Иные межбюджетные трансферты'!W27</f>
        <v>0</v>
      </c>
      <c r="SO29" s="1372">
        <f t="shared" si="189"/>
        <v>0</v>
      </c>
      <c r="SP29" s="1373"/>
      <c r="SQ29" s="1374">
        <f t="shared" si="190"/>
        <v>0</v>
      </c>
      <c r="SR29" s="1189">
        <f>'[1]Иные межбюджетные трансферты'!Y27</f>
        <v>0</v>
      </c>
      <c r="SS29" s="1375">
        <f t="shared" si="191"/>
        <v>0</v>
      </c>
      <c r="ST29" s="1373"/>
      <c r="SU29" s="1376">
        <f t="shared" si="192"/>
        <v>0</v>
      </c>
      <c r="SV29" s="1377">
        <f t="shared" si="193"/>
        <v>0</v>
      </c>
      <c r="SW29" s="844">
        <f t="shared" si="194"/>
        <v>0</v>
      </c>
      <c r="SX29" s="1377">
        <f t="shared" si="195"/>
        <v>0</v>
      </c>
      <c r="SY29" s="1332">
        <f t="shared" si="104"/>
        <v>0</v>
      </c>
      <c r="SZ29" s="1189">
        <f>'[1]Иные межбюджетные трансферты'!AC27</f>
        <v>0</v>
      </c>
      <c r="TA29" s="1331">
        <f t="shared" si="105"/>
        <v>0</v>
      </c>
      <c r="TB29" s="1189"/>
      <c r="TC29" s="507">
        <f t="shared" si="106"/>
        <v>0</v>
      </c>
      <c r="TD29" s="1189">
        <f>'[1]Иные межбюджетные трансферты'!AE27</f>
        <v>0</v>
      </c>
      <c r="TE29" s="1331">
        <f t="shared" si="107"/>
        <v>0</v>
      </c>
      <c r="TF29" s="1378"/>
      <c r="TG29" s="1347">
        <f t="shared" si="108"/>
        <v>0</v>
      </c>
      <c r="TH29" s="504">
        <f t="shared" si="109"/>
        <v>0</v>
      </c>
      <c r="TI29" s="1348">
        <f t="shared" si="196"/>
        <v>0</v>
      </c>
      <c r="TJ29" s="504">
        <f t="shared" si="197"/>
        <v>0</v>
      </c>
      <c r="TK29" s="507">
        <f t="shared" si="110"/>
        <v>0</v>
      </c>
      <c r="TL29" s="1189">
        <f>'[1]Иные межбюджетные трансферты'!AI27</f>
        <v>0</v>
      </c>
      <c r="TM29" s="1331">
        <f t="shared" si="111"/>
        <v>0</v>
      </c>
      <c r="TN29" s="1189"/>
      <c r="TO29" s="507">
        <f t="shared" si="112"/>
        <v>0</v>
      </c>
      <c r="TP29" s="1189">
        <f>'[1]Иные межбюджетные трансферты'!AK27</f>
        <v>0</v>
      </c>
      <c r="TQ29" s="1331">
        <f t="shared" si="113"/>
        <v>0</v>
      </c>
      <c r="TR29" s="1378"/>
      <c r="TS29" s="1347">
        <f t="shared" si="114"/>
        <v>0</v>
      </c>
      <c r="TT29" s="504">
        <f t="shared" si="115"/>
        <v>0</v>
      </c>
      <c r="TU29" s="1348">
        <f t="shared" si="198"/>
        <v>0</v>
      </c>
      <c r="TV29" s="1379">
        <f t="shared" si="199"/>
        <v>0</v>
      </c>
      <c r="TW29" s="507">
        <f t="shared" si="200"/>
        <v>0</v>
      </c>
      <c r="TX29" s="815">
        <f>'[1]Иные межбюджетные трансферты'!AS27</f>
        <v>0</v>
      </c>
      <c r="TY29" s="632">
        <f>'[1]Иные межбюджетные трансферты'!AW27</f>
        <v>0</v>
      </c>
      <c r="TZ29" s="1349">
        <f t="shared" si="201"/>
        <v>0</v>
      </c>
      <c r="UA29" s="773"/>
      <c r="UB29" s="697"/>
      <c r="UC29" s="1356">
        <f t="shared" si="202"/>
        <v>0</v>
      </c>
      <c r="UD29" s="1356">
        <f t="shared" si="203"/>
        <v>0</v>
      </c>
      <c r="UE29" s="1356">
        <f t="shared" si="204"/>
        <v>0</v>
      </c>
      <c r="UF29" s="1350">
        <f t="shared" si="205"/>
        <v>0</v>
      </c>
      <c r="UG29" s="963">
        <f t="shared" si="116"/>
        <v>0</v>
      </c>
      <c r="UH29" s="1308">
        <f>'[1]Иные межбюджетные трансферты'!S27</f>
        <v>0</v>
      </c>
      <c r="UI29" s="1191">
        <f>'[1]Иные межбюджетные трансферты'!U27</f>
        <v>0</v>
      </c>
      <c r="UJ29" s="712">
        <f t="shared" si="117"/>
        <v>0</v>
      </c>
      <c r="UK29" s="1380"/>
      <c r="UL29" s="1161"/>
      <c r="UM29" s="963">
        <f t="shared" si="118"/>
        <v>0</v>
      </c>
      <c r="UN29" s="1308">
        <f>'[1]Иные межбюджетные трансферты'!O27</f>
        <v>0</v>
      </c>
      <c r="UO29" s="1191">
        <f>'[1]Иные межбюджетные трансферты'!Q27</f>
        <v>0</v>
      </c>
      <c r="UP29" s="712">
        <f t="shared" si="119"/>
        <v>0</v>
      </c>
      <c r="UQ29" s="1380"/>
      <c r="UR29" s="1161"/>
      <c r="US29" s="452">
        <f t="shared" si="120"/>
        <v>0</v>
      </c>
      <c r="UT29" s="810"/>
      <c r="UU29" s="1290">
        <f t="shared" si="121"/>
        <v>0</v>
      </c>
      <c r="UV29" s="668"/>
      <c r="UW29" s="556">
        <f t="shared" si="122"/>
        <v>0</v>
      </c>
      <c r="UX29" s="810">
        <f>'[1]Иные межбюджетные трансферты'!AO27</f>
        <v>0</v>
      </c>
      <c r="UY29" s="331">
        <f t="shared" si="123"/>
        <v>0</v>
      </c>
      <c r="UZ29" s="576"/>
      <c r="VA29" s="1289">
        <f t="shared" si="124"/>
        <v>0</v>
      </c>
      <c r="VB29" s="668">
        <f>'Проверочная  таблица'!UX29-VF29</f>
        <v>0</v>
      </c>
      <c r="VC29" s="1289">
        <f t="shared" si="125"/>
        <v>0</v>
      </c>
      <c r="VD29" s="668">
        <f>'Проверочная  таблица'!UZ29-VH29</f>
        <v>0</v>
      </c>
      <c r="VE29" s="1289">
        <f t="shared" si="126"/>
        <v>0</v>
      </c>
      <c r="VF29" s="810">
        <f>'[1]Иные межбюджетные трансферты'!AQ27</f>
        <v>0</v>
      </c>
      <c r="VG29" s="557">
        <f t="shared" si="127"/>
        <v>0</v>
      </c>
      <c r="VH29" s="576"/>
      <c r="VI29" s="499">
        <f>VK29+'Проверочная  таблица'!VS29+VO29+'Проверочная  таблица'!VW29+VQ29+'Проверочная  таблица'!VY29</f>
        <v>-36000000</v>
      </c>
      <c r="VJ29" s="499">
        <f>VL29+'Проверочная  таблица'!VT29+VP29+'Проверочная  таблица'!VX29+VR29+'Проверочная  таблица'!VZ29</f>
        <v>-20500000</v>
      </c>
      <c r="VK29" s="507"/>
      <c r="VL29" s="507"/>
      <c r="VM29" s="507"/>
      <c r="VN29" s="507"/>
      <c r="VO29" s="1347">
        <f t="shared" si="128"/>
        <v>0</v>
      </c>
      <c r="VP29" s="504">
        <f t="shared" si="129"/>
        <v>0</v>
      </c>
      <c r="VQ29" s="508"/>
      <c r="VR29" s="504"/>
      <c r="VS29" s="507">
        <v>-36000000</v>
      </c>
      <c r="VT29" s="507">
        <v>-20500000</v>
      </c>
      <c r="VU29" s="507">
        <v>0</v>
      </c>
      <c r="VV29" s="507"/>
      <c r="VW29" s="1347">
        <f t="shared" si="130"/>
        <v>0</v>
      </c>
      <c r="VX29" s="504">
        <f t="shared" si="131"/>
        <v>0</v>
      </c>
      <c r="VY29" s="504"/>
      <c r="VZ29" s="504"/>
      <c r="WA29" s="1309">
        <f>'Проверочная  таблица'!VS29+'Проверочная  таблица'!VU29</f>
        <v>-36000000</v>
      </c>
      <c r="WB29" s="1309">
        <f>'Проверочная  таблица'!VT29+'Проверочная  таблица'!VV29</f>
        <v>-20500000</v>
      </c>
    </row>
    <row r="30" spans="1:601" s="327" customFormat="1" ht="25.5" customHeight="1" thickBot="1" x14ac:dyDescent="0.35">
      <c r="A30" s="337" t="s">
        <v>105</v>
      </c>
      <c r="B30" s="547">
        <f t="shared" ref="B30:AG30" si="209">SUM(B12:B29)</f>
        <v>11261269988.699999</v>
      </c>
      <c r="C30" s="331">
        <f t="shared" si="209"/>
        <v>2682250313.8499999</v>
      </c>
      <c r="D30" s="533">
        <f t="shared" si="209"/>
        <v>2136284200</v>
      </c>
      <c r="E30" s="435">
        <f t="shared" si="209"/>
        <v>657384522.56999993</v>
      </c>
      <c r="F30" s="842">
        <f t="shared" si="209"/>
        <v>1143211500</v>
      </c>
      <c r="G30" s="1232">
        <f t="shared" si="209"/>
        <v>347298572</v>
      </c>
      <c r="H30" s="1233">
        <f t="shared" si="209"/>
        <v>621519600</v>
      </c>
      <c r="I30" s="1234">
        <f t="shared" si="209"/>
        <v>215273935.62</v>
      </c>
      <c r="J30" s="832">
        <f t="shared" si="209"/>
        <v>489719600</v>
      </c>
      <c r="K30" s="833">
        <f t="shared" si="209"/>
        <v>129447158.62</v>
      </c>
      <c r="L30" s="832">
        <f t="shared" si="209"/>
        <v>131800000</v>
      </c>
      <c r="M30" s="833">
        <f t="shared" si="209"/>
        <v>85826777</v>
      </c>
      <c r="N30" s="830">
        <f t="shared" si="209"/>
        <v>3700000</v>
      </c>
      <c r="O30" s="836">
        <f t="shared" si="209"/>
        <v>0</v>
      </c>
      <c r="P30" s="831">
        <f t="shared" si="209"/>
        <v>367853100</v>
      </c>
      <c r="Q30" s="830">
        <f t="shared" si="209"/>
        <v>94812014.950000003</v>
      </c>
      <c r="R30" s="833">
        <f t="shared" si="209"/>
        <v>346241200</v>
      </c>
      <c r="S30" s="832">
        <f t="shared" si="209"/>
        <v>86731039.849999994</v>
      </c>
      <c r="T30" s="833">
        <f t="shared" si="209"/>
        <v>21611900</v>
      </c>
      <c r="U30" s="843">
        <f t="shared" si="209"/>
        <v>8080975.0999999996</v>
      </c>
      <c r="V30" s="830">
        <f t="shared" si="209"/>
        <v>0</v>
      </c>
      <c r="W30" s="830">
        <f t="shared" si="209"/>
        <v>0</v>
      </c>
      <c r="X30" s="834">
        <f t="shared" si="209"/>
        <v>0</v>
      </c>
      <c r="Y30" s="835">
        <f t="shared" si="209"/>
        <v>0</v>
      </c>
      <c r="Z30" s="834">
        <f t="shared" si="209"/>
        <v>0</v>
      </c>
      <c r="AA30" s="830">
        <f t="shared" si="209"/>
        <v>0</v>
      </c>
      <c r="AB30" s="831">
        <f t="shared" si="209"/>
        <v>0</v>
      </c>
      <c r="AC30" s="835">
        <f t="shared" si="209"/>
        <v>0</v>
      </c>
      <c r="AD30" s="834">
        <f t="shared" si="209"/>
        <v>0</v>
      </c>
      <c r="AE30" s="832">
        <f t="shared" si="209"/>
        <v>0</v>
      </c>
      <c r="AF30" s="833">
        <f t="shared" si="209"/>
        <v>0</v>
      </c>
      <c r="AG30" s="832">
        <f t="shared" si="209"/>
        <v>0</v>
      </c>
      <c r="AH30" s="839">
        <f t="shared" ref="AH30:AK30" si="210">SUM(AH12:AH29)</f>
        <v>0</v>
      </c>
      <c r="AI30" s="457">
        <f t="shared" si="210"/>
        <v>3154421250.6999993</v>
      </c>
      <c r="AJ30" s="457">
        <f t="shared" si="210"/>
        <v>421848519.11000001</v>
      </c>
      <c r="AK30" s="457">
        <f t="shared" si="210"/>
        <v>64182433.969999999</v>
      </c>
      <c r="AL30" s="456">
        <f>SUM(AL12:AL29)</f>
        <v>0</v>
      </c>
      <c r="AM30" s="456">
        <f>SUM(AM12:AM29)</f>
        <v>55745986.689999998</v>
      </c>
      <c r="AN30" s="535">
        <f t="shared" ref="AN30" si="211">SUM(AN12:AN29)</f>
        <v>0</v>
      </c>
      <c r="AO30" s="456">
        <f>SUM(AO12:AO29)</f>
        <v>8436447.2800000012</v>
      </c>
      <c r="AP30" s="435">
        <f t="shared" ref="AP30" si="212">SUM(AP12:AP29)</f>
        <v>0</v>
      </c>
      <c r="AQ30" s="451">
        <f>SUM(AQ12:AQ29)</f>
        <v>0</v>
      </c>
      <c r="AR30" s="451">
        <f>SUM(AR12:AR29)</f>
        <v>0</v>
      </c>
      <c r="AS30" s="451">
        <f t="shared" ref="AS30" si="213">SUM(AS12:AS29)</f>
        <v>0</v>
      </c>
      <c r="AT30" s="451">
        <f>SUM(AT12:AT29)</f>
        <v>0</v>
      </c>
      <c r="AU30" s="435">
        <f t="shared" ref="AU30" si="214">SUM(AU12:AU29)</f>
        <v>96020859.280000001</v>
      </c>
      <c r="AV30" s="534">
        <f>SUM(AV12:AV29)</f>
        <v>96020859.280000001</v>
      </c>
      <c r="AW30" s="539">
        <f>SUM(AW12:AW29)</f>
        <v>0</v>
      </c>
      <c r="AX30" s="535">
        <f>SUM(AX12:AX29)</f>
        <v>0</v>
      </c>
      <c r="AY30" s="435">
        <f t="shared" ref="AY30" si="215">SUM(AY12:AY29)</f>
        <v>0</v>
      </c>
      <c r="AZ30" s="456">
        <f>SUM(AZ12:AZ29)</f>
        <v>0</v>
      </c>
      <c r="BA30" s="456">
        <f>SUM(BA12:BA29)</f>
        <v>0</v>
      </c>
      <c r="BB30" s="535">
        <f>SUM(BB12:BB29)</f>
        <v>0</v>
      </c>
      <c r="BC30" s="553">
        <f t="shared" ref="BC30" si="216">SUM(BC12:BC29)</f>
        <v>96020859.280000001</v>
      </c>
      <c r="BD30" s="558">
        <f>SUM(BD12:BD29)</f>
        <v>96020859.280000001</v>
      </c>
      <c r="BE30" s="534">
        <f>SUM(BE12:BE29)</f>
        <v>0</v>
      </c>
      <c r="BF30" s="456">
        <f>SUM(BF12:BF29)</f>
        <v>0</v>
      </c>
      <c r="BG30" s="553">
        <f t="shared" ref="BG30" si="217">SUM(BG12:BG29)</f>
        <v>0</v>
      </c>
      <c r="BH30" s="453">
        <f>SUM(BH12:BH29)</f>
        <v>0</v>
      </c>
      <c r="BI30" s="535">
        <f>SUM(BI12:BI29)</f>
        <v>0</v>
      </c>
      <c r="BJ30" s="456">
        <f>SUM(BJ12:BJ29)</f>
        <v>0</v>
      </c>
      <c r="BK30" s="553">
        <f t="shared" ref="BK30" si="218">SUM(BK12:BK29)</f>
        <v>0</v>
      </c>
      <c r="BL30" s="558">
        <f>SUM(BL12:BL29)</f>
        <v>0</v>
      </c>
      <c r="BM30" s="456">
        <f>SUM(BM12:BM29)</f>
        <v>0</v>
      </c>
      <c r="BN30" s="534">
        <f>SUM(BN12:BN29)</f>
        <v>0</v>
      </c>
      <c r="BO30" s="553">
        <f t="shared" ref="BO30" si="219">SUM(BO12:BO29)</f>
        <v>0</v>
      </c>
      <c r="BP30" s="535">
        <f>SUM(BP12:BP29)</f>
        <v>0</v>
      </c>
      <c r="BQ30" s="456">
        <f>SUM(BQ12:BQ29)</f>
        <v>0</v>
      </c>
      <c r="BR30" s="535">
        <f>SUM(BR12:BR29)</f>
        <v>0</v>
      </c>
      <c r="BS30" s="435">
        <f t="shared" ref="BS30:CI30" si="220">SUM(BS12:BS29)</f>
        <v>470412310</v>
      </c>
      <c r="BT30" s="555">
        <f t="shared" si="220"/>
        <v>68901909</v>
      </c>
      <c r="BU30" s="451">
        <f t="shared" si="220"/>
        <v>401510401</v>
      </c>
      <c r="BV30" s="451">
        <f>SUM(BV12:BV29)</f>
        <v>0</v>
      </c>
      <c r="BW30" s="435">
        <f t="shared" ref="BW30" si="221">SUM(BW12:BW29)</f>
        <v>0</v>
      </c>
      <c r="BX30" s="456">
        <f t="shared" si="220"/>
        <v>0</v>
      </c>
      <c r="BY30" s="456">
        <f t="shared" si="220"/>
        <v>0</v>
      </c>
      <c r="BZ30" s="451">
        <f>SUM(BZ12:BZ29)</f>
        <v>0</v>
      </c>
      <c r="CA30" s="435">
        <f t="shared" ref="CA30" si="222">SUM(CA12:CA29)</f>
        <v>106005998</v>
      </c>
      <c r="CB30" s="534">
        <f t="shared" si="220"/>
        <v>30934869</v>
      </c>
      <c r="CC30" s="456">
        <f t="shared" si="220"/>
        <v>61071129</v>
      </c>
      <c r="CD30" s="451">
        <f>SUM(CD12:CD29)</f>
        <v>14000000</v>
      </c>
      <c r="CE30" s="435">
        <f t="shared" ref="CE30" si="223">SUM(CE12:CE29)</f>
        <v>0</v>
      </c>
      <c r="CF30" s="456">
        <f t="shared" si="220"/>
        <v>0</v>
      </c>
      <c r="CG30" s="535">
        <f t="shared" si="220"/>
        <v>0</v>
      </c>
      <c r="CH30" s="451">
        <f>SUM(CH12:CH29)</f>
        <v>0</v>
      </c>
      <c r="CI30" s="538">
        <f t="shared" si="220"/>
        <v>0</v>
      </c>
      <c r="CJ30" s="536">
        <f t="shared" ref="CJ30:DS30" si="224">SUM(CJ12:CJ29)</f>
        <v>0</v>
      </c>
      <c r="CK30" s="549">
        <f t="shared" si="224"/>
        <v>106005998</v>
      </c>
      <c r="CL30" s="536">
        <f t="shared" si="224"/>
        <v>0</v>
      </c>
      <c r="CM30" s="331">
        <f t="shared" ref="CM30:CP30" si="225">SUM(CM12:CM29)</f>
        <v>0</v>
      </c>
      <c r="CN30" s="623">
        <f t="shared" si="225"/>
        <v>0</v>
      </c>
      <c r="CO30" s="331">
        <f t="shared" si="225"/>
        <v>0</v>
      </c>
      <c r="CP30" s="623">
        <f t="shared" si="225"/>
        <v>0</v>
      </c>
      <c r="CQ30" s="489">
        <f t="shared" si="224"/>
        <v>35043774.009999998</v>
      </c>
      <c r="CR30" s="331">
        <f t="shared" si="224"/>
        <v>0</v>
      </c>
      <c r="CS30" s="331">
        <f t="shared" si="224"/>
        <v>105147261.73999999</v>
      </c>
      <c r="CT30" s="489">
        <f t="shared" si="224"/>
        <v>0</v>
      </c>
      <c r="CU30" s="536">
        <f t="shared" si="224"/>
        <v>8576793.0999999978</v>
      </c>
      <c r="CV30" s="549">
        <f t="shared" si="224"/>
        <v>0</v>
      </c>
      <c r="CW30" s="536">
        <f t="shared" si="224"/>
        <v>96570468.639999986</v>
      </c>
      <c r="CX30" s="549">
        <f t="shared" si="224"/>
        <v>0</v>
      </c>
      <c r="CY30" s="533">
        <f t="shared" si="224"/>
        <v>12856597.6</v>
      </c>
      <c r="CZ30" s="331">
        <f t="shared" si="224"/>
        <v>0</v>
      </c>
      <c r="DA30" s="487">
        <f t="shared" si="224"/>
        <v>30886764.379999999</v>
      </c>
      <c r="DB30" s="489">
        <f t="shared" si="224"/>
        <v>0</v>
      </c>
      <c r="DC30" s="536">
        <f t="shared" si="224"/>
        <v>3199402.7700000005</v>
      </c>
      <c r="DD30" s="537">
        <f t="shared" si="224"/>
        <v>0</v>
      </c>
      <c r="DE30" s="567">
        <f t="shared" si="224"/>
        <v>27687361.609999999</v>
      </c>
      <c r="DF30" s="537">
        <f t="shared" si="224"/>
        <v>0</v>
      </c>
      <c r="DG30" s="457">
        <f t="shared" ref="DG30:DL30" si="226">SUM(DG12:DG29)</f>
        <v>0</v>
      </c>
      <c r="DH30" s="451">
        <f t="shared" si="226"/>
        <v>0</v>
      </c>
      <c r="DI30" s="707">
        <f t="shared" si="226"/>
        <v>0</v>
      </c>
      <c r="DJ30" s="435">
        <f t="shared" si="226"/>
        <v>0</v>
      </c>
      <c r="DK30" s="564">
        <f t="shared" si="226"/>
        <v>0</v>
      </c>
      <c r="DL30" s="623">
        <f t="shared" si="226"/>
        <v>0</v>
      </c>
      <c r="DM30" s="331">
        <f t="shared" si="224"/>
        <v>8989221.4399999995</v>
      </c>
      <c r="DN30" s="541">
        <f t="shared" si="224"/>
        <v>2582444.44</v>
      </c>
      <c r="DO30" s="534">
        <f t="shared" si="224"/>
        <v>1036000</v>
      </c>
      <c r="DP30" s="626">
        <f t="shared" si="224"/>
        <v>2664000</v>
      </c>
      <c r="DQ30" s="456">
        <f t="shared" si="224"/>
        <v>141400</v>
      </c>
      <c r="DR30" s="696">
        <f t="shared" si="224"/>
        <v>363600</v>
      </c>
      <c r="DS30" s="539">
        <f t="shared" si="224"/>
        <v>1000000</v>
      </c>
      <c r="DT30" s="540">
        <f t="shared" ref="DT30:EB30" si="227">SUM(DT12:DT29)</f>
        <v>1201777</v>
      </c>
      <c r="DU30" s="331">
        <f t="shared" si="227"/>
        <v>878838</v>
      </c>
      <c r="DV30" s="604">
        <f t="shared" si="227"/>
        <v>0</v>
      </c>
      <c r="DW30" s="456">
        <f t="shared" si="227"/>
        <v>0</v>
      </c>
      <c r="DX30" s="626">
        <f t="shared" si="227"/>
        <v>0</v>
      </c>
      <c r="DY30" s="456">
        <f t="shared" si="227"/>
        <v>0</v>
      </c>
      <c r="DZ30" s="626">
        <f t="shared" si="227"/>
        <v>0</v>
      </c>
      <c r="EA30" s="604">
        <f t="shared" si="227"/>
        <v>0</v>
      </c>
      <c r="EB30" s="541">
        <f t="shared" si="227"/>
        <v>878838</v>
      </c>
      <c r="EC30" s="457">
        <f t="shared" ref="EC30:EH30" si="228">SUM(EC12:EC29)</f>
        <v>6619444.4499999993</v>
      </c>
      <c r="ED30" s="451">
        <f t="shared" si="228"/>
        <v>1853444.45</v>
      </c>
      <c r="EE30" s="707">
        <f t="shared" si="228"/>
        <v>4766000</v>
      </c>
      <c r="EF30" s="435">
        <f t="shared" si="228"/>
        <v>0</v>
      </c>
      <c r="EG30" s="564">
        <f t="shared" si="228"/>
        <v>0</v>
      </c>
      <c r="EH30" s="623">
        <f t="shared" si="228"/>
        <v>0</v>
      </c>
      <c r="EI30" s="533">
        <f t="shared" ref="EI30:FD30" si="229">SUM(EI12:EI29)</f>
        <v>53183487.36999999</v>
      </c>
      <c r="EJ30" s="534">
        <f t="shared" si="229"/>
        <v>481629.47</v>
      </c>
      <c r="EK30" s="626">
        <f t="shared" si="229"/>
        <v>11438700</v>
      </c>
      <c r="EL30" s="535">
        <f t="shared" si="229"/>
        <v>1263157.8999999999</v>
      </c>
      <c r="EM30" s="626">
        <f t="shared" si="229"/>
        <v>40000000</v>
      </c>
      <c r="EN30" s="331">
        <f t="shared" si="229"/>
        <v>0</v>
      </c>
      <c r="EO30" s="534">
        <f t="shared" si="229"/>
        <v>0</v>
      </c>
      <c r="EP30" s="626">
        <f t="shared" si="229"/>
        <v>0</v>
      </c>
      <c r="EQ30" s="534">
        <f t="shared" si="229"/>
        <v>0</v>
      </c>
      <c r="ER30" s="626">
        <f t="shared" si="229"/>
        <v>0</v>
      </c>
      <c r="ES30" s="457">
        <f t="shared" ref="ES30:EV30" si="230">SUM(ES12:ES29)</f>
        <v>0</v>
      </c>
      <c r="ET30" s="451">
        <f t="shared" ref="ET30" si="231">SUM(ET12:ET29)</f>
        <v>0</v>
      </c>
      <c r="EU30" s="623">
        <f t="shared" ref="EU30" si="232">SUM(EU12:EU29)</f>
        <v>0</v>
      </c>
      <c r="EV30" s="435">
        <f t="shared" si="230"/>
        <v>0</v>
      </c>
      <c r="EW30" s="564">
        <f t="shared" ref="EW30" si="233">SUM(EW12:EW29)</f>
        <v>0</v>
      </c>
      <c r="EX30" s="623">
        <f t="shared" ref="EX30" si="234">SUM(EX12:EX29)</f>
        <v>0</v>
      </c>
      <c r="EY30" s="457">
        <f t="shared" si="229"/>
        <v>148784526</v>
      </c>
      <c r="EZ30" s="451">
        <f t="shared" si="229"/>
        <v>7439226</v>
      </c>
      <c r="FA30" s="707">
        <f t="shared" si="229"/>
        <v>141345300</v>
      </c>
      <c r="FB30" s="435">
        <f t="shared" si="229"/>
        <v>0</v>
      </c>
      <c r="FC30" s="564">
        <f t="shared" si="229"/>
        <v>0</v>
      </c>
      <c r="FD30" s="623">
        <f t="shared" si="229"/>
        <v>0</v>
      </c>
      <c r="FE30" s="457">
        <f t="shared" ref="FE30:FJ30" si="235">SUM(FE12:FE29)</f>
        <v>0</v>
      </c>
      <c r="FF30" s="451">
        <f t="shared" si="235"/>
        <v>0</v>
      </c>
      <c r="FG30" s="707">
        <f t="shared" si="235"/>
        <v>0</v>
      </c>
      <c r="FH30" s="435">
        <f t="shared" si="235"/>
        <v>0</v>
      </c>
      <c r="FI30" s="564">
        <f t="shared" si="235"/>
        <v>0</v>
      </c>
      <c r="FJ30" s="623">
        <f t="shared" si="235"/>
        <v>0</v>
      </c>
      <c r="FK30" s="457">
        <f t="shared" ref="FK30:HV30" si="236">SUM(FK12:FK29)</f>
        <v>0</v>
      </c>
      <c r="FL30" s="451">
        <f t="shared" si="236"/>
        <v>0</v>
      </c>
      <c r="FM30" s="707">
        <f t="shared" si="236"/>
        <v>0</v>
      </c>
      <c r="FN30" s="435">
        <f t="shared" si="236"/>
        <v>0</v>
      </c>
      <c r="FO30" s="564">
        <f t="shared" si="236"/>
        <v>0</v>
      </c>
      <c r="FP30" s="623">
        <f t="shared" si="236"/>
        <v>0</v>
      </c>
      <c r="FQ30" s="457">
        <f t="shared" ref="FQ30:FV30" si="237">SUM(FQ12:FQ29)</f>
        <v>7227674.7999999998</v>
      </c>
      <c r="FR30" s="451">
        <f t="shared" si="237"/>
        <v>7227674.7999999998</v>
      </c>
      <c r="FS30" s="707">
        <f t="shared" si="237"/>
        <v>0</v>
      </c>
      <c r="FT30" s="435">
        <f t="shared" si="237"/>
        <v>0</v>
      </c>
      <c r="FU30" s="564">
        <f t="shared" si="237"/>
        <v>0</v>
      </c>
      <c r="FV30" s="623">
        <f t="shared" si="237"/>
        <v>0</v>
      </c>
      <c r="FW30" s="611">
        <f t="shared" ref="FW30:FX30" si="238">SUM(FW12:FW29)</f>
        <v>0</v>
      </c>
      <c r="FX30" s="553">
        <f t="shared" si="238"/>
        <v>0</v>
      </c>
      <c r="FY30" s="611">
        <f t="shared" ref="FY30:GF30" si="239">SUM(FY12:FY29)</f>
        <v>7227674.7999999998</v>
      </c>
      <c r="FZ30" s="553">
        <f t="shared" si="239"/>
        <v>0</v>
      </c>
      <c r="GA30" s="457">
        <f t="shared" si="239"/>
        <v>23112222.219999999</v>
      </c>
      <c r="GB30" s="451">
        <f t="shared" si="239"/>
        <v>6471422.2199999997</v>
      </c>
      <c r="GC30" s="708">
        <f t="shared" si="239"/>
        <v>16640800</v>
      </c>
      <c r="GD30" s="457">
        <f t="shared" ref="GD30" si="240">SUM(GD12:GD29)</f>
        <v>0</v>
      </c>
      <c r="GE30" s="451">
        <f t="shared" si="239"/>
        <v>0</v>
      </c>
      <c r="GF30" s="708">
        <f t="shared" si="239"/>
        <v>0</v>
      </c>
      <c r="GG30" s="457">
        <f t="shared" si="236"/>
        <v>0</v>
      </c>
      <c r="GH30" s="451">
        <f t="shared" si="236"/>
        <v>0</v>
      </c>
      <c r="GI30" s="708">
        <f t="shared" si="236"/>
        <v>0</v>
      </c>
      <c r="GJ30" s="451">
        <f t="shared" si="236"/>
        <v>0</v>
      </c>
      <c r="GK30" s="707">
        <f t="shared" si="236"/>
        <v>0</v>
      </c>
      <c r="GL30" s="435">
        <f t="shared" si="236"/>
        <v>0</v>
      </c>
      <c r="GM30" s="451">
        <f t="shared" si="236"/>
        <v>0</v>
      </c>
      <c r="GN30" s="708">
        <f t="shared" si="236"/>
        <v>0</v>
      </c>
      <c r="GO30" s="451">
        <f t="shared" si="236"/>
        <v>0</v>
      </c>
      <c r="GP30" s="708">
        <f t="shared" si="236"/>
        <v>0</v>
      </c>
      <c r="GQ30" s="435">
        <f t="shared" ref="GQ30" si="241">SUM(GQ12:GQ29)</f>
        <v>17370439.550000004</v>
      </c>
      <c r="GR30" s="451">
        <f t="shared" si="236"/>
        <v>3123025.4</v>
      </c>
      <c r="GS30" s="708">
        <f t="shared" si="236"/>
        <v>0</v>
      </c>
      <c r="GT30" s="451">
        <f t="shared" si="236"/>
        <v>8362081.4000000004</v>
      </c>
      <c r="GU30" s="707">
        <f t="shared" si="236"/>
        <v>5885332.7499999991</v>
      </c>
      <c r="GV30" s="435">
        <f t="shared" si="236"/>
        <v>0</v>
      </c>
      <c r="GW30" s="451">
        <f t="shared" si="236"/>
        <v>0</v>
      </c>
      <c r="GX30" s="708">
        <f t="shared" si="236"/>
        <v>0</v>
      </c>
      <c r="GY30" s="451">
        <f t="shared" si="236"/>
        <v>0</v>
      </c>
      <c r="GZ30" s="708">
        <f t="shared" si="236"/>
        <v>0</v>
      </c>
      <c r="HA30" s="611">
        <f t="shared" si="236"/>
        <v>16088801.060000001</v>
      </c>
      <c r="HB30" s="451">
        <f t="shared" ref="HB30:HC30" si="242">SUM(HB12:HB29)</f>
        <v>2838738.15</v>
      </c>
      <c r="HC30" s="707">
        <f t="shared" si="242"/>
        <v>0</v>
      </c>
      <c r="HD30" s="451">
        <f t="shared" si="236"/>
        <v>7776716.7699999996</v>
      </c>
      <c r="HE30" s="707">
        <f t="shared" si="236"/>
        <v>5473346.1399999997</v>
      </c>
      <c r="HF30" s="611">
        <f t="shared" ref="HF30:HH30" si="243">SUM(HF12:HF29)</f>
        <v>0</v>
      </c>
      <c r="HG30" s="451">
        <f t="shared" si="243"/>
        <v>0</v>
      </c>
      <c r="HH30" s="707">
        <f t="shared" si="243"/>
        <v>0</v>
      </c>
      <c r="HI30" s="451">
        <f t="shared" si="236"/>
        <v>0</v>
      </c>
      <c r="HJ30" s="708">
        <f t="shared" si="236"/>
        <v>0</v>
      </c>
      <c r="HK30" s="611">
        <f t="shared" ref="HK30" si="244">SUM(HK12:HK29)</f>
        <v>1281638.49</v>
      </c>
      <c r="HL30" s="451">
        <f t="shared" si="236"/>
        <v>284287.25</v>
      </c>
      <c r="HM30" s="708">
        <f t="shared" si="236"/>
        <v>0</v>
      </c>
      <c r="HN30" s="451">
        <f t="shared" si="236"/>
        <v>585364.63</v>
      </c>
      <c r="HO30" s="707">
        <f t="shared" si="236"/>
        <v>411986.61</v>
      </c>
      <c r="HP30" s="611">
        <f t="shared" ref="HP30" si="245">SUM(HP12:HP29)</f>
        <v>0</v>
      </c>
      <c r="HQ30" s="451">
        <f t="shared" ref="HQ30:HR30" si="246">SUM(HQ12:HQ29)</f>
        <v>0</v>
      </c>
      <c r="HR30" s="708">
        <f t="shared" si="246"/>
        <v>0</v>
      </c>
      <c r="HS30" s="451">
        <f t="shared" si="236"/>
        <v>0</v>
      </c>
      <c r="HT30" s="708">
        <f t="shared" si="236"/>
        <v>0</v>
      </c>
      <c r="HU30" s="533">
        <f t="shared" si="236"/>
        <v>0</v>
      </c>
      <c r="HV30" s="539">
        <f t="shared" si="236"/>
        <v>0</v>
      </c>
      <c r="HW30" s="626">
        <f t="shared" ref="HW30:HZ30" si="247">SUM(HW12:HW29)</f>
        <v>0</v>
      </c>
      <c r="HX30" s="331">
        <f t="shared" si="247"/>
        <v>0</v>
      </c>
      <c r="HY30" s="539">
        <f t="shared" si="247"/>
        <v>0</v>
      </c>
      <c r="HZ30" s="651">
        <f t="shared" si="247"/>
        <v>0</v>
      </c>
      <c r="IA30" s="533">
        <f t="shared" ref="IA30:IF30" si="248">SUM(IA12:IA29)</f>
        <v>0</v>
      </c>
      <c r="IB30" s="539">
        <f t="shared" si="248"/>
        <v>0</v>
      </c>
      <c r="IC30" s="626">
        <f t="shared" si="248"/>
        <v>0</v>
      </c>
      <c r="ID30" s="331">
        <f t="shared" si="248"/>
        <v>0</v>
      </c>
      <c r="IE30" s="539">
        <f t="shared" si="248"/>
        <v>0</v>
      </c>
      <c r="IF30" s="651">
        <f t="shared" si="248"/>
        <v>0</v>
      </c>
      <c r="IG30" s="566">
        <f t="shared" ref="IG30:JK30" si="249">SUM(IG12:IG29)</f>
        <v>11145520.630000001</v>
      </c>
      <c r="IH30" s="607">
        <f t="shared" si="249"/>
        <v>3120761.0700000003</v>
      </c>
      <c r="II30" s="623">
        <f t="shared" si="249"/>
        <v>8024759.5600000005</v>
      </c>
      <c r="IJ30" s="435">
        <f t="shared" si="249"/>
        <v>697343.07000000007</v>
      </c>
      <c r="IK30" s="704">
        <f t="shared" si="249"/>
        <v>195257.02</v>
      </c>
      <c r="IL30" s="623">
        <f t="shared" si="249"/>
        <v>502086.05</v>
      </c>
      <c r="IM30" s="435">
        <f t="shared" si="249"/>
        <v>15033279.370000003</v>
      </c>
      <c r="IN30" s="607">
        <f t="shared" si="249"/>
        <v>4209338.9300000006</v>
      </c>
      <c r="IO30" s="623">
        <f t="shared" si="249"/>
        <v>10823940.440000001</v>
      </c>
      <c r="IP30" s="435">
        <f t="shared" si="249"/>
        <v>112972.91</v>
      </c>
      <c r="IQ30" s="607">
        <f t="shared" si="249"/>
        <v>31632.57</v>
      </c>
      <c r="IR30" s="708">
        <f t="shared" si="249"/>
        <v>81340.34</v>
      </c>
      <c r="IS30" s="553">
        <f t="shared" si="249"/>
        <v>10880027.660000002</v>
      </c>
      <c r="IT30" s="774">
        <f t="shared" si="249"/>
        <v>3046422.7400000007</v>
      </c>
      <c r="IU30" s="623">
        <f t="shared" si="249"/>
        <v>7833604.919999999</v>
      </c>
      <c r="IV30" s="612">
        <f t="shared" si="249"/>
        <v>112972.91</v>
      </c>
      <c r="IW30" s="607">
        <f t="shared" si="249"/>
        <v>31632.57</v>
      </c>
      <c r="IX30" s="707">
        <f t="shared" si="249"/>
        <v>81340.34</v>
      </c>
      <c r="IY30" s="553">
        <f t="shared" si="249"/>
        <v>4153251.71</v>
      </c>
      <c r="IZ30" s="774">
        <f t="shared" si="249"/>
        <v>1162916.19</v>
      </c>
      <c r="JA30" s="623">
        <f t="shared" si="249"/>
        <v>2990335.52</v>
      </c>
      <c r="JB30" s="553">
        <f t="shared" si="249"/>
        <v>0</v>
      </c>
      <c r="JC30" s="704">
        <f t="shared" si="249"/>
        <v>0</v>
      </c>
      <c r="JD30" s="623">
        <f t="shared" si="249"/>
        <v>0</v>
      </c>
      <c r="JE30" s="435">
        <f t="shared" si="249"/>
        <v>93825120</v>
      </c>
      <c r="JF30" s="451">
        <f>SUM(JF12:JF29)</f>
        <v>69613420</v>
      </c>
      <c r="JG30" s="623">
        <f>SUM(JG12:JG29)</f>
        <v>24211700</v>
      </c>
      <c r="JH30" s="435">
        <f t="shared" ref="JH30" si="250">SUM(JH12:JH29)</f>
        <v>9035734.5500000007</v>
      </c>
      <c r="JI30" s="451">
        <f>SUM(JI12:JI29)</f>
        <v>6704050.9400000004</v>
      </c>
      <c r="JJ30" s="623">
        <f>SUM(JJ12:JJ29)</f>
        <v>2331683.61</v>
      </c>
      <c r="JK30" s="568">
        <f t="shared" si="249"/>
        <v>418244.80000000005</v>
      </c>
      <c r="JL30" s="451">
        <f>SUM(JL12:JL29)</f>
        <v>0</v>
      </c>
      <c r="JM30" s="623">
        <f>SUM(JM12:JM29)</f>
        <v>0</v>
      </c>
      <c r="JN30" s="607">
        <f t="shared" ref="JN30:JY30" si="251">SUM(JN12:JN29)</f>
        <v>195624.32000000001</v>
      </c>
      <c r="JO30" s="707">
        <f t="shared" si="251"/>
        <v>222620.48</v>
      </c>
      <c r="JP30" s="435">
        <f t="shared" si="251"/>
        <v>0</v>
      </c>
      <c r="JQ30" s="451">
        <f>SUM(JQ12:JQ29)</f>
        <v>0</v>
      </c>
      <c r="JR30" s="623">
        <f>SUM(JR12:JR29)</f>
        <v>0</v>
      </c>
      <c r="JS30" s="451">
        <f t="shared" si="251"/>
        <v>0</v>
      </c>
      <c r="JT30" s="707">
        <f t="shared" si="251"/>
        <v>0</v>
      </c>
      <c r="JU30" s="435">
        <f t="shared" si="251"/>
        <v>63009355.200000003</v>
      </c>
      <c r="JV30" s="451">
        <f>SUM(JV12:JV29)</f>
        <v>17640000</v>
      </c>
      <c r="JW30" s="623">
        <f>SUM(JW12:JW29)</f>
        <v>45360000</v>
      </c>
      <c r="JX30" s="607">
        <f t="shared" si="251"/>
        <v>4375.68</v>
      </c>
      <c r="JY30" s="707">
        <f t="shared" si="251"/>
        <v>4979.5200000000004</v>
      </c>
      <c r="JZ30" s="435">
        <f t="shared" ref="JZ30:KO30" si="252">SUM(JZ12:JZ29)</f>
        <v>0</v>
      </c>
      <c r="KA30" s="451">
        <f t="shared" ref="KA30:KB30" si="253">SUM(KA12:KA29)</f>
        <v>0</v>
      </c>
      <c r="KB30" s="623">
        <f t="shared" si="253"/>
        <v>0</v>
      </c>
      <c r="KC30" s="564">
        <f t="shared" si="252"/>
        <v>0</v>
      </c>
      <c r="KD30" s="623">
        <f t="shared" si="252"/>
        <v>0</v>
      </c>
      <c r="KE30" s="553">
        <f t="shared" si="252"/>
        <v>63009355.200000003</v>
      </c>
      <c r="KF30" s="607">
        <f t="shared" ref="KF30:KG30" si="254">SUM(KF12:KF29)</f>
        <v>17640000</v>
      </c>
      <c r="KG30" s="623">
        <f t="shared" si="254"/>
        <v>45360000</v>
      </c>
      <c r="KH30" s="774">
        <f t="shared" si="252"/>
        <v>4375.68</v>
      </c>
      <c r="KI30" s="623">
        <f t="shared" si="252"/>
        <v>4979.5200000000004</v>
      </c>
      <c r="KJ30" s="553">
        <f t="shared" si="252"/>
        <v>0</v>
      </c>
      <c r="KK30" s="451">
        <f>SUM(KK12:KK29)</f>
        <v>0</v>
      </c>
      <c r="KL30" s="623">
        <f>SUM(KL12:KL29)</f>
        <v>0</v>
      </c>
      <c r="KM30" s="607">
        <f t="shared" si="252"/>
        <v>0</v>
      </c>
      <c r="KN30" s="707">
        <f t="shared" si="252"/>
        <v>0</v>
      </c>
      <c r="KO30" s="553">
        <f t="shared" si="252"/>
        <v>0</v>
      </c>
      <c r="KP30" s="451">
        <f>SUM(KP12:KP29)</f>
        <v>0</v>
      </c>
      <c r="KQ30" s="623">
        <f>SUM(KQ12:KQ29)</f>
        <v>0</v>
      </c>
      <c r="KR30" s="607">
        <f t="shared" ref="KR30:KX30" si="255">SUM(KR12:KR29)</f>
        <v>0</v>
      </c>
      <c r="KS30" s="707">
        <f t="shared" si="255"/>
        <v>0</v>
      </c>
      <c r="KT30" s="553">
        <f t="shared" si="255"/>
        <v>0</v>
      </c>
      <c r="KU30" s="451">
        <f>SUM(KU12:KU29)</f>
        <v>0</v>
      </c>
      <c r="KV30" s="623">
        <f>SUM(KV12:KV29)</f>
        <v>0</v>
      </c>
      <c r="KW30" s="607">
        <f t="shared" si="255"/>
        <v>0</v>
      </c>
      <c r="KX30" s="707">
        <f t="shared" si="255"/>
        <v>0</v>
      </c>
      <c r="KY30" s="457">
        <f t="shared" ref="KY30:MG30" si="256">SUM(KY12:KY29)</f>
        <v>362969400</v>
      </c>
      <c r="KZ30" s="451">
        <f>SUM(KZ12:KZ29)</f>
        <v>101631400</v>
      </c>
      <c r="LA30" s="708">
        <f t="shared" si="256"/>
        <v>261338000</v>
      </c>
      <c r="LB30" s="451">
        <f>SUM(LB12:LB29)</f>
        <v>0</v>
      </c>
      <c r="LC30" s="708">
        <f t="shared" ref="LC30" si="257">SUM(LC12:LC29)</f>
        <v>0</v>
      </c>
      <c r="LD30" s="555">
        <f>SUM(LD12:LD29)</f>
        <v>0</v>
      </c>
      <c r="LE30" s="435">
        <f t="shared" ref="LE30" si="258">SUM(LE12:LE29)</f>
        <v>180407572.96000001</v>
      </c>
      <c r="LF30" s="451">
        <f t="shared" si="256"/>
        <v>50514104.520000011</v>
      </c>
      <c r="LG30" s="623">
        <f t="shared" si="256"/>
        <v>129893468.44</v>
      </c>
      <c r="LH30" s="451">
        <f t="shared" ref="LH30:LI30" si="259">SUM(LH12:LH29)</f>
        <v>0</v>
      </c>
      <c r="LI30" s="623">
        <f t="shared" si="259"/>
        <v>0</v>
      </c>
      <c r="LJ30" s="451">
        <f t="shared" ref="LJ30" si="260">SUM(LJ12:LJ29)</f>
        <v>0</v>
      </c>
      <c r="LK30" s="457">
        <f t="shared" si="256"/>
        <v>11931487.9</v>
      </c>
      <c r="LL30" s="456">
        <f>SUM(LL12:LL29)</f>
        <v>0</v>
      </c>
      <c r="LM30" s="555">
        <f t="shared" ref="LM30" si="261">SUM(LM12:LM29)</f>
        <v>11931487.9</v>
      </c>
      <c r="LN30" s="456">
        <f t="shared" si="256"/>
        <v>0</v>
      </c>
      <c r="LO30" s="626">
        <f t="shared" si="256"/>
        <v>0</v>
      </c>
      <c r="LP30" s="435">
        <f t="shared" si="256"/>
        <v>0</v>
      </c>
      <c r="LQ30" s="451">
        <f>SUM(LQ12:LQ29)</f>
        <v>0</v>
      </c>
      <c r="LR30" s="704"/>
      <c r="LS30" s="555">
        <f t="shared" si="256"/>
        <v>0</v>
      </c>
      <c r="LT30" s="623">
        <f t="shared" si="256"/>
        <v>0</v>
      </c>
      <c r="LU30" s="435">
        <f t="shared" si="256"/>
        <v>5050157.8899999997</v>
      </c>
      <c r="LV30" s="451">
        <f t="shared" si="256"/>
        <v>5050157.8899999997</v>
      </c>
      <c r="LW30" s="451">
        <f t="shared" si="256"/>
        <v>0</v>
      </c>
      <c r="LX30" s="623">
        <f t="shared" si="256"/>
        <v>0</v>
      </c>
      <c r="LY30" s="435">
        <f t="shared" si="256"/>
        <v>5050157.8899999997</v>
      </c>
      <c r="LZ30" s="607">
        <f t="shared" si="256"/>
        <v>5050157.8899999997</v>
      </c>
      <c r="MA30" s="607">
        <f t="shared" si="256"/>
        <v>0</v>
      </c>
      <c r="MB30" s="623">
        <f t="shared" si="256"/>
        <v>0</v>
      </c>
      <c r="MC30" s="553">
        <f t="shared" si="256"/>
        <v>0</v>
      </c>
      <c r="MD30" s="553">
        <f t="shared" si="256"/>
        <v>0</v>
      </c>
      <c r="ME30" s="611">
        <f t="shared" si="256"/>
        <v>5050157.8899999997</v>
      </c>
      <c r="MF30" s="553">
        <f t="shared" si="256"/>
        <v>5050157.8899999997</v>
      </c>
      <c r="MG30" s="775">
        <f t="shared" si="256"/>
        <v>0</v>
      </c>
      <c r="MH30" s="774">
        <f t="shared" ref="MH30:MW30" si="262">SUM(MH12:MH29)</f>
        <v>0</v>
      </c>
      <c r="MI30" s="623">
        <f t="shared" si="262"/>
        <v>0</v>
      </c>
      <c r="MJ30" s="607">
        <f t="shared" si="262"/>
        <v>0</v>
      </c>
      <c r="MK30" s="775">
        <f t="shared" si="262"/>
        <v>0</v>
      </c>
      <c r="ML30" s="774">
        <f t="shared" si="262"/>
        <v>0</v>
      </c>
      <c r="MM30" s="623">
        <f t="shared" si="262"/>
        <v>0</v>
      </c>
      <c r="MN30" s="607">
        <f t="shared" si="262"/>
        <v>0</v>
      </c>
      <c r="MO30" s="775">
        <f t="shared" ref="MO30" si="263">SUM(MO12:MO29)</f>
        <v>246053093</v>
      </c>
      <c r="MP30" s="607">
        <f t="shared" si="262"/>
        <v>5220000</v>
      </c>
      <c r="MQ30" s="708">
        <f t="shared" si="262"/>
        <v>99180000</v>
      </c>
      <c r="MR30" s="607">
        <f t="shared" si="262"/>
        <v>141653093</v>
      </c>
      <c r="MS30" s="775">
        <f t="shared" si="262"/>
        <v>141653093</v>
      </c>
      <c r="MT30" s="607">
        <f t="shared" si="262"/>
        <v>0</v>
      </c>
      <c r="MU30" s="707">
        <f t="shared" si="262"/>
        <v>0</v>
      </c>
      <c r="MV30" s="607">
        <f t="shared" si="262"/>
        <v>141653093</v>
      </c>
      <c r="MW30" s="548">
        <f t="shared" si="262"/>
        <v>132053093</v>
      </c>
      <c r="MX30" s="774">
        <f t="shared" ref="MX30:NK30" si="264">SUM(MX12:MX29)</f>
        <v>0</v>
      </c>
      <c r="MY30" s="623">
        <f t="shared" si="264"/>
        <v>0</v>
      </c>
      <c r="MZ30" s="607">
        <f t="shared" ref="MZ30" si="265">SUM(MZ12:MZ29)</f>
        <v>132053093</v>
      </c>
      <c r="NA30" s="548">
        <f t="shared" ref="NA30" si="266">SUM(NA12:NA29)</f>
        <v>132053093</v>
      </c>
      <c r="NB30" s="774">
        <f t="shared" si="264"/>
        <v>0</v>
      </c>
      <c r="NC30" s="623">
        <f t="shared" si="264"/>
        <v>0</v>
      </c>
      <c r="ND30" s="607">
        <f t="shared" ref="ND30" si="267">SUM(ND12:ND29)</f>
        <v>132053093</v>
      </c>
      <c r="NE30" s="548">
        <f t="shared" ref="NE30" si="268">SUM(NE12:NE29)</f>
        <v>114000000</v>
      </c>
      <c r="NF30" s="607">
        <f t="shared" si="264"/>
        <v>5220000</v>
      </c>
      <c r="NG30" s="707">
        <f t="shared" si="264"/>
        <v>99180000</v>
      </c>
      <c r="NH30" s="607">
        <f t="shared" si="264"/>
        <v>9600000</v>
      </c>
      <c r="NI30" s="548">
        <f t="shared" si="264"/>
        <v>9600000</v>
      </c>
      <c r="NJ30" s="774">
        <f t="shared" si="264"/>
        <v>0</v>
      </c>
      <c r="NK30" s="623">
        <f t="shared" si="264"/>
        <v>0</v>
      </c>
      <c r="NL30" s="607">
        <f t="shared" ref="NL30" si="269">SUM(NL12:NL29)</f>
        <v>9600000</v>
      </c>
      <c r="NM30" s="435">
        <f t="shared" ref="NM30:NR30" si="270">SUM(NM12:NM29)</f>
        <v>116104444.43999998</v>
      </c>
      <c r="NN30" s="456">
        <f t="shared" si="270"/>
        <v>32509244.440000001</v>
      </c>
      <c r="NO30" s="651">
        <f t="shared" si="270"/>
        <v>83595200</v>
      </c>
      <c r="NP30" s="435">
        <f t="shared" si="270"/>
        <v>0</v>
      </c>
      <c r="NQ30" s="451">
        <f t="shared" si="270"/>
        <v>0</v>
      </c>
      <c r="NR30" s="708">
        <f t="shared" si="270"/>
        <v>0</v>
      </c>
      <c r="NS30" s="553">
        <f t="shared" ref="NS30:NX30" si="271">SUM(NS12:NS29)</f>
        <v>116104444.43999998</v>
      </c>
      <c r="NT30" s="456">
        <f t="shared" si="271"/>
        <v>32509244.440000001</v>
      </c>
      <c r="NU30" s="708">
        <f t="shared" si="271"/>
        <v>83595200</v>
      </c>
      <c r="NV30" s="553">
        <f t="shared" si="271"/>
        <v>0</v>
      </c>
      <c r="NW30" s="451">
        <f t="shared" si="271"/>
        <v>0</v>
      </c>
      <c r="NX30" s="708">
        <f t="shared" si="271"/>
        <v>0</v>
      </c>
      <c r="NY30" s="553">
        <f t="shared" ref="NY30:OA30" si="272">SUM(NY12:NY29)</f>
        <v>0</v>
      </c>
      <c r="NZ30" s="456">
        <f t="shared" si="272"/>
        <v>0</v>
      </c>
      <c r="OA30" s="651">
        <f t="shared" si="272"/>
        <v>0</v>
      </c>
      <c r="OB30" s="553">
        <f t="shared" ref="OB30:OD30" si="273">SUM(OB12:OB29)</f>
        <v>0</v>
      </c>
      <c r="OC30" s="451">
        <f t="shared" si="273"/>
        <v>0</v>
      </c>
      <c r="OD30" s="708">
        <f t="shared" si="273"/>
        <v>0</v>
      </c>
      <c r="OE30" s="457">
        <f t="shared" ref="OE30:OK30" si="274">SUM(OE12:OE29)</f>
        <v>0</v>
      </c>
      <c r="OF30" s="451">
        <f t="shared" si="274"/>
        <v>0</v>
      </c>
      <c r="OG30" s="707">
        <f t="shared" si="274"/>
        <v>0</v>
      </c>
      <c r="OH30" s="435">
        <f t="shared" si="274"/>
        <v>0</v>
      </c>
      <c r="OI30" s="564">
        <f t="shared" si="274"/>
        <v>0</v>
      </c>
      <c r="OJ30" s="623">
        <f t="shared" si="274"/>
        <v>0</v>
      </c>
      <c r="OK30" s="533">
        <f t="shared" si="274"/>
        <v>406487500</v>
      </c>
      <c r="OL30" s="456">
        <f>SUM(OL12:OL29)</f>
        <v>3731272.2199999997</v>
      </c>
      <c r="OM30" s="696">
        <f>SUM(OM12:OM29)</f>
        <v>9594700</v>
      </c>
      <c r="ON30" s="534">
        <f t="shared" ref="ON30:OO30" si="275">SUM(ON12:ON29)</f>
        <v>110085227.78</v>
      </c>
      <c r="OO30" s="626">
        <f t="shared" si="275"/>
        <v>283076300</v>
      </c>
      <c r="OP30" s="533">
        <f t="shared" ref="OP30" si="276">SUM(OP12:OP29)</f>
        <v>0</v>
      </c>
      <c r="OQ30" s="555">
        <f>SUM(OQ12:OQ29)</f>
        <v>0</v>
      </c>
      <c r="OR30" s="623">
        <f>SUM(OR12:OR29)</f>
        <v>0</v>
      </c>
      <c r="OS30" s="451">
        <f>SUM(OS12:OS29)</f>
        <v>0</v>
      </c>
      <c r="OT30" s="708">
        <f>SUM(OT12:OT29)</f>
        <v>0</v>
      </c>
      <c r="OU30" s="331">
        <f t="shared" ref="OU30:PB30" si="277">SUM(OU12:OU29)</f>
        <v>27835833.329999998</v>
      </c>
      <c r="OV30" s="534">
        <f t="shared" si="277"/>
        <v>7794033.3300000001</v>
      </c>
      <c r="OW30" s="626">
        <f t="shared" si="277"/>
        <v>20041800</v>
      </c>
      <c r="OX30" s="534">
        <f t="shared" ref="OX30:OY30" si="278">SUM(OX12:OX29)</f>
        <v>0</v>
      </c>
      <c r="OY30" s="626">
        <f t="shared" si="278"/>
        <v>0</v>
      </c>
      <c r="OZ30" s="535">
        <f t="shared" si="277"/>
        <v>0</v>
      </c>
      <c r="PA30" s="626">
        <f t="shared" si="277"/>
        <v>0</v>
      </c>
      <c r="PB30" s="331">
        <f t="shared" si="277"/>
        <v>0</v>
      </c>
      <c r="PC30" s="451">
        <f>SUM(PC12:PC29)</f>
        <v>0</v>
      </c>
      <c r="PD30" s="708">
        <f>SUM(PD12:PD29)</f>
        <v>0</v>
      </c>
      <c r="PE30" s="555">
        <f t="shared" ref="PE30:PF30" si="279">SUM(PE12:PE29)</f>
        <v>0</v>
      </c>
      <c r="PF30" s="623">
        <f t="shared" si="279"/>
        <v>0</v>
      </c>
      <c r="PG30" s="451">
        <f>SUM(PG12:PG29)</f>
        <v>0</v>
      </c>
      <c r="PH30" s="708">
        <f>SUM(PH12:PH29)</f>
        <v>0</v>
      </c>
      <c r="PI30" s="552">
        <f t="shared" ref="PI30:PP30" si="280">SUM(PI12:PI29)</f>
        <v>27835833.329999998</v>
      </c>
      <c r="PJ30" s="534">
        <f t="shared" ref="PJ30:PO30" si="281">SUM(PJ12:PJ29)</f>
        <v>7794033.3300000001</v>
      </c>
      <c r="PK30" s="626">
        <f t="shared" si="281"/>
        <v>20041800</v>
      </c>
      <c r="PL30" s="534">
        <f t="shared" si="281"/>
        <v>0</v>
      </c>
      <c r="PM30" s="626">
        <f t="shared" si="281"/>
        <v>0</v>
      </c>
      <c r="PN30" s="535">
        <f t="shared" si="281"/>
        <v>0</v>
      </c>
      <c r="PO30" s="626">
        <f t="shared" si="281"/>
        <v>0</v>
      </c>
      <c r="PP30" s="552">
        <f t="shared" si="280"/>
        <v>0</v>
      </c>
      <c r="PQ30" s="534">
        <f t="shared" ref="PQ30:PV30" si="282">SUM(PQ12:PQ29)</f>
        <v>0</v>
      </c>
      <c r="PR30" s="626">
        <f t="shared" si="282"/>
        <v>0</v>
      </c>
      <c r="PS30" s="534">
        <f t="shared" si="282"/>
        <v>0</v>
      </c>
      <c r="PT30" s="626">
        <f t="shared" si="282"/>
        <v>0</v>
      </c>
      <c r="PU30" s="535">
        <f t="shared" si="282"/>
        <v>0</v>
      </c>
      <c r="PV30" s="626">
        <f t="shared" si="282"/>
        <v>0</v>
      </c>
      <c r="PW30" s="552">
        <f t="shared" ref="PW30:PY30" si="283">SUM(PW12:PW29)</f>
        <v>0</v>
      </c>
      <c r="PX30" s="534">
        <f t="shared" si="283"/>
        <v>0</v>
      </c>
      <c r="PY30" s="626">
        <f t="shared" si="283"/>
        <v>0</v>
      </c>
      <c r="PZ30" s="541">
        <f>SUM(PZ12:PZ29)</f>
        <v>0</v>
      </c>
      <c r="QA30" s="626">
        <f>SUM(QA12:QA29)</f>
        <v>0</v>
      </c>
      <c r="QB30" s="456">
        <f t="shared" ref="QB30:QD30" si="284">SUM(QB12:QB29)</f>
        <v>0</v>
      </c>
      <c r="QC30" s="651">
        <f t="shared" si="284"/>
        <v>0</v>
      </c>
      <c r="QD30" s="552">
        <f t="shared" si="284"/>
        <v>0</v>
      </c>
      <c r="QE30" s="451">
        <f t="shared" ref="QE30:QJ30" si="285">SUM(QE12:QE29)</f>
        <v>0</v>
      </c>
      <c r="QF30" s="708">
        <f t="shared" si="285"/>
        <v>0</v>
      </c>
      <c r="QG30" s="555">
        <f t="shared" si="285"/>
        <v>0</v>
      </c>
      <c r="QH30" s="623">
        <f t="shared" si="285"/>
        <v>0</v>
      </c>
      <c r="QI30" s="451">
        <f t="shared" si="285"/>
        <v>0</v>
      </c>
      <c r="QJ30" s="708">
        <f t="shared" si="285"/>
        <v>0</v>
      </c>
      <c r="QK30" s="435">
        <f t="shared" ref="QK30:RF30" si="286">SUM(QK12:QK29)</f>
        <v>392348646.21999991</v>
      </c>
      <c r="QL30" s="435">
        <f t="shared" si="286"/>
        <v>26731457.180000003</v>
      </c>
      <c r="QM30" s="457">
        <f t="shared" si="286"/>
        <v>216366153.10999998</v>
      </c>
      <c r="QN30" s="435">
        <f t="shared" si="286"/>
        <v>57281349.550000012</v>
      </c>
      <c r="QO30" s="776">
        <f t="shared" si="286"/>
        <v>166562041.74000004</v>
      </c>
      <c r="QP30" s="548">
        <f t="shared" si="286"/>
        <v>52487330.820000015</v>
      </c>
      <c r="QQ30" s="777">
        <f t="shared" si="286"/>
        <v>49804111.370000005</v>
      </c>
      <c r="QR30" s="548">
        <f t="shared" si="286"/>
        <v>4794018.7300000004</v>
      </c>
      <c r="QS30" s="331">
        <f t="shared" si="286"/>
        <v>5955564538</v>
      </c>
      <c r="QT30" s="534">
        <f t="shared" si="286"/>
        <v>5886472937</v>
      </c>
      <c r="QU30" s="456">
        <f t="shared" si="286"/>
        <v>69091601</v>
      </c>
      <c r="QV30" s="331">
        <f t="shared" si="286"/>
        <v>1603017272.1700001</v>
      </c>
      <c r="QW30" s="535">
        <f t="shared" si="286"/>
        <v>1585746472</v>
      </c>
      <c r="QX30" s="456">
        <f t="shared" si="286"/>
        <v>17270800.170000002</v>
      </c>
      <c r="QY30" s="457">
        <f t="shared" si="286"/>
        <v>5595137137</v>
      </c>
      <c r="QZ30" s="435">
        <f t="shared" si="286"/>
        <v>1505373272</v>
      </c>
      <c r="RA30" s="457">
        <f t="shared" si="286"/>
        <v>211113800</v>
      </c>
      <c r="RB30" s="435">
        <f t="shared" si="286"/>
        <v>53898200</v>
      </c>
      <c r="RC30" s="457">
        <f t="shared" si="286"/>
        <v>61428600</v>
      </c>
      <c r="RD30" s="435">
        <f t="shared" si="286"/>
        <v>19778000</v>
      </c>
      <c r="RE30" s="435">
        <f t="shared" si="286"/>
        <v>28803000</v>
      </c>
      <c r="RF30" s="435">
        <f t="shared" si="286"/>
        <v>5845660.0599999996</v>
      </c>
      <c r="RG30" s="566">
        <f t="shared" ref="RG30:TB30" si="287">SUM(RG12:RG29)</f>
        <v>47200</v>
      </c>
      <c r="RH30" s="435">
        <f t="shared" si="287"/>
        <v>0</v>
      </c>
      <c r="RI30" s="566">
        <f t="shared" si="287"/>
        <v>0</v>
      </c>
      <c r="RJ30" s="435">
        <f t="shared" si="287"/>
        <v>0</v>
      </c>
      <c r="RK30" s="566">
        <f t="shared" si="287"/>
        <v>2143401</v>
      </c>
      <c r="RL30" s="435">
        <f t="shared" si="287"/>
        <v>1348488</v>
      </c>
      <c r="RM30" s="533">
        <f t="shared" si="287"/>
        <v>0</v>
      </c>
      <c r="RN30" s="435">
        <f t="shared" si="287"/>
        <v>0</v>
      </c>
      <c r="RO30" s="533">
        <f t="shared" ref="RO30:RP30" si="288">SUM(RO12:RO29)</f>
        <v>0</v>
      </c>
      <c r="RP30" s="435">
        <f t="shared" si="288"/>
        <v>0</v>
      </c>
      <c r="RQ30" s="457">
        <f t="shared" si="287"/>
        <v>56891400</v>
      </c>
      <c r="RR30" s="534">
        <f t="shared" si="287"/>
        <v>18793400</v>
      </c>
      <c r="RS30" s="456">
        <f t="shared" si="287"/>
        <v>38098000</v>
      </c>
      <c r="RT30" s="435">
        <f t="shared" si="287"/>
        <v>16773652.110000003</v>
      </c>
      <c r="RU30" s="435">
        <f>SUM(RU12:RU29)</f>
        <v>6697000</v>
      </c>
      <c r="RV30" s="457">
        <f t="shared" si="287"/>
        <v>10076652.110000001</v>
      </c>
      <c r="RW30" s="509">
        <f t="shared" si="287"/>
        <v>15000000</v>
      </c>
      <c r="RX30" s="510">
        <f t="shared" si="287"/>
        <v>0</v>
      </c>
      <c r="RY30" s="1050">
        <f t="shared" si="287"/>
        <v>0</v>
      </c>
      <c r="RZ30" s="1381">
        <f>'[1]Иные межбюджетные трансферты'!I28</f>
        <v>0</v>
      </c>
      <c r="SA30" s="1382">
        <f>'[1]Иные межбюджетные трансферты'!K28</f>
        <v>0</v>
      </c>
      <c r="SB30" s="1383">
        <f>'[1]Иные межбюджетные трансферты'!M28</f>
        <v>0</v>
      </c>
      <c r="SC30" s="510">
        <f t="shared" si="287"/>
        <v>0</v>
      </c>
      <c r="SD30" s="515">
        <f t="shared" ref="SD30:ST30" si="289">SUM(SD12:SD29)</f>
        <v>0</v>
      </c>
      <c r="SE30" s="788">
        <f t="shared" si="289"/>
        <v>0</v>
      </c>
      <c r="SF30" s="515">
        <f t="shared" si="289"/>
        <v>0</v>
      </c>
      <c r="SG30" s="457">
        <f t="shared" si="289"/>
        <v>0</v>
      </c>
      <c r="SH30" s="534">
        <f t="shared" si="289"/>
        <v>0</v>
      </c>
      <c r="SI30" s="626">
        <f t="shared" si="289"/>
        <v>0</v>
      </c>
      <c r="SJ30" s="435">
        <f t="shared" si="289"/>
        <v>0</v>
      </c>
      <c r="SK30" s="534">
        <f t="shared" ref="SK30:SL30" si="290">SUM(SK12:SK29)</f>
        <v>0</v>
      </c>
      <c r="SL30" s="626">
        <f t="shared" si="290"/>
        <v>0</v>
      </c>
      <c r="SM30" s="517">
        <f t="shared" si="289"/>
        <v>0</v>
      </c>
      <c r="SN30" s="1045">
        <f t="shared" ref="SN30" si="291">SUM(SN12:SN29)</f>
        <v>0</v>
      </c>
      <c r="SO30" s="513">
        <f t="shared" si="289"/>
        <v>0</v>
      </c>
      <c r="SP30" s="1045">
        <f t="shared" si="289"/>
        <v>0</v>
      </c>
      <c r="SQ30" s="797">
        <f t="shared" si="289"/>
        <v>0</v>
      </c>
      <c r="SR30" s="788">
        <f t="shared" si="289"/>
        <v>0</v>
      </c>
      <c r="SS30" s="797">
        <f t="shared" si="289"/>
        <v>0</v>
      </c>
      <c r="ST30" s="1045">
        <f t="shared" si="289"/>
        <v>0</v>
      </c>
      <c r="SU30" s="800">
        <f t="shared" si="287"/>
        <v>0</v>
      </c>
      <c r="SV30" s="800">
        <f t="shared" si="287"/>
        <v>0</v>
      </c>
      <c r="SW30" s="800">
        <f t="shared" si="287"/>
        <v>0</v>
      </c>
      <c r="SX30" s="800">
        <f t="shared" si="287"/>
        <v>0</v>
      </c>
      <c r="SY30" s="510">
        <f t="shared" si="287"/>
        <v>0</v>
      </c>
      <c r="SZ30" s="626">
        <f t="shared" si="287"/>
        <v>0</v>
      </c>
      <c r="TA30" s="510">
        <f t="shared" si="287"/>
        <v>0</v>
      </c>
      <c r="TB30" s="626">
        <f t="shared" si="287"/>
        <v>0</v>
      </c>
      <c r="TC30" s="510">
        <f t="shared" ref="TC30:UZ30" si="292">SUM(TC12:TC29)</f>
        <v>15000000</v>
      </c>
      <c r="TD30" s="626">
        <f t="shared" si="292"/>
        <v>15000000</v>
      </c>
      <c r="TE30" s="510">
        <f t="shared" si="292"/>
        <v>0</v>
      </c>
      <c r="TF30" s="626">
        <f t="shared" si="292"/>
        <v>0</v>
      </c>
      <c r="TG30" s="964">
        <f t="shared" si="292"/>
        <v>0</v>
      </c>
      <c r="TH30" s="512">
        <f t="shared" si="292"/>
        <v>0</v>
      </c>
      <c r="TI30" s="966">
        <f t="shared" si="292"/>
        <v>15000000</v>
      </c>
      <c r="TJ30" s="512">
        <f t="shared" si="292"/>
        <v>0</v>
      </c>
      <c r="TK30" s="510">
        <f t="shared" si="292"/>
        <v>0</v>
      </c>
      <c r="TL30" s="626">
        <f t="shared" si="292"/>
        <v>0</v>
      </c>
      <c r="TM30" s="510">
        <f t="shared" si="292"/>
        <v>0</v>
      </c>
      <c r="TN30" s="626">
        <f t="shared" si="292"/>
        <v>0</v>
      </c>
      <c r="TO30" s="510">
        <f t="shared" ref="TO30:TV30" si="293">SUM(TO12:TO29)</f>
        <v>0</v>
      </c>
      <c r="TP30" s="626">
        <f t="shared" si="293"/>
        <v>0</v>
      </c>
      <c r="TQ30" s="510">
        <f t="shared" si="293"/>
        <v>0</v>
      </c>
      <c r="TR30" s="626">
        <f t="shared" si="293"/>
        <v>0</v>
      </c>
      <c r="TS30" s="964">
        <f t="shared" si="293"/>
        <v>0</v>
      </c>
      <c r="TT30" s="512">
        <f t="shared" si="293"/>
        <v>0</v>
      </c>
      <c r="TU30" s="966">
        <f t="shared" si="293"/>
        <v>0</v>
      </c>
      <c r="TV30" s="1175">
        <f t="shared" si="293"/>
        <v>0</v>
      </c>
      <c r="TW30" s="510">
        <f t="shared" ref="TW30:TY30" si="294">SUM(TW12:TW29)</f>
        <v>0</v>
      </c>
      <c r="TX30" s="981">
        <f t="shared" si="294"/>
        <v>0</v>
      </c>
      <c r="TY30" s="788">
        <f t="shared" si="294"/>
        <v>0</v>
      </c>
      <c r="TZ30" s="510">
        <f t="shared" ref="TZ30:UB30" si="295">SUM(TZ12:TZ29)</f>
        <v>0</v>
      </c>
      <c r="UA30" s="514">
        <f t="shared" si="295"/>
        <v>0</v>
      </c>
      <c r="UB30" s="1045">
        <f t="shared" si="295"/>
        <v>0</v>
      </c>
      <c r="UC30" s="1185">
        <f t="shared" ref="UC30:UF30" si="296">SUM(UC12:UC29)</f>
        <v>0</v>
      </c>
      <c r="UD30" s="800">
        <f t="shared" si="296"/>
        <v>0</v>
      </c>
      <c r="UE30" s="1185">
        <f t="shared" si="296"/>
        <v>0</v>
      </c>
      <c r="UF30" s="800">
        <f t="shared" si="296"/>
        <v>0</v>
      </c>
      <c r="UG30" s="435">
        <f t="shared" ref="UG30:UL30" si="297">SUM(UG12:UG29)</f>
        <v>0</v>
      </c>
      <c r="UH30" s="607">
        <f t="shared" si="297"/>
        <v>0</v>
      </c>
      <c r="UI30" s="623">
        <f t="shared" si="297"/>
        <v>0</v>
      </c>
      <c r="UJ30" s="435">
        <f t="shared" si="297"/>
        <v>0</v>
      </c>
      <c r="UK30" s="607">
        <f t="shared" si="297"/>
        <v>0</v>
      </c>
      <c r="UL30" s="623">
        <f t="shared" si="297"/>
        <v>0</v>
      </c>
      <c r="UM30" s="435">
        <f t="shared" ref="UM30:UR30" si="298">SUM(UM12:UM29)</f>
        <v>0</v>
      </c>
      <c r="UN30" s="607">
        <f t="shared" si="298"/>
        <v>0</v>
      </c>
      <c r="UO30" s="623">
        <f t="shared" si="298"/>
        <v>0</v>
      </c>
      <c r="UP30" s="435">
        <f t="shared" si="298"/>
        <v>0</v>
      </c>
      <c r="UQ30" s="607">
        <f t="shared" si="298"/>
        <v>0</v>
      </c>
      <c r="UR30" s="623">
        <f t="shared" si="298"/>
        <v>0</v>
      </c>
      <c r="US30" s="513">
        <f t="shared" si="292"/>
        <v>0</v>
      </c>
      <c r="UT30" s="515">
        <f t="shared" si="292"/>
        <v>0</v>
      </c>
      <c r="UU30" s="513">
        <f t="shared" si="292"/>
        <v>0</v>
      </c>
      <c r="UV30" s="978">
        <f t="shared" si="292"/>
        <v>0</v>
      </c>
      <c r="UW30" s="513">
        <f t="shared" si="292"/>
        <v>0</v>
      </c>
      <c r="UX30" s="515">
        <f t="shared" si="292"/>
        <v>0</v>
      </c>
      <c r="UY30" s="513">
        <f t="shared" si="292"/>
        <v>0</v>
      </c>
      <c r="UZ30" s="514">
        <f t="shared" si="292"/>
        <v>0</v>
      </c>
      <c r="VA30" s="797">
        <f t="shared" ref="VA30:VZ30" si="299">SUM(VA12:VA29)</f>
        <v>0</v>
      </c>
      <c r="VB30" s="514">
        <f t="shared" si="299"/>
        <v>0</v>
      </c>
      <c r="VC30" s="797">
        <f t="shared" si="299"/>
        <v>0</v>
      </c>
      <c r="VD30" s="514">
        <f t="shared" si="299"/>
        <v>0</v>
      </c>
      <c r="VE30" s="797">
        <f t="shared" si="299"/>
        <v>0</v>
      </c>
      <c r="VF30" s="515">
        <f t="shared" si="299"/>
        <v>0</v>
      </c>
      <c r="VG30" s="797">
        <f t="shared" si="299"/>
        <v>0</v>
      </c>
      <c r="VH30" s="514">
        <f t="shared" si="299"/>
        <v>0</v>
      </c>
      <c r="VI30" s="517">
        <f t="shared" si="299"/>
        <v>-448189300</v>
      </c>
      <c r="VJ30" s="513">
        <f t="shared" si="299"/>
        <v>-162119300</v>
      </c>
      <c r="VK30" s="511">
        <f t="shared" si="299"/>
        <v>0</v>
      </c>
      <c r="VL30" s="511">
        <f t="shared" si="299"/>
        <v>0</v>
      </c>
      <c r="VM30" s="511">
        <f t="shared" si="299"/>
        <v>5600000</v>
      </c>
      <c r="VN30" s="511">
        <f t="shared" si="299"/>
        <v>0</v>
      </c>
      <c r="VO30" s="518">
        <f t="shared" si="299"/>
        <v>1300000</v>
      </c>
      <c r="VP30" s="512">
        <f t="shared" si="299"/>
        <v>0</v>
      </c>
      <c r="VQ30" s="519">
        <f t="shared" si="299"/>
        <v>4300000</v>
      </c>
      <c r="VR30" s="519">
        <f t="shared" si="299"/>
        <v>0</v>
      </c>
      <c r="VS30" s="511">
        <f t="shared" si="299"/>
        <v>-377741700</v>
      </c>
      <c r="VT30" s="511">
        <f t="shared" si="299"/>
        <v>-142191700</v>
      </c>
      <c r="VU30" s="511">
        <f t="shared" si="299"/>
        <v>-76047600</v>
      </c>
      <c r="VV30" s="511">
        <f t="shared" si="299"/>
        <v>-19927600</v>
      </c>
      <c r="VW30" s="519">
        <f t="shared" si="299"/>
        <v>-28247600</v>
      </c>
      <c r="VX30" s="519">
        <f t="shared" si="299"/>
        <v>-8127600</v>
      </c>
      <c r="VY30" s="519">
        <f t="shared" si="299"/>
        <v>-47800000</v>
      </c>
      <c r="VZ30" s="519">
        <f t="shared" si="299"/>
        <v>-11800000</v>
      </c>
      <c r="WA30" s="1309">
        <f>'Проверочная  таблица'!VS30+'Проверочная  таблица'!VU30</f>
        <v>-453789300</v>
      </c>
      <c r="WB30" s="1309">
        <f>'Проверочная  таблица'!VT30+'Проверочная  таблица'!VV30</f>
        <v>-162119300</v>
      </c>
    </row>
    <row r="31" spans="1:601" s="327" customFormat="1" ht="25.5" customHeight="1" x14ac:dyDescent="0.3">
      <c r="A31" s="338"/>
      <c r="B31" s="495"/>
      <c r="C31" s="452"/>
      <c r="D31" s="556"/>
      <c r="E31" s="452"/>
      <c r="F31" s="677"/>
      <c r="G31" s="1235"/>
      <c r="H31" s="1236"/>
      <c r="I31" s="1235"/>
      <c r="J31" s="680"/>
      <c r="K31" s="681"/>
      <c r="L31" s="680"/>
      <c r="M31" s="691"/>
      <c r="N31" s="678"/>
      <c r="O31" s="705"/>
      <c r="P31" s="678"/>
      <c r="Q31" s="678"/>
      <c r="R31" s="682"/>
      <c r="S31" s="681"/>
      <c r="T31" s="682"/>
      <c r="U31" s="691"/>
      <c r="V31" s="679"/>
      <c r="W31" s="679"/>
      <c r="X31" s="729"/>
      <c r="Y31" s="683"/>
      <c r="Z31" s="683"/>
      <c r="AA31" s="677"/>
      <c r="AB31" s="679"/>
      <c r="AC31" s="684"/>
      <c r="AD31" s="683"/>
      <c r="AE31" s="682"/>
      <c r="AF31" s="681"/>
      <c r="AG31" s="682"/>
      <c r="AH31" s="681"/>
      <c r="AI31" s="556"/>
      <c r="AJ31" s="556"/>
      <c r="AK31" s="547"/>
      <c r="AL31" s="453"/>
      <c r="AM31" s="453"/>
      <c r="AN31" s="558"/>
      <c r="AO31" s="453"/>
      <c r="AP31" s="547"/>
      <c r="AQ31" s="493"/>
      <c r="AR31" s="493"/>
      <c r="AS31" s="493"/>
      <c r="AT31" s="493"/>
      <c r="AU31" s="547"/>
      <c r="AV31" s="770"/>
      <c r="AW31" s="453"/>
      <c r="AX31" s="694"/>
      <c r="AY31" s="547"/>
      <c r="AZ31" s="600"/>
      <c r="BA31" s="600"/>
      <c r="BB31" s="694"/>
      <c r="BC31" s="615"/>
      <c r="BD31" s="694"/>
      <c r="BE31" s="551"/>
      <c r="BF31" s="600"/>
      <c r="BG31" s="614"/>
      <c r="BH31" s="600"/>
      <c r="BI31" s="694"/>
      <c r="BJ31" s="600"/>
      <c r="BK31" s="615"/>
      <c r="BL31" s="694"/>
      <c r="BM31" s="453"/>
      <c r="BN31" s="694"/>
      <c r="BO31" s="615"/>
      <c r="BP31" s="694"/>
      <c r="BQ31" s="600"/>
      <c r="BR31" s="694"/>
      <c r="BS31" s="455"/>
      <c r="BT31" s="453"/>
      <c r="BU31" s="453"/>
      <c r="BV31" s="453"/>
      <c r="BW31" s="455"/>
      <c r="BX31" s="608"/>
      <c r="BY31" s="600"/>
      <c r="BZ31" s="453"/>
      <c r="CA31" s="455"/>
      <c r="CB31" s="453"/>
      <c r="CC31" s="453"/>
      <c r="CD31" s="453"/>
      <c r="CE31" s="455"/>
      <c r="CF31" s="600"/>
      <c r="CG31" s="694"/>
      <c r="CH31" s="453"/>
      <c r="CI31" s="550"/>
      <c r="CJ31" s="550"/>
      <c r="CK31" s="550"/>
      <c r="CL31" s="960"/>
      <c r="CM31" s="710"/>
      <c r="CN31" s="1159"/>
      <c r="CO31" s="710"/>
      <c r="CP31" s="1159"/>
      <c r="CQ31" s="488"/>
      <c r="CR31" s="962"/>
      <c r="CS31" s="554"/>
      <c r="CT31" s="710"/>
      <c r="CU31" s="569"/>
      <c r="CV31" s="711"/>
      <c r="CW31" s="569"/>
      <c r="CX31" s="711"/>
      <c r="CY31" s="554"/>
      <c r="CZ31" s="709"/>
      <c r="DA31" s="554"/>
      <c r="DB31" s="709"/>
      <c r="DC31" s="569"/>
      <c r="DD31" s="711"/>
      <c r="DE31" s="569"/>
      <c r="DF31" s="711"/>
      <c r="DG31" s="547"/>
      <c r="DH31" s="453"/>
      <c r="DI31" s="697"/>
      <c r="DJ31" s="455"/>
      <c r="DK31" s="694"/>
      <c r="DL31" s="628"/>
      <c r="DM31" s="554"/>
      <c r="DN31" s="752"/>
      <c r="DO31" s="608"/>
      <c r="DP31" s="628"/>
      <c r="DQ31" s="558"/>
      <c r="DR31" s="628"/>
      <c r="DS31" s="773"/>
      <c r="DT31" s="752"/>
      <c r="DU31" s="455"/>
      <c r="DV31" s="773"/>
      <c r="DW31" s="608"/>
      <c r="DX31" s="628"/>
      <c r="DY31" s="608"/>
      <c r="DZ31" s="628"/>
      <c r="EA31" s="771"/>
      <c r="EB31" s="770"/>
      <c r="EC31" s="547"/>
      <c r="ED31" s="453"/>
      <c r="EE31" s="697"/>
      <c r="EF31" s="455"/>
      <c r="EG31" s="694"/>
      <c r="EH31" s="628"/>
      <c r="EI31" s="547"/>
      <c r="EJ31" s="608"/>
      <c r="EK31" s="625"/>
      <c r="EL31" s="608"/>
      <c r="EM31" s="625"/>
      <c r="EN31" s="547"/>
      <c r="EO31" s="608"/>
      <c r="EP31" s="625"/>
      <c r="EQ31" s="608"/>
      <c r="ER31" s="625"/>
      <c r="ES31" s="547"/>
      <c r="ET31" s="453"/>
      <c r="EU31" s="628"/>
      <c r="EV31" s="455"/>
      <c r="EW31" s="694"/>
      <c r="EX31" s="628"/>
      <c r="EY31" s="547"/>
      <c r="EZ31" s="453"/>
      <c r="FA31" s="697"/>
      <c r="FB31" s="455"/>
      <c r="FC31" s="694"/>
      <c r="FD31" s="628"/>
      <c r="FE31" s="547"/>
      <c r="FF31" s="453"/>
      <c r="FG31" s="697"/>
      <c r="FH31" s="455"/>
      <c r="FI31" s="694"/>
      <c r="FJ31" s="628"/>
      <c r="FK31" s="547"/>
      <c r="FL31" s="453"/>
      <c r="FM31" s="697"/>
      <c r="FN31" s="455"/>
      <c r="FO31" s="694"/>
      <c r="FP31" s="628"/>
      <c r="FQ31" s="547"/>
      <c r="FR31" s="453"/>
      <c r="FS31" s="697"/>
      <c r="FT31" s="455"/>
      <c r="FU31" s="694"/>
      <c r="FV31" s="628"/>
      <c r="FW31" s="614"/>
      <c r="FX31" s="615"/>
      <c r="FY31" s="614"/>
      <c r="FZ31" s="615"/>
      <c r="GA31" s="547"/>
      <c r="GB31" s="453"/>
      <c r="GC31" s="688"/>
      <c r="GD31" s="547"/>
      <c r="GE31" s="453"/>
      <c r="GF31" s="688"/>
      <c r="GG31" s="547"/>
      <c r="GH31" s="453"/>
      <c r="GI31" s="688"/>
      <c r="GJ31" s="453"/>
      <c r="GK31" s="697"/>
      <c r="GL31" s="455"/>
      <c r="GM31" s="453"/>
      <c r="GN31" s="688"/>
      <c r="GO31" s="453"/>
      <c r="GP31" s="688"/>
      <c r="GQ31" s="455"/>
      <c r="GR31" s="453"/>
      <c r="GS31" s="688"/>
      <c r="GT31" s="453"/>
      <c r="GU31" s="697"/>
      <c r="GV31" s="455"/>
      <c r="GW31" s="453"/>
      <c r="GX31" s="688"/>
      <c r="GY31" s="453"/>
      <c r="GZ31" s="688"/>
      <c r="HA31" s="614"/>
      <c r="HB31" s="453"/>
      <c r="HC31" s="697"/>
      <c r="HD31" s="453"/>
      <c r="HE31" s="697"/>
      <c r="HF31" s="614"/>
      <c r="HG31" s="453"/>
      <c r="HH31" s="697"/>
      <c r="HI31" s="453"/>
      <c r="HJ31" s="688"/>
      <c r="HK31" s="614"/>
      <c r="HL31" s="453"/>
      <c r="HM31" s="688"/>
      <c r="HN31" s="453"/>
      <c r="HO31" s="697"/>
      <c r="HP31" s="614"/>
      <c r="HQ31" s="453"/>
      <c r="HR31" s="688"/>
      <c r="HS31" s="453"/>
      <c r="HT31" s="688"/>
      <c r="HU31" s="547"/>
      <c r="HV31" s="600"/>
      <c r="HW31" s="698"/>
      <c r="HX31" s="455"/>
      <c r="HY31" s="608"/>
      <c r="HZ31" s="625"/>
      <c r="IA31" s="547"/>
      <c r="IB31" s="600"/>
      <c r="IC31" s="698"/>
      <c r="ID31" s="455"/>
      <c r="IE31" s="608"/>
      <c r="IF31" s="625"/>
      <c r="IG31" s="554"/>
      <c r="IH31" s="608"/>
      <c r="II31" s="625"/>
      <c r="IJ31" s="455"/>
      <c r="IK31" s="608"/>
      <c r="IL31" s="625"/>
      <c r="IM31" s="455"/>
      <c r="IN31" s="693"/>
      <c r="IO31" s="625"/>
      <c r="IP31" s="455"/>
      <c r="IQ31" s="600"/>
      <c r="IR31" s="625"/>
      <c r="IS31" s="615"/>
      <c r="IT31" s="694"/>
      <c r="IU31" s="625"/>
      <c r="IV31" s="613"/>
      <c r="IW31" s="600"/>
      <c r="IX31" s="698"/>
      <c r="IY31" s="615"/>
      <c r="IZ31" s="694"/>
      <c r="JA31" s="625"/>
      <c r="JB31" s="615"/>
      <c r="JC31" s="608"/>
      <c r="JD31" s="625"/>
      <c r="JE31" s="455"/>
      <c r="JF31" s="600"/>
      <c r="JG31" s="653"/>
      <c r="JH31" s="455"/>
      <c r="JI31" s="600"/>
      <c r="JJ31" s="653"/>
      <c r="JK31" s="488"/>
      <c r="JL31" s="600"/>
      <c r="JM31" s="653"/>
      <c r="JN31" s="600"/>
      <c r="JO31" s="706"/>
      <c r="JP31" s="332"/>
      <c r="JQ31" s="600"/>
      <c r="JR31" s="653"/>
      <c r="JS31" s="600"/>
      <c r="JT31" s="653"/>
      <c r="JU31" s="678"/>
      <c r="JV31" s="600"/>
      <c r="JW31" s="653"/>
      <c r="JX31" s="600"/>
      <c r="JY31" s="698"/>
      <c r="JZ31" s="678"/>
      <c r="KA31" s="600"/>
      <c r="KB31" s="653"/>
      <c r="KC31" s="694"/>
      <c r="KD31" s="625"/>
      <c r="KE31" s="691"/>
      <c r="KF31" s="600"/>
      <c r="KG31" s="653"/>
      <c r="KH31" s="694"/>
      <c r="KI31" s="625"/>
      <c r="KJ31" s="691"/>
      <c r="KK31" s="600"/>
      <c r="KL31" s="653"/>
      <c r="KM31" s="600"/>
      <c r="KN31" s="698"/>
      <c r="KO31" s="681"/>
      <c r="KP31" s="600"/>
      <c r="KQ31" s="653"/>
      <c r="KR31" s="600"/>
      <c r="KS31" s="698"/>
      <c r="KT31" s="681"/>
      <c r="KU31" s="600"/>
      <c r="KV31" s="653"/>
      <c r="KW31" s="600"/>
      <c r="KX31" s="653"/>
      <c r="KY31" s="547"/>
      <c r="KZ31" s="453"/>
      <c r="LA31" s="688"/>
      <c r="LB31" s="453"/>
      <c r="LC31" s="688"/>
      <c r="LD31" s="551"/>
      <c r="LE31" s="455"/>
      <c r="LF31" s="453"/>
      <c r="LG31" s="628"/>
      <c r="LH31" s="453"/>
      <c r="LI31" s="628"/>
      <c r="LJ31" s="453"/>
      <c r="LK31" s="547"/>
      <c r="LL31" s="453"/>
      <c r="LM31" s="551"/>
      <c r="LN31" s="453"/>
      <c r="LO31" s="625"/>
      <c r="LP31" s="547"/>
      <c r="LQ31" s="493"/>
      <c r="LR31" s="752"/>
      <c r="LS31" s="575"/>
      <c r="LT31" s="629"/>
      <c r="LU31" s="455"/>
      <c r="LV31" s="453"/>
      <c r="LW31" s="453"/>
      <c r="LX31" s="628"/>
      <c r="LY31" s="455"/>
      <c r="LZ31" s="752"/>
      <c r="MA31" s="752"/>
      <c r="MB31" s="628"/>
      <c r="MC31" s="615"/>
      <c r="MD31" s="615"/>
      <c r="ME31" s="614"/>
      <c r="MF31" s="615"/>
      <c r="MG31" s="455"/>
      <c r="MH31" s="694"/>
      <c r="MI31" s="625"/>
      <c r="MJ31" s="600"/>
      <c r="MK31" s="455"/>
      <c r="ML31" s="694"/>
      <c r="MM31" s="625"/>
      <c r="MN31" s="600"/>
      <c r="MO31" s="455"/>
      <c r="MP31" s="600"/>
      <c r="MQ31" s="698"/>
      <c r="MR31" s="600"/>
      <c r="MS31" s="490"/>
      <c r="MT31" s="600"/>
      <c r="MU31" s="698"/>
      <c r="MV31" s="600"/>
      <c r="MW31" s="681"/>
      <c r="MX31" s="694"/>
      <c r="MY31" s="625"/>
      <c r="MZ31" s="600"/>
      <c r="NA31" s="681"/>
      <c r="NB31" s="694"/>
      <c r="NC31" s="625"/>
      <c r="ND31" s="600"/>
      <c r="NE31" s="975"/>
      <c r="NF31" s="600"/>
      <c r="NG31" s="698"/>
      <c r="NH31" s="600"/>
      <c r="NI31" s="681"/>
      <c r="NJ31" s="694"/>
      <c r="NK31" s="625"/>
      <c r="NL31" s="600"/>
      <c r="NM31" s="455"/>
      <c r="NN31" s="752"/>
      <c r="NO31" s="688"/>
      <c r="NP31" s="455"/>
      <c r="NQ31" s="752"/>
      <c r="NR31" s="688"/>
      <c r="NS31" s="615"/>
      <c r="NT31" s="752"/>
      <c r="NU31" s="688"/>
      <c r="NV31" s="615"/>
      <c r="NW31" s="752"/>
      <c r="NX31" s="688"/>
      <c r="NY31" s="615"/>
      <c r="NZ31" s="752"/>
      <c r="OA31" s="688"/>
      <c r="OB31" s="615"/>
      <c r="OC31" s="752"/>
      <c r="OD31" s="688"/>
      <c r="OE31" s="547"/>
      <c r="OF31" s="453"/>
      <c r="OG31" s="697"/>
      <c r="OH31" s="455"/>
      <c r="OI31" s="694"/>
      <c r="OJ31" s="628"/>
      <c r="OK31" s="547"/>
      <c r="OL31" s="453"/>
      <c r="OM31" s="697"/>
      <c r="ON31" s="752"/>
      <c r="OO31" s="688"/>
      <c r="OP31" s="547"/>
      <c r="OQ31" s="575"/>
      <c r="OR31" s="629"/>
      <c r="OS31" s="752"/>
      <c r="OT31" s="688"/>
      <c r="OU31" s="455"/>
      <c r="OV31" s="752"/>
      <c r="OW31" s="688"/>
      <c r="OX31" s="575"/>
      <c r="OY31" s="629"/>
      <c r="OZ31" s="752"/>
      <c r="PA31" s="688"/>
      <c r="PB31" s="455"/>
      <c r="PC31" s="752"/>
      <c r="PD31" s="688"/>
      <c r="PE31" s="575"/>
      <c r="PF31" s="629"/>
      <c r="PG31" s="752"/>
      <c r="PH31" s="688"/>
      <c r="PI31" s="615"/>
      <c r="PJ31" s="752"/>
      <c r="PK31" s="688"/>
      <c r="PL31" s="752"/>
      <c r="PM31" s="688"/>
      <c r="PN31" s="770"/>
      <c r="PO31" s="628"/>
      <c r="PP31" s="615"/>
      <c r="PQ31" s="752"/>
      <c r="PR31" s="688"/>
      <c r="PS31" s="752"/>
      <c r="PT31" s="688"/>
      <c r="PU31" s="770"/>
      <c r="PV31" s="628"/>
      <c r="PW31" s="615"/>
      <c r="PX31" s="752"/>
      <c r="PY31" s="688"/>
      <c r="PZ31" s="600"/>
      <c r="QA31" s="698"/>
      <c r="QB31" s="752"/>
      <c r="QC31" s="688"/>
      <c r="QD31" s="615"/>
      <c r="QE31" s="752"/>
      <c r="QF31" s="688"/>
      <c r="QG31" s="575"/>
      <c r="QH31" s="629"/>
      <c r="QI31" s="752"/>
      <c r="QJ31" s="688"/>
      <c r="QK31" s="455"/>
      <c r="QL31" s="455"/>
      <c r="QM31" s="547"/>
      <c r="QN31" s="332"/>
      <c r="QO31" s="682"/>
      <c r="QP31" s="681"/>
      <c r="QQ31" s="682"/>
      <c r="QR31" s="681"/>
      <c r="QS31" s="452"/>
      <c r="QT31" s="491"/>
      <c r="QU31" s="453"/>
      <c r="QV31" s="452"/>
      <c r="QW31" s="551"/>
      <c r="QX31" s="453"/>
      <c r="QY31" s="455"/>
      <c r="QZ31" s="490"/>
      <c r="RA31" s="547"/>
      <c r="RB31" s="332"/>
      <c r="RC31" s="547"/>
      <c r="RD31" s="332"/>
      <c r="RE31" s="554"/>
      <c r="RF31" s="332"/>
      <c r="RG31" s="554"/>
      <c r="RH31" s="332"/>
      <c r="RI31" s="490"/>
      <c r="RJ31" s="332"/>
      <c r="RK31" s="490"/>
      <c r="RL31" s="332"/>
      <c r="RM31" s="490"/>
      <c r="RN31" s="332"/>
      <c r="RO31" s="490"/>
      <c r="RP31" s="332"/>
      <c r="RQ31" s="547"/>
      <c r="RR31" s="453"/>
      <c r="RS31" s="558"/>
      <c r="RT31" s="455"/>
      <c r="RU31" s="332"/>
      <c r="RV31" s="490"/>
      <c r="RW31" s="1326"/>
      <c r="RX31" s="328"/>
      <c r="RY31" s="1049"/>
      <c r="RZ31" s="523"/>
      <c r="SA31" s="628"/>
      <c r="SB31" s="523"/>
      <c r="SC31" s="455"/>
      <c r="SD31" s="752"/>
      <c r="SE31" s="628"/>
      <c r="SF31" s="752"/>
      <c r="SG31" s="547"/>
      <c r="SH31" s="453"/>
      <c r="SI31" s="697"/>
      <c r="SJ31" s="455"/>
      <c r="SK31" s="453"/>
      <c r="SL31" s="697"/>
      <c r="SM31" s="547"/>
      <c r="SN31" s="628"/>
      <c r="SO31" s="455"/>
      <c r="SP31" s="628"/>
      <c r="SQ31" s="615"/>
      <c r="SR31" s="628"/>
      <c r="SS31" s="615"/>
      <c r="ST31" s="628"/>
      <c r="SU31" s="615"/>
      <c r="SV31" s="615"/>
      <c r="SW31" s="615"/>
      <c r="SX31" s="615"/>
      <c r="SY31" s="511"/>
      <c r="SZ31" s="628"/>
      <c r="TA31" s="511"/>
      <c r="TB31" s="628"/>
      <c r="TC31" s="511"/>
      <c r="TD31" s="628"/>
      <c r="TE31" s="511"/>
      <c r="TF31" s="628"/>
      <c r="TG31" s="519"/>
      <c r="TH31" s="519"/>
      <c r="TI31" s="522"/>
      <c r="TJ31" s="519"/>
      <c r="TK31" s="511"/>
      <c r="TL31" s="628"/>
      <c r="TM31" s="511"/>
      <c r="TN31" s="628"/>
      <c r="TO31" s="511"/>
      <c r="TP31" s="628"/>
      <c r="TQ31" s="511"/>
      <c r="TR31" s="628"/>
      <c r="TS31" s="519"/>
      <c r="TT31" s="519"/>
      <c r="TU31" s="522"/>
      <c r="TV31" s="519"/>
      <c r="TW31" s="1180"/>
      <c r="TX31" s="1177"/>
      <c r="TY31" s="1179"/>
      <c r="TZ31" s="1180"/>
      <c r="UA31" s="1177"/>
      <c r="UB31" s="1179"/>
      <c r="UC31" s="1182"/>
      <c r="UD31" s="1182"/>
      <c r="UE31" s="1182"/>
      <c r="UF31" s="1182"/>
      <c r="UG31" s="455"/>
      <c r="UH31" s="752"/>
      <c r="UI31" s="628"/>
      <c r="UJ31" s="455"/>
      <c r="UK31" s="752"/>
      <c r="UL31" s="628"/>
      <c r="UM31" s="455"/>
      <c r="UN31" s="752"/>
      <c r="UO31" s="628"/>
      <c r="UP31" s="455"/>
      <c r="UQ31" s="752"/>
      <c r="UR31" s="628"/>
      <c r="US31" s="521"/>
      <c r="UT31" s="523"/>
      <c r="UU31" s="521"/>
      <c r="UV31" s="979"/>
      <c r="UW31" s="521"/>
      <c r="UX31" s="523"/>
      <c r="UY31" s="521"/>
      <c r="UZ31" s="523"/>
      <c r="VA31" s="798"/>
      <c r="VB31" s="523"/>
      <c r="VC31" s="798"/>
      <c r="VD31" s="523"/>
      <c r="VE31" s="798"/>
      <c r="VF31" s="516"/>
      <c r="VG31" s="798"/>
      <c r="VH31" s="523"/>
      <c r="VI31" s="524"/>
      <c r="VJ31" s="521"/>
      <c r="VK31" s="520"/>
      <c r="VL31" s="520"/>
      <c r="VM31" s="520"/>
      <c r="VN31" s="520"/>
      <c r="VO31" s="525"/>
      <c r="VP31" s="525"/>
      <c r="VQ31" s="525"/>
      <c r="VR31" s="525"/>
      <c r="VS31" s="520"/>
      <c r="VT31" s="520"/>
      <c r="VU31" s="520"/>
      <c r="VV31" s="520"/>
      <c r="VW31" s="525"/>
      <c r="VX31" s="525"/>
      <c r="VY31" s="525"/>
      <c r="VZ31" s="525"/>
      <c r="WA31" s="1309">
        <f>'Проверочная  таблица'!VS31+'Проверочная  таблица'!VU31</f>
        <v>0</v>
      </c>
      <c r="WB31" s="1309">
        <f>'Проверочная  таблица'!VT31+'Проверочная  таблица'!VV31</f>
        <v>0</v>
      </c>
    </row>
    <row r="32" spans="1:601" s="327" customFormat="1" ht="25.5" customHeight="1" x14ac:dyDescent="0.3">
      <c r="A32" s="339" t="s">
        <v>5</v>
      </c>
      <c r="B32" s="502">
        <f>D32+AI32+'Проверочная  таблица'!QS32+'Проверочная  таблица'!RW32</f>
        <v>1542236960.4300001</v>
      </c>
      <c r="C32" s="499">
        <f>E32+'Проверочная  таблица'!QV32+AJ32+'Проверочная  таблица'!RX32</f>
        <v>347274527.82999998</v>
      </c>
      <c r="D32" s="502">
        <f>F32+P32+N32+V32+AA32+H32</f>
        <v>200725900</v>
      </c>
      <c r="E32" s="499">
        <f>G32+Q32+O32+W32+AB32+I32</f>
        <v>122746475</v>
      </c>
      <c r="F32" s="1311">
        <f>'[1]Дотация  из  ОБ_факт'!M28</f>
        <v>200725900</v>
      </c>
      <c r="G32" s="1384">
        <v>122746475</v>
      </c>
      <c r="H32" s="1313"/>
      <c r="I32" s="1385"/>
      <c r="J32" s="1318"/>
      <c r="K32" s="1318"/>
      <c r="L32" s="559"/>
      <c r="M32" s="685"/>
      <c r="N32" s="1311">
        <f>'[1]Дотация  из  ОБ_факт'!Q28</f>
        <v>0</v>
      </c>
      <c r="O32" s="1386"/>
      <c r="P32" s="1311"/>
      <c r="Q32" s="1387"/>
      <c r="R32" s="1318"/>
      <c r="S32" s="1318"/>
      <c r="T32" s="559"/>
      <c r="U32" s="572"/>
      <c r="V32" s="1311">
        <f>'[1]Дотация  из  ОБ_факт'!AA28+'[1]Дотация  из  ОБ_факт'!AC28+'[1]Дотация  из  ОБ_факт'!AG28</f>
        <v>0</v>
      </c>
      <c r="W32" s="328">
        <f>SUM(X32:Z32)</f>
        <v>0</v>
      </c>
      <c r="X32" s="730"/>
      <c r="Y32" s="542"/>
      <c r="Z32" s="543"/>
      <c r="AA32" s="1311"/>
      <c r="AB32" s="959"/>
      <c r="AC32" s="544"/>
      <c r="AD32" s="545"/>
      <c r="AE32" s="1318"/>
      <c r="AF32" s="1318"/>
      <c r="AG32" s="559"/>
      <c r="AH32" s="676"/>
      <c r="AI32" s="1276">
        <f>'Проверочная  таблица'!LK32+'Проверочная  таблица'!QK32+'Проверочная  таблица'!QM32+CQ32+CS32+CY32+DA32+BS32+CA32+'Проверочная  таблица'!JK32+'Проверочная  таблица'!JU32+'Проверочная  таблица'!EC32+'Проверочная  таблица'!KY32+DM32+'Проверочная  таблица'!IG32+'Проверочная  таблица'!IM32+'Проверочная  таблица'!MG32+'Проверочная  таблица'!MO32+IA32+'Проверочная  таблица'!LU32+FK32+EY32+OE32+ES32+AK32+AU32+FE32+JE32+GG32+GQ32+DG32+OK32+FQ32+EI32+OU32+NM32+GA32+CM32+HU32</f>
        <v>423926073.43000001</v>
      </c>
      <c r="AJ32" s="556">
        <f>'Проверочная  таблица'!LP32+'Проверочная  таблица'!QL32+'Проверочная  таблица'!QN32+CR32+CT32+CZ32+DB32+BW32+CE32+'Проверочная  таблица'!JP32+'Проверочная  таблица'!JZ32+'Проверочная  таблица'!EF32+'Проверочная  таблица'!LE32+DU32+'Проверочная  таблица'!IJ32+'Проверочная  таблица'!IP32+'Проверочная  таблица'!MK32+'Проверочная  таблица'!MS32+ID32+'Проверочная  таблица'!LY32+FH32+FN32+FB32+OH32+EV32+AP32+AY32+JH32+GL32+GV32+DJ32+OP32+FT32+EN32+PB32+NP32+GD32+CO32+HX32</f>
        <v>8607671.379999999</v>
      </c>
      <c r="AK32" s="502">
        <f>SUM(AL32:AO32)</f>
        <v>0</v>
      </c>
      <c r="AL32" s="330">
        <f>[1]Субсидия_факт!DB30</f>
        <v>0</v>
      </c>
      <c r="AM32" s="500">
        <f>[1]Субсидия_факт!FF30</f>
        <v>0</v>
      </c>
      <c r="AN32" s="501">
        <f>[1]Субсидия_факт!FR30</f>
        <v>0</v>
      </c>
      <c r="AO32" s="500">
        <f>[1]Субсидия_факт!MZ30</f>
        <v>0</v>
      </c>
      <c r="AP32" s="499">
        <f>SUM(AQ32:AT32)</f>
        <v>0</v>
      </c>
      <c r="AQ32" s="330"/>
      <c r="AR32" s="330"/>
      <c r="AS32" s="330"/>
      <c r="AT32" s="330"/>
      <c r="AU32" s="499"/>
      <c r="AV32" s="458"/>
      <c r="AW32" s="330"/>
      <c r="AX32" s="501"/>
      <c r="AY32" s="499"/>
      <c r="AZ32" s="500"/>
      <c r="BA32" s="500"/>
      <c r="BB32" s="501"/>
      <c r="BC32" s="779"/>
      <c r="BD32" s="501"/>
      <c r="BE32" s="458"/>
      <c r="BF32" s="330"/>
      <c r="BG32" s="779"/>
      <c r="BH32" s="500"/>
      <c r="BI32" s="501"/>
      <c r="BJ32" s="330"/>
      <c r="BK32" s="779"/>
      <c r="BL32" s="1070"/>
      <c r="BM32" s="330"/>
      <c r="BN32" s="1070"/>
      <c r="BO32" s="779"/>
      <c r="BP32" s="501"/>
      <c r="BQ32" s="500"/>
      <c r="BR32" s="501"/>
      <c r="BS32" s="499">
        <f t="shared" ref="BS32:BS33" si="300">SUM(BT32:BV32)</f>
        <v>71380700</v>
      </c>
      <c r="BT32" s="1388">
        <f>[1]Субсидия_факт!IL30</f>
        <v>0</v>
      </c>
      <c r="BU32" s="330">
        <f>[1]Субсидия_факт!IR30</f>
        <v>0</v>
      </c>
      <c r="BV32" s="500">
        <f>[1]Субсидия_факт!JD30</f>
        <v>71380700</v>
      </c>
      <c r="BW32" s="499">
        <f t="shared" ref="BW32:BW33" si="301">SUM(BX32:BZ32)</f>
        <v>0</v>
      </c>
      <c r="BX32" s="703"/>
      <c r="BY32" s="500"/>
      <c r="BZ32" s="500"/>
      <c r="CA32" s="499">
        <f t="shared" ref="CA32:CA33" si="302">SUM(CB32:CD32)</f>
        <v>0</v>
      </c>
      <c r="CB32" s="330"/>
      <c r="CC32" s="330"/>
      <c r="CD32" s="703"/>
      <c r="CE32" s="499">
        <f t="shared" ref="CE32:CE33" si="303">SUM(CF32:CH32)</f>
        <v>0</v>
      </c>
      <c r="CF32" s="500"/>
      <c r="CG32" s="501"/>
      <c r="CH32" s="703"/>
      <c r="CI32" s="498"/>
      <c r="CJ32" s="498"/>
      <c r="CK32" s="498"/>
      <c r="CL32" s="1319"/>
      <c r="CM32" s="499">
        <f t="shared" ref="CM32:CO33" si="304">CN32</f>
        <v>0</v>
      </c>
      <c r="CN32" s="630">
        <f>[1]Субсидия_факт!FT30</f>
        <v>0</v>
      </c>
      <c r="CO32" s="499">
        <f t="shared" si="304"/>
        <v>0</v>
      </c>
      <c r="CP32" s="1160"/>
      <c r="CQ32" s="1321">
        <f>[1]Субсидия_факт!FV30</f>
        <v>45164953.560000002</v>
      </c>
      <c r="CR32" s="959"/>
      <c r="CS32" s="1310"/>
      <c r="CT32" s="328"/>
      <c r="CU32" s="1320"/>
      <c r="CV32" s="498"/>
      <c r="CW32" s="779"/>
      <c r="CX32" s="329"/>
      <c r="CY32" s="502">
        <f>[1]Субсидия_факт!GB30</f>
        <v>12498761.379999999</v>
      </c>
      <c r="CZ32" s="328"/>
      <c r="DA32" s="1321"/>
      <c r="DB32" s="328"/>
      <c r="DC32" s="1320"/>
      <c r="DD32" s="498"/>
      <c r="DE32" s="1322"/>
      <c r="DF32" s="329"/>
      <c r="DG32" s="502">
        <f>SUM(DH32:DI32)</f>
        <v>0</v>
      </c>
      <c r="DH32" s="703">
        <f>[1]Субсидия_факт!EV30</f>
        <v>0</v>
      </c>
      <c r="DI32" s="630">
        <f>[1]Субсидия_факт!EX30</f>
        <v>0</v>
      </c>
      <c r="DJ32" s="499">
        <f>SUM(DK32:DL32)</f>
        <v>0</v>
      </c>
      <c r="DK32" s="501"/>
      <c r="DL32" s="630"/>
      <c r="DM32" s="1310">
        <f>SUM(DN32:DT32)</f>
        <v>4200000</v>
      </c>
      <c r="DN32" s="703">
        <f>[1]Субсидия_факт!R30</f>
        <v>1000000</v>
      </c>
      <c r="DO32" s="703">
        <f>[1]Субсидия_факт!T30</f>
        <v>0</v>
      </c>
      <c r="DP32" s="630">
        <f>[1]Субсидия_факт!V30</f>
        <v>0</v>
      </c>
      <c r="DQ32" s="500">
        <f>[1]Субсидия_факт!X30</f>
        <v>0</v>
      </c>
      <c r="DR32" s="700">
        <f>[1]Субсидия_факт!Z30</f>
        <v>0</v>
      </c>
      <c r="DS32" s="500">
        <f>[1]Субсидия_факт!AB30</f>
        <v>3200000</v>
      </c>
      <c r="DT32" s="670">
        <f>[1]Субсидия_факт!AD30</f>
        <v>0</v>
      </c>
      <c r="DU32" s="499">
        <f>SUM(DV32:EB32)</f>
        <v>0</v>
      </c>
      <c r="DV32" s="670"/>
      <c r="DW32" s="703"/>
      <c r="DX32" s="630"/>
      <c r="DY32" s="703"/>
      <c r="DZ32" s="630"/>
      <c r="EA32" s="501"/>
      <c r="EB32" s="703"/>
      <c r="EC32" s="502">
        <f>SUM(ED32:EE32)</f>
        <v>0</v>
      </c>
      <c r="ED32" s="703">
        <f>[1]Субсидия_факт!BN30</f>
        <v>0</v>
      </c>
      <c r="EE32" s="630">
        <f>[1]Субсидия_факт!BP30</f>
        <v>0</v>
      </c>
      <c r="EF32" s="499">
        <f>SUM(EG32:EH32)</f>
        <v>0</v>
      </c>
      <c r="EG32" s="501"/>
      <c r="EH32" s="630"/>
      <c r="EI32" s="499">
        <f t="shared" ref="EI32:EI33" si="305">SUM(EJ32:EM32)</f>
        <v>0</v>
      </c>
      <c r="EJ32" s="458">
        <f>[1]Субсидия_факт!AJ30</f>
        <v>0</v>
      </c>
      <c r="EK32" s="630">
        <f>[1]Субсидия_факт!AL30</f>
        <v>0</v>
      </c>
      <c r="EL32" s="1070">
        <f>[1]Субсидия_факт!AN30</f>
        <v>0</v>
      </c>
      <c r="EM32" s="630">
        <f>[1]Субсидия_факт!AP30</f>
        <v>0</v>
      </c>
      <c r="EN32" s="499">
        <f t="shared" ref="EN32:EN33" si="306">SUM(EO32:ER32)</f>
        <v>0</v>
      </c>
      <c r="EO32" s="458"/>
      <c r="EP32" s="630"/>
      <c r="EQ32" s="458"/>
      <c r="ER32" s="630"/>
      <c r="ES32" s="502">
        <f>SUM(ET32:EU32)</f>
        <v>0</v>
      </c>
      <c r="ET32" s="703">
        <f>[1]Субсидия_факт!AX30</f>
        <v>0</v>
      </c>
      <c r="EU32" s="630">
        <f>[1]Субсидия_факт!AZ30</f>
        <v>0</v>
      </c>
      <c r="EV32" s="499">
        <f>SUM(EW32:EX32)</f>
        <v>0</v>
      </c>
      <c r="EW32" s="501"/>
      <c r="EX32" s="630"/>
      <c r="EY32" s="502">
        <f>SUM(EZ32:FA32)</f>
        <v>0</v>
      </c>
      <c r="EZ32" s="703">
        <f>[1]Субсидия_факт!BZ30</f>
        <v>0</v>
      </c>
      <c r="FA32" s="630">
        <f>[1]Субсидия_факт!CB30</f>
        <v>0</v>
      </c>
      <c r="FB32" s="499">
        <f>SUM(FC32:FD32)</f>
        <v>0</v>
      </c>
      <c r="FC32" s="501"/>
      <c r="FD32" s="630"/>
      <c r="FE32" s="502">
        <f>SUM(FF32:FG32)</f>
        <v>0</v>
      </c>
      <c r="FF32" s="703">
        <f>[1]Субсидия_факт!BR30</f>
        <v>0</v>
      </c>
      <c r="FG32" s="630">
        <f>[1]Субсидия_факт!BT30</f>
        <v>0</v>
      </c>
      <c r="FH32" s="499">
        <f>SUM(FI32:FJ32)</f>
        <v>0</v>
      </c>
      <c r="FI32" s="501"/>
      <c r="FJ32" s="630"/>
      <c r="FK32" s="502">
        <f>SUM(FL32:FM32)</f>
        <v>0</v>
      </c>
      <c r="FL32" s="703">
        <f>[1]Субсидия_факт!KJ30</f>
        <v>0</v>
      </c>
      <c r="FM32" s="630">
        <f>[1]Субсидия_факт!KL30</f>
        <v>0</v>
      </c>
      <c r="FN32" s="499">
        <f>SUM(FO32:FP32)</f>
        <v>0</v>
      </c>
      <c r="FO32" s="501"/>
      <c r="FP32" s="630"/>
      <c r="FQ32" s="502">
        <f>SUM(FR32:FS32)</f>
        <v>0</v>
      </c>
      <c r="FR32" s="703"/>
      <c r="FS32" s="630"/>
      <c r="FT32" s="499">
        <f>SUM(FU32:FV32)</f>
        <v>0</v>
      </c>
      <c r="FU32" s="501"/>
      <c r="FV32" s="630"/>
      <c r="FW32" s="1323"/>
      <c r="FX32" s="779"/>
      <c r="FY32" s="1323"/>
      <c r="FZ32" s="779"/>
      <c r="GA32" s="499">
        <f t="shared" ref="GA32:GA33" si="307">SUM(GB32:GC32)</f>
        <v>0</v>
      </c>
      <c r="GB32" s="703">
        <f>[1]Субсидия_факт!BJ30</f>
        <v>0</v>
      </c>
      <c r="GC32" s="630">
        <f>[1]Субсидия_факт!BL30</f>
        <v>0</v>
      </c>
      <c r="GD32" s="499">
        <f t="shared" ref="GD32:GD33" si="308">SUM(GE32:GF32)</f>
        <v>0</v>
      </c>
      <c r="GE32" s="703"/>
      <c r="GF32" s="630"/>
      <c r="GG32" s="502">
        <f>SUM(GJ32:GK32)</f>
        <v>2859071.04</v>
      </c>
      <c r="GH32" s="703"/>
      <c r="GI32" s="630"/>
      <c r="GJ32" s="703">
        <f>[1]Субсидия_факт!GX30</f>
        <v>1678043.78</v>
      </c>
      <c r="GK32" s="630">
        <f>[1]Субсидия_факт!HB30</f>
        <v>1181027.26</v>
      </c>
      <c r="GL32" s="499">
        <f>SUM(GO32:GP32)</f>
        <v>0</v>
      </c>
      <c r="GM32" s="703"/>
      <c r="GN32" s="630"/>
      <c r="GO32" s="703"/>
      <c r="GP32" s="630"/>
      <c r="GQ32" s="499">
        <f t="shared" ref="GQ32:GQ33" si="309">SUM(GR32:GU32)</f>
        <v>0</v>
      </c>
      <c r="GR32" s="703"/>
      <c r="GS32" s="630"/>
      <c r="GT32" s="703"/>
      <c r="GU32" s="630"/>
      <c r="GV32" s="499">
        <f t="shared" ref="GV32:GV33" si="310">SUM(GW32:GZ32)</f>
        <v>0</v>
      </c>
      <c r="GW32" s="703"/>
      <c r="GX32" s="630"/>
      <c r="GY32" s="703"/>
      <c r="GZ32" s="630"/>
      <c r="HA32" s="779"/>
      <c r="HB32" s="703"/>
      <c r="HC32" s="630"/>
      <c r="HD32" s="703"/>
      <c r="HE32" s="630"/>
      <c r="HF32" s="779"/>
      <c r="HG32" s="703"/>
      <c r="HH32" s="630"/>
      <c r="HI32" s="703"/>
      <c r="HJ32" s="630"/>
      <c r="HK32" s="779"/>
      <c r="HL32" s="703"/>
      <c r="HM32" s="630"/>
      <c r="HN32" s="703"/>
      <c r="HO32" s="630"/>
      <c r="HP32" s="779"/>
      <c r="HQ32" s="703"/>
      <c r="HR32" s="630"/>
      <c r="HS32" s="703"/>
      <c r="HT32" s="630"/>
      <c r="HU32" s="502">
        <f t="shared" ref="HU32:HU33" si="311">SUM(HV32:HW32)</f>
        <v>0</v>
      </c>
      <c r="HV32" s="500">
        <f>[1]Субсидия_факт!N30</f>
        <v>0</v>
      </c>
      <c r="HW32" s="630">
        <f>[1]Субсидия_факт!P30</f>
        <v>0</v>
      </c>
      <c r="HX32" s="499">
        <f t="shared" ref="HX32:HX33" si="312">SUM(HY32:HZ32)</f>
        <v>0</v>
      </c>
      <c r="HY32" s="500"/>
      <c r="HZ32" s="630"/>
      <c r="IA32" s="502">
        <f t="shared" ref="IA32:IA33" si="313">SUM(IB32:IC32)</f>
        <v>5672500</v>
      </c>
      <c r="IB32" s="500">
        <f>[1]Субсидия_факт!EP30</f>
        <v>1588500</v>
      </c>
      <c r="IC32" s="630">
        <f>[1]Субсидия_факт!ER30</f>
        <v>4084000</v>
      </c>
      <c r="ID32" s="499">
        <f t="shared" ref="ID32:ID33" si="314">SUM(IE32:IF32)</f>
        <v>0</v>
      </c>
      <c r="IE32" s="500"/>
      <c r="IF32" s="630"/>
      <c r="IG32" s="502">
        <f>SUM(IH32:II32)</f>
        <v>0</v>
      </c>
      <c r="IH32" s="703">
        <f>[1]Субсидия_факт!ED30</f>
        <v>0</v>
      </c>
      <c r="II32" s="630">
        <f>[1]Субсидия_факт!EJ30</f>
        <v>0</v>
      </c>
      <c r="IJ32" s="499">
        <f>SUM(IK32:IL32)</f>
        <v>0</v>
      </c>
      <c r="IK32" s="703"/>
      <c r="IL32" s="630"/>
      <c r="IM32" s="499"/>
      <c r="IN32" s="703"/>
      <c r="IO32" s="630"/>
      <c r="IP32" s="499"/>
      <c r="IQ32" s="500"/>
      <c r="IR32" s="649"/>
      <c r="IS32" s="779"/>
      <c r="IT32" s="501"/>
      <c r="IU32" s="630"/>
      <c r="IV32" s="1322"/>
      <c r="IW32" s="500"/>
      <c r="IX32" s="700"/>
      <c r="IY32" s="779"/>
      <c r="IZ32" s="703"/>
      <c r="JA32" s="1324"/>
      <c r="JB32" s="779"/>
      <c r="JC32" s="703"/>
      <c r="JD32" s="630"/>
      <c r="JE32" s="499">
        <f t="shared" ref="JE32:JE33" si="315">SUM(JF32:JG32)</f>
        <v>0</v>
      </c>
      <c r="JF32" s="500">
        <f>[1]Субсидия_факт!AR30</f>
        <v>0</v>
      </c>
      <c r="JG32" s="630">
        <f>[1]Субсидия_факт!AT30</f>
        <v>0</v>
      </c>
      <c r="JH32" s="499">
        <f t="shared" ref="JH32:JH33" si="316">SUM(JI32:JJ32)</f>
        <v>0</v>
      </c>
      <c r="JI32" s="500"/>
      <c r="JJ32" s="630"/>
      <c r="JK32" s="499">
        <f>SUM(JL32:JO32)</f>
        <v>0</v>
      </c>
      <c r="JL32" s="500">
        <f>[1]Субсидия_факт!CJ30</f>
        <v>0</v>
      </c>
      <c r="JM32" s="630">
        <f>[1]Субсидия_факт!CP30</f>
        <v>0</v>
      </c>
      <c r="JN32" s="703">
        <f>[1]Субсидия_факт!DN30</f>
        <v>0</v>
      </c>
      <c r="JO32" s="1324">
        <f>[1]Субсидия_факт!DT30</f>
        <v>0</v>
      </c>
      <c r="JP32" s="499">
        <f>SUM(JQ32:JT32)</f>
        <v>0</v>
      </c>
      <c r="JQ32" s="500"/>
      <c r="JR32" s="630"/>
      <c r="JS32" s="500"/>
      <c r="JT32" s="699"/>
      <c r="JU32" s="499"/>
      <c r="JV32" s="500"/>
      <c r="JW32" s="630"/>
      <c r="JX32" s="703"/>
      <c r="JY32" s="1324"/>
      <c r="JZ32" s="499"/>
      <c r="KA32" s="500"/>
      <c r="KB32" s="630"/>
      <c r="KC32" s="501"/>
      <c r="KD32" s="630"/>
      <c r="KE32" s="779"/>
      <c r="KF32" s="500"/>
      <c r="KG32" s="630"/>
      <c r="KH32" s="501"/>
      <c r="KI32" s="630"/>
      <c r="KJ32" s="779"/>
      <c r="KK32" s="500"/>
      <c r="KL32" s="630"/>
      <c r="KM32" s="500"/>
      <c r="KN32" s="700"/>
      <c r="KO32" s="779"/>
      <c r="KP32" s="500"/>
      <c r="KQ32" s="630"/>
      <c r="KR32" s="703"/>
      <c r="KS32" s="1324"/>
      <c r="KT32" s="779"/>
      <c r="KU32" s="500"/>
      <c r="KV32" s="630"/>
      <c r="KW32" s="500"/>
      <c r="KX32" s="699"/>
      <c r="KY32" s="499">
        <f t="shared" ref="KY32:KY33" si="317">SUM(KZ32:LD32)</f>
        <v>0</v>
      </c>
      <c r="KZ32" s="703">
        <f>[1]Субсидия_факт!CD30</f>
        <v>0</v>
      </c>
      <c r="LA32" s="630">
        <f>[1]Субсидия_факт!CF30</f>
        <v>0</v>
      </c>
      <c r="LB32" s="703">
        <f>[1]Субсидия_факт!BV30</f>
        <v>0</v>
      </c>
      <c r="LC32" s="630">
        <f>[1]Субсидия_факт!BX30</f>
        <v>0</v>
      </c>
      <c r="LD32" s="500">
        <f>[1]Субсидия_факт!CH30</f>
        <v>0</v>
      </c>
      <c r="LE32" s="499">
        <f t="shared" ref="LE32:LE33" si="318">SUM(LF32:LJ32)</f>
        <v>0</v>
      </c>
      <c r="LF32" s="500"/>
      <c r="LG32" s="630"/>
      <c r="LH32" s="500"/>
      <c r="LI32" s="630"/>
      <c r="LJ32" s="500"/>
      <c r="LK32" s="502">
        <f>SUM(LL32:LO32)</f>
        <v>2220510.79</v>
      </c>
      <c r="LL32" s="500">
        <f>[1]Субсидия_факт!HN30</f>
        <v>0</v>
      </c>
      <c r="LM32" s="500">
        <f>[1]Субсидия_факт!HL30</f>
        <v>2220510.79</v>
      </c>
      <c r="LN32" s="703">
        <f>[1]Субсидия_факт!HV30</f>
        <v>0</v>
      </c>
      <c r="LO32" s="630">
        <f>[1]Субсидия_факт!HX30</f>
        <v>0</v>
      </c>
      <c r="LP32" s="499">
        <f>SUM(LQ32:LT32)</f>
        <v>0</v>
      </c>
      <c r="LQ32" s="330"/>
      <c r="LR32" s="500"/>
      <c r="LS32" s="458"/>
      <c r="LT32" s="630"/>
      <c r="LU32" s="499"/>
      <c r="LV32" s="500">
        <f>[1]Субсидия_факт!HT30</f>
        <v>0</v>
      </c>
      <c r="LW32" s="500">
        <f>[1]Субсидия_факт!HP30</f>
        <v>0</v>
      </c>
      <c r="LX32" s="630">
        <f>[1]Субсидия_факт!HR30</f>
        <v>0</v>
      </c>
      <c r="LY32" s="499"/>
      <c r="LZ32" s="500"/>
      <c r="MA32" s="500"/>
      <c r="MB32" s="630"/>
      <c r="MC32" s="1323"/>
      <c r="MD32" s="1323"/>
      <c r="ME32" s="1323"/>
      <c r="MF32" s="779"/>
      <c r="MG32" s="1311">
        <f t="shared" ref="MG32:MG33" si="319">SUM(MH32:MJ32)</f>
        <v>38064736.840000004</v>
      </c>
      <c r="MH32" s="703">
        <f>[1]Субсидия_факт!LH30</f>
        <v>1608236.84</v>
      </c>
      <c r="MI32" s="1324">
        <f>[1]Субсидия_факт!LN30</f>
        <v>30556500</v>
      </c>
      <c r="MJ32" s="500">
        <f>[1]Субсидия_факт!LT30</f>
        <v>5900000</v>
      </c>
      <c r="MK32" s="1311">
        <f t="shared" ref="MK32:MK33" si="320">SUM(ML32:MN32)</f>
        <v>5900000</v>
      </c>
      <c r="ML32" s="501"/>
      <c r="MM32" s="630"/>
      <c r="MN32" s="500">
        <f>MJ32</f>
        <v>5900000</v>
      </c>
      <c r="MO32" s="1311"/>
      <c r="MP32" s="703"/>
      <c r="MQ32" s="1324"/>
      <c r="MR32" s="500"/>
      <c r="MS32" s="1389"/>
      <c r="MT32" s="500"/>
      <c r="MU32" s="700"/>
      <c r="MV32" s="500"/>
      <c r="MW32" s="559"/>
      <c r="MX32" s="501"/>
      <c r="MY32" s="630"/>
      <c r="MZ32" s="500"/>
      <c r="NA32" s="559"/>
      <c r="NB32" s="501"/>
      <c r="NC32" s="630"/>
      <c r="ND32" s="500"/>
      <c r="NE32" s="1318"/>
      <c r="NF32" s="703"/>
      <c r="NG32" s="1324"/>
      <c r="NH32" s="500"/>
      <c r="NI32" s="559"/>
      <c r="NJ32" s="501"/>
      <c r="NK32" s="630"/>
      <c r="NL32" s="500"/>
      <c r="NM32" s="499"/>
      <c r="NN32" s="330"/>
      <c r="NO32" s="649"/>
      <c r="NP32" s="499"/>
      <c r="NQ32" s="330"/>
      <c r="NR32" s="649"/>
      <c r="NS32" s="779"/>
      <c r="NT32" s="330"/>
      <c r="NU32" s="649"/>
      <c r="NV32" s="779"/>
      <c r="NW32" s="330"/>
      <c r="NX32" s="649"/>
      <c r="NY32" s="779"/>
      <c r="NZ32" s="330"/>
      <c r="OA32" s="649"/>
      <c r="OB32" s="779"/>
      <c r="OC32" s="330"/>
      <c r="OD32" s="649"/>
      <c r="OE32" s="502">
        <f>SUM(OF32:OG32)</f>
        <v>0</v>
      </c>
      <c r="OF32" s="703">
        <f>[1]Субсидия_факт!AF30</f>
        <v>0</v>
      </c>
      <c r="OG32" s="630">
        <f>[1]Субсидия_факт!AH30</f>
        <v>0</v>
      </c>
      <c r="OH32" s="499">
        <f>SUM(OI32:OJ32)</f>
        <v>0</v>
      </c>
      <c r="OI32" s="501"/>
      <c r="OJ32" s="630"/>
      <c r="OK32" s="499">
        <f t="shared" ref="OK32:OK33" si="321">SUM(OL32:OO32)</f>
        <v>0</v>
      </c>
      <c r="OL32" s="500">
        <f>[1]Субсидия_факт!MN30</f>
        <v>0</v>
      </c>
      <c r="OM32" s="700">
        <f>[1]Субсидия_факт!MP30</f>
        <v>0</v>
      </c>
      <c r="ON32" s="330"/>
      <c r="OO32" s="649"/>
      <c r="OP32" s="499">
        <f t="shared" ref="OP32:OP33" si="322">SUM(OQ32:OT32)</f>
        <v>0</v>
      </c>
      <c r="OQ32" s="458"/>
      <c r="OR32" s="630"/>
      <c r="OS32" s="330"/>
      <c r="OT32" s="649"/>
      <c r="OU32" s="499"/>
      <c r="OV32" s="330"/>
      <c r="OW32" s="649"/>
      <c r="OX32" s="458"/>
      <c r="OY32" s="630"/>
      <c r="OZ32" s="330"/>
      <c r="PA32" s="649"/>
      <c r="PB32" s="499"/>
      <c r="PC32" s="330"/>
      <c r="PD32" s="649"/>
      <c r="PE32" s="458"/>
      <c r="PF32" s="630"/>
      <c r="PG32" s="330"/>
      <c r="PH32" s="649"/>
      <c r="PI32" s="779"/>
      <c r="PJ32" s="330"/>
      <c r="PK32" s="649"/>
      <c r="PL32" s="330"/>
      <c r="PM32" s="649"/>
      <c r="PN32" s="458"/>
      <c r="PO32" s="630"/>
      <c r="PP32" s="779"/>
      <c r="PQ32" s="330"/>
      <c r="PR32" s="649"/>
      <c r="PS32" s="330"/>
      <c r="PT32" s="649"/>
      <c r="PU32" s="458"/>
      <c r="PV32" s="630"/>
      <c r="PW32" s="779"/>
      <c r="PX32" s="330"/>
      <c r="PY32" s="649"/>
      <c r="PZ32" s="500"/>
      <c r="QA32" s="700"/>
      <c r="QB32" s="330"/>
      <c r="QC32" s="649"/>
      <c r="QD32" s="779"/>
      <c r="QE32" s="330"/>
      <c r="QF32" s="649"/>
      <c r="QG32" s="458"/>
      <c r="QH32" s="630"/>
      <c r="QI32" s="330"/>
      <c r="QJ32" s="649"/>
      <c r="QK32" s="499">
        <f>'Прочая  субсидия_МР  и  ГО'!B28</f>
        <v>241864839.81999999</v>
      </c>
      <c r="QL32" s="499">
        <f>'Прочая  субсидия_МР  и  ГО'!C28</f>
        <v>2707671.38</v>
      </c>
      <c r="QM32" s="499"/>
      <c r="QN32" s="499"/>
      <c r="QO32" s="1390"/>
      <c r="QP32" s="559"/>
      <c r="QQ32" s="1390"/>
      <c r="QR32" s="559"/>
      <c r="QS32" s="502">
        <f t="shared" ref="QS32:QS33" si="323">SUM(QT32:QU32)</f>
        <v>847584987</v>
      </c>
      <c r="QT32" s="330">
        <f>'Проверочная  таблица'!RR32+'Проверочная  таблица'!QY32+'Проверочная  таблица'!RA32+'Проверочная  таблица'!RC32</f>
        <v>843769187</v>
      </c>
      <c r="QU32" s="330">
        <f>'Проверочная  таблица'!RS32+'Проверочная  таблица'!RE32+'Проверочная  таблица'!RK32+'Проверочная  таблица'!RG32+'Проверочная  таблица'!RI32+RM32+RO32</f>
        <v>3815800</v>
      </c>
      <c r="QV32" s="499">
        <f t="shared" ref="QV32:QV33" si="324">SUM(QW32:QX32)</f>
        <v>215920381.44999999</v>
      </c>
      <c r="QW32" s="500">
        <f>'Проверочная  таблица'!RU32+'Проверочная  таблица'!QZ32+'Проверочная  таблица'!RB32+'Проверочная  таблица'!RD32</f>
        <v>215224600</v>
      </c>
      <c r="QX32" s="330">
        <f>'Проверочная  таблица'!RV32+'Проверочная  таблица'!RF32+'Проверочная  таблица'!RL32+'Проверочная  таблица'!RH32+'Проверочная  таблица'!RJ32+RN32+RP32</f>
        <v>695781.45</v>
      </c>
      <c r="QY32" s="499">
        <f>'Субвенция  на  полномочия'!B26</f>
        <v>795887487</v>
      </c>
      <c r="QZ32" s="502">
        <f>'Субвенция  на  полномочия'!C26</f>
        <v>199729600</v>
      </c>
      <c r="RA32" s="1326">
        <f>[1]Субвенция_факт!P29*1000</f>
        <v>30622000</v>
      </c>
      <c r="RB32" s="674">
        <v>7600000</v>
      </c>
      <c r="RC32" s="1326">
        <f>[1]Субвенция_факт!K29*1000</f>
        <v>14674400</v>
      </c>
      <c r="RD32" s="674">
        <v>7000000</v>
      </c>
      <c r="RE32" s="1326">
        <f>[1]Субвенция_факт!AD29*1000</f>
        <v>0</v>
      </c>
      <c r="RF32" s="674"/>
      <c r="RG32" s="1326">
        <f>[1]Субвенция_факт!AE29*1000</f>
        <v>15800</v>
      </c>
      <c r="RH32" s="674"/>
      <c r="RI32" s="1326">
        <f>[1]Субвенция_факт!E29*1000</f>
        <v>0</v>
      </c>
      <c r="RJ32" s="674"/>
      <c r="RK32" s="1326">
        <f>[1]Субвенция_факт!F29*1000</f>
        <v>0</v>
      </c>
      <c r="RL32" s="723"/>
      <c r="RM32" s="328">
        <f>[1]Субвенция_факт!G29*1000</f>
        <v>0</v>
      </c>
      <c r="RN32" s="546"/>
      <c r="RO32" s="328">
        <f>[1]Субвенция_факт!H29*1000</f>
        <v>0</v>
      </c>
      <c r="RP32" s="546"/>
      <c r="RQ32" s="502">
        <f>RR32+RS32</f>
        <v>6385300</v>
      </c>
      <c r="RR32" s="1039">
        <f>[1]Субвенция_факт!AC29*1000</f>
        <v>2585300</v>
      </c>
      <c r="RS32" s="809">
        <f>[1]Субвенция_факт!AB29*1000</f>
        <v>3800000</v>
      </c>
      <c r="RT32" s="499">
        <f>SUM(RU32:RV32)</f>
        <v>1590781.45</v>
      </c>
      <c r="RU32" s="1391">
        <v>895000</v>
      </c>
      <c r="RV32" s="1082">
        <v>695781.45</v>
      </c>
      <c r="RW32" s="1326">
        <f>'Проверочная  таблица'!UW32+'Проверочная  таблица'!US32+'Проверочная  таблица'!SY32+'Проверочная  таблица'!TC32+RY32+UG32+UM32+SM32+SQ32+TK32+TO32+TW32+SG32</f>
        <v>70000000</v>
      </c>
      <c r="RX32" s="328">
        <f>'Проверочная  таблица'!UY32+'Проверочная  таблица'!UU32+'Проверочная  таблица'!TA32+'Проверочная  таблица'!TE32+SC32+UJ32+UP32+SO32+SS32+TM32+TQ32+TZ32+SJ32</f>
        <v>0</v>
      </c>
      <c r="RY32" s="546">
        <f>SUM(RZ32:SB32)</f>
        <v>0</v>
      </c>
      <c r="RZ32" s="1039">
        <f>'[1]Иные межбюджетные трансферты'!I30</f>
        <v>0</v>
      </c>
      <c r="SA32" s="1160">
        <f>'[1]Иные межбюджетные трансферты'!K30</f>
        <v>0</v>
      </c>
      <c r="SB32" s="1328">
        <f>'[1]Иные межбюджетные трансферты'!M30</f>
        <v>0</v>
      </c>
      <c r="SC32" s="674">
        <f>SUM(SD32:SF32)</f>
        <v>0</v>
      </c>
      <c r="SD32" s="809"/>
      <c r="SE32" s="807"/>
      <c r="SF32" s="809"/>
      <c r="SG32" s="502">
        <f>SH32+SI32</f>
        <v>0</v>
      </c>
      <c r="SH32" s="1039">
        <f>'[1]Иные межбюджетные трансферты'!E30</f>
        <v>0</v>
      </c>
      <c r="SI32" s="1160">
        <f>'[1]Иные межбюджетные трансферты'!G30</f>
        <v>0</v>
      </c>
      <c r="SJ32" s="499">
        <f>SUM(SK32:SL32)</f>
        <v>0</v>
      </c>
      <c r="SK32" s="1039"/>
      <c r="SL32" s="1160"/>
      <c r="SM32" s="1326">
        <f t="shared" si="188"/>
        <v>0</v>
      </c>
      <c r="SN32" s="1160">
        <f>'[1]Иные межбюджетные трансферты'!W30</f>
        <v>0</v>
      </c>
      <c r="SO32" s="328">
        <f t="shared" si="189"/>
        <v>0</v>
      </c>
      <c r="SP32" s="1044"/>
      <c r="SQ32" s="1043"/>
      <c r="SR32" s="1044"/>
      <c r="SS32" s="1043">
        <f t="shared" si="191"/>
        <v>0</v>
      </c>
      <c r="ST32" s="807"/>
      <c r="SU32" s="1043"/>
      <c r="SV32" s="1043"/>
      <c r="SW32" s="1043"/>
      <c r="SX32" s="1043"/>
      <c r="SY32" s="499">
        <f>SUM(SZ32:SZ32)</f>
        <v>70000000</v>
      </c>
      <c r="SZ32" s="1160">
        <f>'[1]Иные межбюджетные трансферты'!AC30</f>
        <v>70000000</v>
      </c>
      <c r="TA32" s="499">
        <f>SUM(TB32:TB32)</f>
        <v>0</v>
      </c>
      <c r="TB32" s="1160"/>
      <c r="TC32" s="499">
        <f>SUM(TD32:TD32)</f>
        <v>0</v>
      </c>
      <c r="TD32" s="1160"/>
      <c r="TE32" s="499">
        <f>SUM(TF32:TF32)</f>
        <v>0</v>
      </c>
      <c r="TF32" s="1160"/>
      <c r="TG32" s="498"/>
      <c r="TH32" s="498"/>
      <c r="TI32" s="498"/>
      <c r="TJ32" s="498"/>
      <c r="TK32" s="499">
        <f>SUM(TL32:TL32)</f>
        <v>0</v>
      </c>
      <c r="TL32" s="1160">
        <f>'[1]Иные межбюджетные трансферты'!AI30</f>
        <v>0</v>
      </c>
      <c r="TM32" s="499">
        <f>SUM(TN32:TN32)</f>
        <v>0</v>
      </c>
      <c r="TN32" s="1160"/>
      <c r="TO32" s="499">
        <f>SUM(TP32:TP32)</f>
        <v>0</v>
      </c>
      <c r="TP32" s="1160"/>
      <c r="TQ32" s="499">
        <f>SUM(TR32:TR32)</f>
        <v>0</v>
      </c>
      <c r="TR32" s="1160"/>
      <c r="TS32" s="498"/>
      <c r="TT32" s="498"/>
      <c r="TU32" s="498"/>
      <c r="TV32" s="498"/>
      <c r="TW32" s="499">
        <f t="shared" ref="TW32:TW33" si="325">SUM(TX32:TY32)</f>
        <v>0</v>
      </c>
      <c r="TX32" s="670"/>
      <c r="TY32" s="630"/>
      <c r="TZ32" s="499">
        <f t="shared" ref="TZ32:TZ33" si="326">SUM(UA32:UB32)</f>
        <v>0</v>
      </c>
      <c r="UA32" s="670"/>
      <c r="UB32" s="630"/>
      <c r="UC32" s="779"/>
      <c r="UD32" s="779"/>
      <c r="UE32" s="779"/>
      <c r="UF32" s="779"/>
      <c r="UG32" s="328">
        <f>SUM(UH32:UI32)</f>
        <v>0</v>
      </c>
      <c r="UH32" s="809">
        <f>'[1]Иные межбюджетные трансферты'!S30</f>
        <v>0</v>
      </c>
      <c r="UI32" s="1160">
        <f>'[1]Иные межбюджетные трансферты'!U30</f>
        <v>0</v>
      </c>
      <c r="UJ32" s="328">
        <f>SUM(UK32:UL32)</f>
        <v>0</v>
      </c>
      <c r="UK32" s="809"/>
      <c r="UL32" s="1160"/>
      <c r="UM32" s="328">
        <f>SUM(UN32:UO32)</f>
        <v>0</v>
      </c>
      <c r="UN32" s="809">
        <f>'[1]Иные межбюджетные трансферты'!O30</f>
        <v>0</v>
      </c>
      <c r="UO32" s="1160">
        <f>'[1]Иные межбюджетные трансферты'!Q30</f>
        <v>0</v>
      </c>
      <c r="UP32" s="328">
        <f>SUM(UQ32:UR32)</f>
        <v>0</v>
      </c>
      <c r="UQ32" s="809"/>
      <c r="UR32" s="1160"/>
      <c r="US32" s="452">
        <f>SUM(UT32:UT32)</f>
        <v>0</v>
      </c>
      <c r="UT32" s="809">
        <f>'[1]Иные межбюджетные трансферты'!AO30</f>
        <v>0</v>
      </c>
      <c r="UU32" s="452">
        <f>SUM(UV32:UV32)</f>
        <v>0</v>
      </c>
      <c r="UV32" s="668"/>
      <c r="UW32" s="556">
        <f>SUM(UX32:UX32)</f>
        <v>0</v>
      </c>
      <c r="UX32" s="809"/>
      <c r="UY32" s="452">
        <f>SUM(UZ32:UZ32)</f>
        <v>0</v>
      </c>
      <c r="UZ32" s="576"/>
      <c r="VA32" s="1289">
        <f>SUM(VB32:VB32)</f>
        <v>0</v>
      </c>
      <c r="VB32" s="668">
        <f>'Проверочная  таблица'!UX32-VF32</f>
        <v>0</v>
      </c>
      <c r="VC32" s="1289">
        <f>SUM(VD32:VD32)</f>
        <v>0</v>
      </c>
      <c r="VD32" s="668">
        <f>'Проверочная  таблица'!UZ32-VH32</f>
        <v>0</v>
      </c>
      <c r="VE32" s="1289">
        <f>SUM(VF32:VF32)</f>
        <v>0</v>
      </c>
      <c r="VF32" s="809"/>
      <c r="VG32" s="557">
        <f>SUM(VH32:VH32)</f>
        <v>0</v>
      </c>
      <c r="VH32" s="576"/>
      <c r="VI32" s="499">
        <f>VK32+'Проверочная  таблица'!VS32+VO32+'Проверочная  таблица'!VW32+VQ32+'Проверочная  таблица'!VY32</f>
        <v>-255500000</v>
      </c>
      <c r="VJ32" s="499">
        <f>VL32+'Проверочная  таблица'!VT32+VP32+'Проверочная  таблица'!VX32+VR32+'Проверочная  таблица'!VZ32</f>
        <v>-99000000</v>
      </c>
      <c r="VK32" s="499">
        <v>32300000</v>
      </c>
      <c r="VL32" s="499"/>
      <c r="VM32" s="499"/>
      <c r="VN32" s="499"/>
      <c r="VO32" s="498"/>
      <c r="VP32" s="498"/>
      <c r="VQ32" s="498"/>
      <c r="VR32" s="498"/>
      <c r="VS32" s="499">
        <f>-255500000-32300000</f>
        <v>-287800000</v>
      </c>
      <c r="VT32" s="499">
        <v>-99000000</v>
      </c>
      <c r="VU32" s="499"/>
      <c r="VV32" s="499"/>
      <c r="VW32" s="498"/>
      <c r="VX32" s="498"/>
      <c r="VY32" s="498"/>
      <c r="VZ32" s="498"/>
      <c r="WA32" s="1309">
        <f>'Проверочная  таблица'!VS32+'Проверочная  таблица'!VU32</f>
        <v>-287800000</v>
      </c>
      <c r="WB32" s="1309">
        <f>'Проверочная  таблица'!VT32+'Проверочная  таблица'!VV32</f>
        <v>-99000000</v>
      </c>
    </row>
    <row r="33" spans="1:602" s="327" customFormat="1" ht="25.5" customHeight="1" thickBot="1" x14ac:dyDescent="0.35">
      <c r="A33" s="338" t="s">
        <v>6</v>
      </c>
      <c r="B33" s="502">
        <f>D33+AI33+'Проверочная  таблица'!QS33+'Проверочная  таблица'!RW33</f>
        <v>8360917033.210001</v>
      </c>
      <c r="C33" s="499">
        <f>E33+'Проверочная  таблица'!QV33+AJ33+'Проверочная  таблица'!RX33</f>
        <v>1329744415.2</v>
      </c>
      <c r="D33" s="502">
        <f>F33+P33+N33+V33+AA33+H33</f>
        <v>297194000</v>
      </c>
      <c r="E33" s="499">
        <f>G33+Q33+O33+W33+AB33+I33</f>
        <v>87985700</v>
      </c>
      <c r="F33" s="1311">
        <f>'[1]Дотация  из  ОБ_факт'!M29</f>
        <v>226358300</v>
      </c>
      <c r="G33" s="1384">
        <v>57150000</v>
      </c>
      <c r="H33" s="1313"/>
      <c r="I33" s="1385"/>
      <c r="J33" s="1318"/>
      <c r="K33" s="1318"/>
      <c r="L33" s="559"/>
      <c r="M33" s="685"/>
      <c r="N33" s="1311">
        <f>'[1]Дотация  из  ОБ_факт'!Q29</f>
        <v>70835700</v>
      </c>
      <c r="O33" s="1386">
        <v>30835700</v>
      </c>
      <c r="P33" s="1311"/>
      <c r="Q33" s="1387"/>
      <c r="R33" s="1318"/>
      <c r="S33" s="1318">
        <f>Q33-U33</f>
        <v>0</v>
      </c>
      <c r="T33" s="559"/>
      <c r="U33" s="572"/>
      <c r="V33" s="1311">
        <f>'[1]Дотация  из  ОБ_факт'!AA29+'[1]Дотация  из  ОБ_факт'!AC29+'[1]Дотация  из  ОБ_факт'!AG29</f>
        <v>0</v>
      </c>
      <c r="W33" s="328">
        <f>SUM(X33:Z33)</f>
        <v>0</v>
      </c>
      <c r="X33" s="730"/>
      <c r="Y33" s="542"/>
      <c r="Z33" s="543"/>
      <c r="AA33" s="1311"/>
      <c r="AB33" s="959"/>
      <c r="AC33" s="544"/>
      <c r="AD33" s="545"/>
      <c r="AE33" s="1318"/>
      <c r="AF33" s="1318"/>
      <c r="AG33" s="559"/>
      <c r="AH33" s="676"/>
      <c r="AI33" s="1276">
        <f>'Проверочная  таблица'!LK33+'Проверочная  таблица'!QK33+'Проверочная  таблица'!QM33+CQ33+CS33+CY33+DA33+BS33+CA33+'Проверочная  таблица'!JK33+'Проверочная  таблица'!JU33+'Проверочная  таблица'!EC33+'Проверочная  таблица'!KY33+DM33+'Проверочная  таблица'!IG33+'Проверочная  таблица'!IM33+'Проверочная  таблица'!MG33+'Проверочная  таблица'!MO33+IA33+'Проверочная  таблица'!LU33+FK33+EY33+OE33+ES33+AK33+AU33+FE33+JE33+GG33+GQ33+DG33+OK33+FQ33+EI33+OU33+NM33+GA33+CM33+HU33</f>
        <v>2727779772.77</v>
      </c>
      <c r="AJ33" s="556">
        <f>'Проверочная  таблица'!LP33+'Проверочная  таблица'!QL33+'Проверочная  таблица'!QN33+CR33+CT33+CZ33+DB33+BW33+CE33+'Проверочная  таблица'!JP33+'Проверочная  таблица'!JZ33+'Проверочная  таблица'!EF33+'Проверочная  таблица'!LE33+DU33+'Проверочная  таблица'!IJ33+'Проверочная  таблица'!IP33+'Проверочная  таблица'!MK33+'Проверочная  таблица'!MS33+ID33+'Проверочная  таблица'!LY33+FH33+FN33+FB33+OH33+EV33+AP33+AY33+JH33+GL33+GV33+DJ33+OP33+FT33+EN33+PB33+NP33+GD33+CO33+HX33</f>
        <v>70662165.719999999</v>
      </c>
      <c r="AK33" s="556">
        <f>SUM(AL33:AO33)</f>
        <v>0</v>
      </c>
      <c r="AL33" s="330">
        <f>[1]Субсидия_факт!DB31</f>
        <v>0</v>
      </c>
      <c r="AM33" s="500">
        <f>[1]Субсидия_факт!FF31</f>
        <v>0</v>
      </c>
      <c r="AN33" s="501">
        <f>[1]Субсидия_факт!FR31</f>
        <v>0</v>
      </c>
      <c r="AO33" s="500">
        <f>[1]Субсидия_факт!MZ31</f>
        <v>0</v>
      </c>
      <c r="AP33" s="556">
        <f>SUM(AQ33:AT33)</f>
        <v>0</v>
      </c>
      <c r="AQ33" s="330"/>
      <c r="AR33" s="330"/>
      <c r="AS33" s="330"/>
      <c r="AT33" s="330"/>
      <c r="AU33" s="556"/>
      <c r="AV33" s="491"/>
      <c r="AW33" s="456"/>
      <c r="AX33" s="702"/>
      <c r="AY33" s="556"/>
      <c r="AZ33" s="576"/>
      <c r="BA33" s="576"/>
      <c r="BB33" s="702"/>
      <c r="BC33" s="557"/>
      <c r="BD33" s="702"/>
      <c r="BE33" s="491"/>
      <c r="BF33" s="1280"/>
      <c r="BG33" s="1289"/>
      <c r="BH33" s="576"/>
      <c r="BI33" s="702"/>
      <c r="BJ33" s="1280"/>
      <c r="BK33" s="557"/>
      <c r="BL33" s="1279"/>
      <c r="BM33" s="1280"/>
      <c r="BN33" s="1279"/>
      <c r="BO33" s="557"/>
      <c r="BP33" s="702"/>
      <c r="BQ33" s="576"/>
      <c r="BR33" s="702"/>
      <c r="BS33" s="499">
        <f t="shared" si="300"/>
        <v>536041200</v>
      </c>
      <c r="BT33" s="1388">
        <f>[1]Субсидия_факт!IL31</f>
        <v>17541200</v>
      </c>
      <c r="BU33" s="330">
        <f>[1]Субсидия_факт!IR31</f>
        <v>0</v>
      </c>
      <c r="BV33" s="668">
        <f>[1]Субсидия_факт!JD31</f>
        <v>518500000</v>
      </c>
      <c r="BW33" s="499">
        <f t="shared" si="301"/>
        <v>0</v>
      </c>
      <c r="BX33" s="668"/>
      <c r="BY33" s="576"/>
      <c r="BZ33" s="576"/>
      <c r="CA33" s="499">
        <f t="shared" si="302"/>
        <v>0</v>
      </c>
      <c r="CB33" s="1280"/>
      <c r="CC33" s="1280"/>
      <c r="CD33" s="668"/>
      <c r="CE33" s="499">
        <f t="shared" si="303"/>
        <v>0</v>
      </c>
      <c r="CF33" s="576"/>
      <c r="CG33" s="702"/>
      <c r="CH33" s="668"/>
      <c r="CI33" s="497"/>
      <c r="CJ33" s="497"/>
      <c r="CK33" s="497"/>
      <c r="CL33" s="1392"/>
      <c r="CM33" s="499">
        <f t="shared" si="304"/>
        <v>0</v>
      </c>
      <c r="CN33" s="630">
        <f>[1]Субсидия_факт!FT31</f>
        <v>0</v>
      </c>
      <c r="CO33" s="499">
        <f t="shared" si="304"/>
        <v>0</v>
      </c>
      <c r="CP33" s="1161"/>
      <c r="CQ33" s="487">
        <f>[1]Субсидия_факт!FV31</f>
        <v>354949672.07999998</v>
      </c>
      <c r="CR33" s="963"/>
      <c r="CS33" s="1276"/>
      <c r="CT33" s="712"/>
      <c r="CU33" s="1393"/>
      <c r="CV33" s="497"/>
      <c r="CW33" s="557"/>
      <c r="CX33" s="326"/>
      <c r="CY33" s="502">
        <f>[1]Субсидия_факт!GB31</f>
        <v>71020215.159999996</v>
      </c>
      <c r="CZ33" s="328"/>
      <c r="DA33" s="1321"/>
      <c r="DB33" s="712"/>
      <c r="DC33" s="1393"/>
      <c r="DD33" s="497"/>
      <c r="DE33" s="1285"/>
      <c r="DF33" s="326"/>
      <c r="DG33" s="556">
        <f>SUM(DH33:DI33)</f>
        <v>624092893.42999995</v>
      </c>
      <c r="DH33" s="668">
        <f>[1]Субсидия_факт!EV31</f>
        <v>12867893.43</v>
      </c>
      <c r="DI33" s="870">
        <f>[1]Субсидия_факт!EX31</f>
        <v>611225000</v>
      </c>
      <c r="DJ33" s="452">
        <f>SUM(DK33:DL33)</f>
        <v>0</v>
      </c>
      <c r="DK33" s="702"/>
      <c r="DL33" s="624"/>
      <c r="DM33" s="1276">
        <f>SUM(DN33:DT33)</f>
        <v>10800000</v>
      </c>
      <c r="DN33" s="703">
        <f>[1]Субсидия_факт!R31</f>
        <v>6000000</v>
      </c>
      <c r="DO33" s="703">
        <f>[1]Субсидия_факт!T31</f>
        <v>0</v>
      </c>
      <c r="DP33" s="630">
        <f>[1]Субсидия_факт!V31</f>
        <v>0</v>
      </c>
      <c r="DQ33" s="500">
        <f>[1]Субсидия_факт!X31</f>
        <v>0</v>
      </c>
      <c r="DR33" s="700">
        <f>[1]Субсидия_факт!Z31</f>
        <v>0</v>
      </c>
      <c r="DS33" s="500">
        <f>[1]Субсидия_факт!AB31</f>
        <v>4800000</v>
      </c>
      <c r="DT33" s="670">
        <f>[1]Субсидия_факт!AD31</f>
        <v>0</v>
      </c>
      <c r="DU33" s="452">
        <f>SUM(DV33:EB33)</f>
        <v>0</v>
      </c>
      <c r="DV33" s="689"/>
      <c r="DW33" s="668"/>
      <c r="DX33" s="624"/>
      <c r="DY33" s="668"/>
      <c r="DZ33" s="624"/>
      <c r="EA33" s="702"/>
      <c r="EB33" s="668"/>
      <c r="EC33" s="556">
        <f>SUM(ED33:EE33)</f>
        <v>0</v>
      </c>
      <c r="ED33" s="668">
        <f>[1]Субсидия_факт!BN31</f>
        <v>0</v>
      </c>
      <c r="EE33" s="870">
        <f>[1]Субсидия_факт!BP31</f>
        <v>0</v>
      </c>
      <c r="EF33" s="452">
        <f>SUM(EG33:EH33)</f>
        <v>0</v>
      </c>
      <c r="EG33" s="702"/>
      <c r="EH33" s="624"/>
      <c r="EI33" s="499">
        <f t="shared" si="305"/>
        <v>0</v>
      </c>
      <c r="EJ33" s="458">
        <f>[1]Субсидия_факт!AJ31</f>
        <v>0</v>
      </c>
      <c r="EK33" s="630">
        <f>[1]Субсидия_факт!AL31</f>
        <v>0</v>
      </c>
      <c r="EL33" s="1070">
        <f>[1]Субсидия_факт!AN31</f>
        <v>0</v>
      </c>
      <c r="EM33" s="630">
        <f>[1]Субсидия_факт!AP31</f>
        <v>0</v>
      </c>
      <c r="EN33" s="499">
        <f t="shared" si="306"/>
        <v>0</v>
      </c>
      <c r="EO33" s="491"/>
      <c r="EP33" s="624"/>
      <c r="EQ33" s="491"/>
      <c r="ER33" s="624"/>
      <c r="ES33" s="556">
        <f>SUM(ET33:EU33)</f>
        <v>25526315.789999999</v>
      </c>
      <c r="ET33" s="668">
        <f>[1]Субсидия_факт!AX31</f>
        <v>526315.79</v>
      </c>
      <c r="EU33" s="624">
        <f>[1]Субсидия_факт!AZ31</f>
        <v>25000000</v>
      </c>
      <c r="EV33" s="452">
        <f>SUM(EW33:EX33)</f>
        <v>0</v>
      </c>
      <c r="EW33" s="702"/>
      <c r="EX33" s="624"/>
      <c r="EY33" s="556">
        <f>SUM(EZ33:FA33)</f>
        <v>0</v>
      </c>
      <c r="EZ33" s="668">
        <f>[1]Субсидия_факт!BZ31</f>
        <v>0</v>
      </c>
      <c r="FA33" s="870">
        <f>[1]Субсидия_факт!CB31</f>
        <v>0</v>
      </c>
      <c r="FB33" s="452">
        <f>SUM(FC33:FD33)</f>
        <v>0</v>
      </c>
      <c r="FC33" s="702"/>
      <c r="FD33" s="624"/>
      <c r="FE33" s="556">
        <f>SUM(FF33:FG33)</f>
        <v>407031834.18000001</v>
      </c>
      <c r="FF33" s="668">
        <f>[1]Субсидия_факт!BR31</f>
        <v>23934334.18</v>
      </c>
      <c r="FG33" s="870">
        <f>[1]Субсидия_факт!BT31</f>
        <v>383097500</v>
      </c>
      <c r="FH33" s="452">
        <f>SUM(FI33:FJ33)</f>
        <v>47183271.280000001</v>
      </c>
      <c r="FI33" s="702">
        <v>2359163.6400000006</v>
      </c>
      <c r="FJ33" s="624">
        <v>44824107.640000001</v>
      </c>
      <c r="FK33" s="556">
        <f>SUM(FL33:FM33)</f>
        <v>14488425.199999999</v>
      </c>
      <c r="FL33" s="668">
        <f>[1]Субсидия_факт!KJ31</f>
        <v>14488425.199999999</v>
      </c>
      <c r="FM33" s="870">
        <f>[1]Субсидия_факт!KL31</f>
        <v>0</v>
      </c>
      <c r="FN33" s="452">
        <f>SUM(FO33:FP33)</f>
        <v>0</v>
      </c>
      <c r="FO33" s="702"/>
      <c r="FP33" s="624"/>
      <c r="FQ33" s="556">
        <f>SUM(FR33:FS33)</f>
        <v>0</v>
      </c>
      <c r="FR33" s="668"/>
      <c r="FS33" s="870"/>
      <c r="FT33" s="452">
        <f>SUM(FU33:FV33)</f>
        <v>0</v>
      </c>
      <c r="FU33" s="702"/>
      <c r="FV33" s="624"/>
      <c r="FW33" s="1289"/>
      <c r="FX33" s="557"/>
      <c r="FY33" s="1289"/>
      <c r="FZ33" s="557"/>
      <c r="GA33" s="556">
        <f t="shared" si="307"/>
        <v>0</v>
      </c>
      <c r="GB33" s="668">
        <f>[1]Субсидия_факт!BJ31</f>
        <v>0</v>
      </c>
      <c r="GC33" s="624">
        <f>[1]Субсидия_факт!BL31</f>
        <v>0</v>
      </c>
      <c r="GD33" s="556">
        <f t="shared" si="308"/>
        <v>0</v>
      </c>
      <c r="GE33" s="668"/>
      <c r="GF33" s="624"/>
      <c r="GG33" s="502">
        <f>SUM(GJ33:GK33)</f>
        <v>290354.81</v>
      </c>
      <c r="GH33" s="668"/>
      <c r="GI33" s="624"/>
      <c r="GJ33" s="703">
        <f>[1]Субсидия_факт!GX31</f>
        <v>170414.82</v>
      </c>
      <c r="GK33" s="630">
        <f>[1]Субсидия_факт!HB31</f>
        <v>119939.99</v>
      </c>
      <c r="GL33" s="452">
        <f>SUM(GO33:GP33)</f>
        <v>0</v>
      </c>
      <c r="GM33" s="668"/>
      <c r="GN33" s="624"/>
      <c r="GO33" s="668"/>
      <c r="GP33" s="624"/>
      <c r="GQ33" s="452">
        <f t="shared" si="309"/>
        <v>0</v>
      </c>
      <c r="GR33" s="668"/>
      <c r="GS33" s="624"/>
      <c r="GT33" s="703"/>
      <c r="GU33" s="630"/>
      <c r="GV33" s="452">
        <f t="shared" si="310"/>
        <v>0</v>
      </c>
      <c r="GW33" s="668"/>
      <c r="GX33" s="624"/>
      <c r="GY33" s="668"/>
      <c r="GZ33" s="624"/>
      <c r="HA33" s="1289"/>
      <c r="HB33" s="703"/>
      <c r="HC33" s="630"/>
      <c r="HD33" s="703"/>
      <c r="HE33" s="630"/>
      <c r="HF33" s="1289"/>
      <c r="HG33" s="703"/>
      <c r="HH33" s="630"/>
      <c r="HI33" s="668"/>
      <c r="HJ33" s="624"/>
      <c r="HK33" s="1289"/>
      <c r="HL33" s="668"/>
      <c r="HM33" s="624"/>
      <c r="HN33" s="703"/>
      <c r="HO33" s="630"/>
      <c r="HP33" s="1289"/>
      <c r="HQ33" s="668"/>
      <c r="HR33" s="624"/>
      <c r="HS33" s="668"/>
      <c r="HT33" s="624"/>
      <c r="HU33" s="556">
        <f t="shared" si="311"/>
        <v>0</v>
      </c>
      <c r="HV33" s="576">
        <f>[1]Субсидия_факт!N31</f>
        <v>0</v>
      </c>
      <c r="HW33" s="624">
        <f>[1]Субсидия_факт!P31</f>
        <v>0</v>
      </c>
      <c r="HX33" s="452">
        <f t="shared" si="312"/>
        <v>0</v>
      </c>
      <c r="HY33" s="576"/>
      <c r="HZ33" s="624"/>
      <c r="IA33" s="556">
        <f t="shared" si="313"/>
        <v>0</v>
      </c>
      <c r="IB33" s="576">
        <f>[1]Субсидия_факт!EP31</f>
        <v>0</v>
      </c>
      <c r="IC33" s="624">
        <f>[1]Субсидия_факт!ER31</f>
        <v>0</v>
      </c>
      <c r="ID33" s="452">
        <f t="shared" si="314"/>
        <v>0</v>
      </c>
      <c r="IE33" s="576"/>
      <c r="IF33" s="624"/>
      <c r="IG33" s="1276">
        <f>SUM(IH33:II33)</f>
        <v>0</v>
      </c>
      <c r="IH33" s="668">
        <f>[1]Субсидия_факт!ED31</f>
        <v>0</v>
      </c>
      <c r="II33" s="870">
        <f>[1]Субсидия_факт!EJ31</f>
        <v>0</v>
      </c>
      <c r="IJ33" s="452">
        <f>SUM(IK33:IL33)</f>
        <v>0</v>
      </c>
      <c r="IK33" s="668"/>
      <c r="IL33" s="624"/>
      <c r="IM33" s="452"/>
      <c r="IN33" s="668"/>
      <c r="IO33" s="624"/>
      <c r="IP33" s="452"/>
      <c r="IQ33" s="576"/>
      <c r="IR33" s="652"/>
      <c r="IS33" s="557"/>
      <c r="IT33" s="702"/>
      <c r="IU33" s="624"/>
      <c r="IV33" s="1285"/>
      <c r="IW33" s="576"/>
      <c r="IX33" s="701"/>
      <c r="IY33" s="557"/>
      <c r="IZ33" s="668"/>
      <c r="JA33" s="870"/>
      <c r="JB33" s="557"/>
      <c r="JC33" s="668"/>
      <c r="JD33" s="624"/>
      <c r="JE33" s="452">
        <f t="shared" si="315"/>
        <v>0</v>
      </c>
      <c r="JF33" s="576">
        <f>[1]Субсидия_факт!AR31</f>
        <v>0</v>
      </c>
      <c r="JG33" s="624">
        <f>[1]Субсидия_факт!AT31</f>
        <v>0</v>
      </c>
      <c r="JH33" s="452">
        <f t="shared" si="316"/>
        <v>0</v>
      </c>
      <c r="JI33" s="576"/>
      <c r="JJ33" s="624"/>
      <c r="JK33" s="1290">
        <f>SUM(JL33:JO33)</f>
        <v>0</v>
      </c>
      <c r="JL33" s="576">
        <f>[1]Субсидия_факт!CJ31</f>
        <v>0</v>
      </c>
      <c r="JM33" s="624">
        <f>[1]Субсидия_факт!CP31</f>
        <v>0</v>
      </c>
      <c r="JN33" s="668">
        <f>[1]Субсидия_факт!DN31</f>
        <v>0</v>
      </c>
      <c r="JO33" s="870">
        <f>[1]Субсидия_факт!DT31</f>
        <v>0</v>
      </c>
      <c r="JP33" s="452">
        <f>SUM(JQ33:JT33)</f>
        <v>0</v>
      </c>
      <c r="JQ33" s="576"/>
      <c r="JR33" s="624"/>
      <c r="JS33" s="576"/>
      <c r="JT33" s="767"/>
      <c r="JU33" s="452"/>
      <c r="JV33" s="576"/>
      <c r="JW33" s="624"/>
      <c r="JX33" s="668"/>
      <c r="JY33" s="870"/>
      <c r="JZ33" s="452"/>
      <c r="KA33" s="576"/>
      <c r="KB33" s="624"/>
      <c r="KC33" s="702"/>
      <c r="KD33" s="624"/>
      <c r="KE33" s="557"/>
      <c r="KF33" s="576"/>
      <c r="KG33" s="624"/>
      <c r="KH33" s="702"/>
      <c r="KI33" s="624"/>
      <c r="KJ33" s="557"/>
      <c r="KK33" s="576"/>
      <c r="KL33" s="624"/>
      <c r="KM33" s="576"/>
      <c r="KN33" s="701"/>
      <c r="KO33" s="557"/>
      <c r="KP33" s="576"/>
      <c r="KQ33" s="624"/>
      <c r="KR33" s="668"/>
      <c r="KS33" s="870"/>
      <c r="KT33" s="557"/>
      <c r="KU33" s="576"/>
      <c r="KV33" s="624"/>
      <c r="KW33" s="576"/>
      <c r="KX33" s="767"/>
      <c r="KY33" s="1292">
        <f t="shared" si="317"/>
        <v>42092223.049999997</v>
      </c>
      <c r="KZ33" s="668">
        <f>[1]Субсидия_факт!CD31</f>
        <v>28464526.23</v>
      </c>
      <c r="LA33" s="624">
        <f>[1]Субсидия_факт!CF31</f>
        <v>0</v>
      </c>
      <c r="LB33" s="668">
        <f>[1]Субсидия_факт!BV31</f>
        <v>13627696.82</v>
      </c>
      <c r="LC33" s="624">
        <f>[1]Субсидия_факт!BX31</f>
        <v>0</v>
      </c>
      <c r="LD33" s="668">
        <f>[1]Субсидия_факт!CH31</f>
        <v>0</v>
      </c>
      <c r="LE33" s="452">
        <f t="shared" si="318"/>
        <v>0</v>
      </c>
      <c r="LF33" s="576"/>
      <c r="LG33" s="624"/>
      <c r="LH33" s="576"/>
      <c r="LI33" s="624"/>
      <c r="LJ33" s="576"/>
      <c r="LK33" s="556">
        <f>SUM(LL33:LO33)</f>
        <v>31783701.309999999</v>
      </c>
      <c r="LL33" s="500">
        <f>[1]Субсидия_факт!HN31</f>
        <v>30835700</v>
      </c>
      <c r="LM33" s="668">
        <f>[1]Субсидия_факт!HL31</f>
        <v>948001.31</v>
      </c>
      <c r="LN33" s="703">
        <f>[1]Субсидия_факт!HV31</f>
        <v>0</v>
      </c>
      <c r="LO33" s="630">
        <f>[1]Субсидия_факт!HX31</f>
        <v>0</v>
      </c>
      <c r="LP33" s="452">
        <f>SUM(LQ33:LT33)</f>
        <v>0</v>
      </c>
      <c r="LQ33" s="330"/>
      <c r="LR33" s="576"/>
      <c r="LS33" s="458"/>
      <c r="LT33" s="630"/>
      <c r="LU33" s="452"/>
      <c r="LV33" s="576">
        <f>[1]Субсидия_факт!HT31</f>
        <v>0</v>
      </c>
      <c r="LW33" s="576">
        <f>[1]Субсидия_факт!HP31</f>
        <v>0</v>
      </c>
      <c r="LX33" s="624">
        <f>[1]Субсидия_факт!HR31</f>
        <v>0</v>
      </c>
      <c r="LY33" s="452"/>
      <c r="LZ33" s="576"/>
      <c r="MA33" s="576"/>
      <c r="MB33" s="624"/>
      <c r="MC33" s="1289"/>
      <c r="MD33" s="1289"/>
      <c r="ME33" s="1289"/>
      <c r="MF33" s="557"/>
      <c r="MG33" s="1293">
        <f t="shared" si="319"/>
        <v>200000000</v>
      </c>
      <c r="MH33" s="668">
        <f>[1]Субсидия_факт!LH31</f>
        <v>10000000</v>
      </c>
      <c r="MI33" s="870">
        <f>[1]Субсидия_факт!LN31</f>
        <v>190000000</v>
      </c>
      <c r="MJ33" s="576">
        <f>[1]Субсидия_факт!LT31</f>
        <v>0</v>
      </c>
      <c r="MK33" s="1293">
        <f t="shared" si="320"/>
        <v>0</v>
      </c>
      <c r="ML33" s="702"/>
      <c r="MM33" s="624"/>
      <c r="MN33" s="576"/>
      <c r="MO33" s="1293"/>
      <c r="MP33" s="668"/>
      <c r="MQ33" s="870"/>
      <c r="MR33" s="576"/>
      <c r="MS33" s="1394"/>
      <c r="MT33" s="576"/>
      <c r="MU33" s="701"/>
      <c r="MV33" s="576"/>
      <c r="MW33" s="559"/>
      <c r="MX33" s="501"/>
      <c r="MY33" s="630"/>
      <c r="MZ33" s="500"/>
      <c r="NA33" s="1294"/>
      <c r="NB33" s="702"/>
      <c r="NC33" s="624"/>
      <c r="ND33" s="576"/>
      <c r="NE33" s="1395"/>
      <c r="NF33" s="668"/>
      <c r="NG33" s="870"/>
      <c r="NH33" s="576"/>
      <c r="NI33" s="1294"/>
      <c r="NJ33" s="702"/>
      <c r="NK33" s="624"/>
      <c r="NL33" s="576"/>
      <c r="NM33" s="452"/>
      <c r="NN33" s="1280"/>
      <c r="NO33" s="652"/>
      <c r="NP33" s="452"/>
      <c r="NQ33" s="1280"/>
      <c r="NR33" s="652"/>
      <c r="NS33" s="557"/>
      <c r="NT33" s="1280"/>
      <c r="NU33" s="652"/>
      <c r="NV33" s="557"/>
      <c r="NW33" s="1280"/>
      <c r="NX33" s="652"/>
      <c r="NY33" s="557"/>
      <c r="NZ33" s="1280"/>
      <c r="OA33" s="652"/>
      <c r="OB33" s="557"/>
      <c r="OC33" s="1280"/>
      <c r="OD33" s="652"/>
      <c r="OE33" s="556">
        <f>SUM(OF33:OG33)</f>
        <v>114521875.79000001</v>
      </c>
      <c r="OF33" s="668">
        <f>[1]Субсидия_факт!AF31</f>
        <v>2361275.79</v>
      </c>
      <c r="OG33" s="870">
        <f>[1]Субсидия_факт!AH31</f>
        <v>112160600</v>
      </c>
      <c r="OH33" s="452">
        <f>SUM(OI33:OJ33)</f>
        <v>880969.38</v>
      </c>
      <c r="OI33" s="702">
        <v>18164.319999999949</v>
      </c>
      <c r="OJ33" s="624">
        <v>862805.06</v>
      </c>
      <c r="OK33" s="499">
        <f t="shared" si="321"/>
        <v>0</v>
      </c>
      <c r="OL33" s="500">
        <f>[1]Субсидия_факт!MN31</f>
        <v>0</v>
      </c>
      <c r="OM33" s="700">
        <f>[1]Субсидия_факт!MP31</f>
        <v>0</v>
      </c>
      <c r="ON33" s="1280"/>
      <c r="OO33" s="652"/>
      <c r="OP33" s="499">
        <f t="shared" si="322"/>
        <v>0</v>
      </c>
      <c r="OQ33" s="458"/>
      <c r="OR33" s="630"/>
      <c r="OS33" s="1280"/>
      <c r="OT33" s="652"/>
      <c r="OU33" s="452"/>
      <c r="OV33" s="1280"/>
      <c r="OW33" s="652"/>
      <c r="OX33" s="458"/>
      <c r="OY33" s="630"/>
      <c r="OZ33" s="1280"/>
      <c r="PA33" s="652"/>
      <c r="PB33" s="452"/>
      <c r="PC33" s="1280"/>
      <c r="PD33" s="652"/>
      <c r="PE33" s="458"/>
      <c r="PF33" s="630"/>
      <c r="PG33" s="1280"/>
      <c r="PH33" s="652"/>
      <c r="PI33" s="557"/>
      <c r="PJ33" s="1280"/>
      <c r="PK33" s="652"/>
      <c r="PL33" s="1280"/>
      <c r="PM33" s="652"/>
      <c r="PN33" s="1280"/>
      <c r="PO33" s="652"/>
      <c r="PP33" s="557"/>
      <c r="PQ33" s="1280"/>
      <c r="PR33" s="652"/>
      <c r="PS33" s="1280"/>
      <c r="PT33" s="652"/>
      <c r="PU33" s="1280"/>
      <c r="PV33" s="652"/>
      <c r="PW33" s="557"/>
      <c r="PX33" s="1280"/>
      <c r="PY33" s="652"/>
      <c r="PZ33" s="500"/>
      <c r="QA33" s="700"/>
      <c r="QB33" s="1280"/>
      <c r="QC33" s="652"/>
      <c r="QD33" s="557"/>
      <c r="QE33" s="1280"/>
      <c r="QF33" s="652"/>
      <c r="QG33" s="458"/>
      <c r="QH33" s="630"/>
      <c r="QI33" s="1280"/>
      <c r="QJ33" s="652"/>
      <c r="QK33" s="499">
        <f>'Прочая  субсидия_МР  и  ГО'!B29</f>
        <v>295141061.97000003</v>
      </c>
      <c r="QL33" s="499">
        <f>'Прочая  субсидия_МР  и  ГО'!C29</f>
        <v>22597925.060000002</v>
      </c>
      <c r="QM33" s="499"/>
      <c r="QN33" s="499"/>
      <c r="QO33" s="1390"/>
      <c r="QP33" s="559"/>
      <c r="QQ33" s="1390"/>
      <c r="QR33" s="559"/>
      <c r="QS33" s="502">
        <f t="shared" si="323"/>
        <v>4548630929</v>
      </c>
      <c r="QT33" s="330">
        <f>'Проверочная  таблица'!RR33+'Проверочная  таблица'!QY33+'Проверочная  таблица'!RA33+'Проверочная  таблица'!RC33</f>
        <v>4509164530</v>
      </c>
      <c r="QU33" s="330">
        <f>'Проверочная  таблица'!RS33+'Проверочная  таблица'!RE33+'Проверочная  таблица'!RK33+'Проверочная  таблица'!RG33+'Проверочная  таблица'!RI33+RM33+RO33</f>
        <v>39466399</v>
      </c>
      <c r="QV33" s="499">
        <f t="shared" si="324"/>
        <v>1171096549.48</v>
      </c>
      <c r="QW33" s="500">
        <f>'Проверочная  таблица'!RU33+'Проверочная  таблица'!QZ33+'Проверочная  таблица'!RB33+'Проверочная  таблица'!RD33</f>
        <v>1167020800</v>
      </c>
      <c r="QX33" s="330">
        <f>'Проверочная  таблица'!RV33+'Проверочная  таблица'!RF33+'Проверочная  таблица'!RL33+'Проверочная  таблица'!RH33+'Проверочная  таблица'!RJ33+RN33+RP33</f>
        <v>4075749.48</v>
      </c>
      <c r="QY33" s="452">
        <f>'Субвенция  на  полномочия'!B27</f>
        <v>4330002830</v>
      </c>
      <c r="QZ33" s="1276">
        <f>'Субвенция  на  полномочия'!C27</f>
        <v>1095845800</v>
      </c>
      <c r="RA33" s="1298">
        <f>[1]Субвенция_факт!P30*1000</f>
        <v>93233600</v>
      </c>
      <c r="RB33" s="675">
        <v>22300000</v>
      </c>
      <c r="RC33" s="1298">
        <f>[1]Субвенция_факт!K30*1000</f>
        <v>75266000</v>
      </c>
      <c r="RD33" s="675">
        <v>45150000</v>
      </c>
      <c r="RE33" s="1298">
        <f>[1]Субвенция_факт!AD30*1000</f>
        <v>0</v>
      </c>
      <c r="RF33" s="675"/>
      <c r="RG33" s="1298">
        <f>[1]Субвенция_факт!AE30*1000</f>
        <v>80000</v>
      </c>
      <c r="RH33" s="675"/>
      <c r="RI33" s="1298">
        <f>[1]Субвенция_факт!E30*1000</f>
        <v>0</v>
      </c>
      <c r="RJ33" s="675"/>
      <c r="RK33" s="1298">
        <f>[1]Субвенция_факт!F30*1000</f>
        <v>6430199.0000000009</v>
      </c>
      <c r="RL33" s="762"/>
      <c r="RM33" s="712">
        <f>[1]Субвенция_факт!G30*1000</f>
        <v>11813200</v>
      </c>
      <c r="RN33" s="763">
        <v>1348488</v>
      </c>
      <c r="RO33" s="328">
        <f>[1]Субвенция_факт!H30*1000</f>
        <v>0</v>
      </c>
      <c r="RP33" s="763"/>
      <c r="RQ33" s="556">
        <f>RR33+RS33</f>
        <v>31805100</v>
      </c>
      <c r="RR33" s="1190">
        <f>[1]Субвенция_факт!AC30*1000</f>
        <v>10662100</v>
      </c>
      <c r="RS33" s="1308">
        <f>[1]Субвенция_факт!AB30*1000</f>
        <v>21143000</v>
      </c>
      <c r="RT33" s="452">
        <f>SUM(RU33:RV33)</f>
        <v>6452261.4800000004</v>
      </c>
      <c r="RU33" s="1396">
        <v>3725000</v>
      </c>
      <c r="RV33" s="1082">
        <v>2727261.48</v>
      </c>
      <c r="RW33" s="1326">
        <f>'Проверочная  таблица'!UW33+'Проверочная  таблица'!US33+'Проверочная  таблица'!SY33+'Проверочная  таблица'!TC33+RY33+UG33+UM33+SM33+SQ33+TK33+TO33+TW33+SG33</f>
        <v>787312331.44000006</v>
      </c>
      <c r="RX33" s="328">
        <f>'Проверочная  таблица'!UY33+'Проверочная  таблица'!UU33+'Проверочная  таблица'!TA33+'Проверочная  таблица'!TE33+SC33+UJ33+UP33+SO33+SS33+TM33+TQ33+TZ33+SJ33</f>
        <v>0</v>
      </c>
      <c r="RY33" s="546">
        <f>SUM(RZ33:SB33)</f>
        <v>224874.44</v>
      </c>
      <c r="RZ33" s="1039">
        <f>'[1]Иные межбюджетные трансферты'!I31</f>
        <v>0</v>
      </c>
      <c r="SA33" s="1160">
        <f>'[1]Иные межбюджетные трансферты'!K31</f>
        <v>0</v>
      </c>
      <c r="SB33" s="1328">
        <f>'[1]Иные межбюджетные трансферты'!M31</f>
        <v>224874.44</v>
      </c>
      <c r="SC33" s="674">
        <f>SUM(SD33:SF33)</f>
        <v>0</v>
      </c>
      <c r="SD33" s="809"/>
      <c r="SE33" s="807"/>
      <c r="SF33" s="809"/>
      <c r="SG33" s="556">
        <f>SH33+SI33</f>
        <v>0</v>
      </c>
      <c r="SH33" s="1039">
        <f>'[1]Иные межбюджетные трансферты'!E31</f>
        <v>0</v>
      </c>
      <c r="SI33" s="1160">
        <f>'[1]Иные межбюджетные трансферты'!G31</f>
        <v>0</v>
      </c>
      <c r="SJ33" s="452">
        <f>SUM(SK33:SL33)</f>
        <v>0</v>
      </c>
      <c r="SK33" s="1190"/>
      <c r="SL33" s="1191"/>
      <c r="SM33" s="1326">
        <f t="shared" si="188"/>
        <v>0</v>
      </c>
      <c r="SN33" s="1189">
        <f>'[1]Иные межбюджетные трансферты'!W31</f>
        <v>0</v>
      </c>
      <c r="SO33" s="938">
        <f t="shared" si="189"/>
        <v>0</v>
      </c>
      <c r="SP33" s="1044"/>
      <c r="SQ33" s="1377"/>
      <c r="SR33" s="1044"/>
      <c r="SS33" s="1377">
        <f t="shared" si="191"/>
        <v>0</v>
      </c>
      <c r="ST33" s="807"/>
      <c r="SU33" s="1043"/>
      <c r="SV33" s="1043"/>
      <c r="SW33" s="1043"/>
      <c r="SX33" s="1043"/>
      <c r="SY33" s="499">
        <f>SUM(SZ33:SZ33)</f>
        <v>776087457</v>
      </c>
      <c r="SZ33" s="1160">
        <f>'[1]Иные межбюджетные трансферты'!AC31</f>
        <v>776087457</v>
      </c>
      <c r="TA33" s="499">
        <f>SUM(TB33:TB33)</f>
        <v>0</v>
      </c>
      <c r="TB33" s="1160"/>
      <c r="TC33" s="499">
        <f>SUM(TD33:TD33)</f>
        <v>0</v>
      </c>
      <c r="TD33" s="1160"/>
      <c r="TE33" s="499">
        <f>SUM(TF33:TF33)</f>
        <v>0</v>
      </c>
      <c r="TF33" s="1160"/>
      <c r="TG33" s="498"/>
      <c r="TH33" s="498"/>
      <c r="TI33" s="498"/>
      <c r="TJ33" s="498"/>
      <c r="TK33" s="499">
        <f>SUM(TL33:TL33)</f>
        <v>0</v>
      </c>
      <c r="TL33" s="1160">
        <f>'[1]Иные межбюджетные трансферты'!AI31</f>
        <v>0</v>
      </c>
      <c r="TM33" s="499">
        <f>SUM(TN33:TN33)</f>
        <v>0</v>
      </c>
      <c r="TN33" s="1160"/>
      <c r="TO33" s="499">
        <f>SUM(TP33:TP33)</f>
        <v>0</v>
      </c>
      <c r="TP33" s="1160"/>
      <c r="TQ33" s="499">
        <f>SUM(TR33:TR33)</f>
        <v>0</v>
      </c>
      <c r="TR33" s="1160"/>
      <c r="TS33" s="498"/>
      <c r="TT33" s="498"/>
      <c r="TU33" s="498"/>
      <c r="TV33" s="498"/>
      <c r="TW33" s="499">
        <f t="shared" si="325"/>
        <v>0</v>
      </c>
      <c r="TX33" s="689"/>
      <c r="TY33" s="624"/>
      <c r="TZ33" s="499">
        <f t="shared" si="326"/>
        <v>0</v>
      </c>
      <c r="UA33" s="689"/>
      <c r="UB33" s="624"/>
      <c r="UC33" s="779"/>
      <c r="UD33" s="779"/>
      <c r="UE33" s="779"/>
      <c r="UF33" s="779"/>
      <c r="UG33" s="712">
        <f>SUM(UH33:UI33)</f>
        <v>1000000</v>
      </c>
      <c r="UH33" s="1308">
        <f>'[1]Иные межбюджетные трансферты'!S31</f>
        <v>0</v>
      </c>
      <c r="UI33" s="1191">
        <f>'[1]Иные межбюджетные трансферты'!U31</f>
        <v>1000000</v>
      </c>
      <c r="UJ33" s="712">
        <f>SUM(UK33:UL33)</f>
        <v>0</v>
      </c>
      <c r="UK33" s="1308"/>
      <c r="UL33" s="1191"/>
      <c r="UM33" s="712">
        <f>SUM(UN33:UO33)</f>
        <v>10000000</v>
      </c>
      <c r="UN33" s="1308">
        <f>'[1]Иные межбюджетные трансферты'!O31</f>
        <v>0</v>
      </c>
      <c r="UO33" s="1191">
        <f>'[1]Иные межбюджетные трансферты'!Q31</f>
        <v>10000000</v>
      </c>
      <c r="UP33" s="712">
        <f>SUM(UQ33:UR33)</f>
        <v>0</v>
      </c>
      <c r="UQ33" s="1308"/>
      <c r="UR33" s="1191"/>
      <c r="US33" s="452">
        <f>SUM(UT33:UT33)</f>
        <v>0</v>
      </c>
      <c r="UT33" s="809">
        <f>'[1]Иные межбюджетные трансферты'!AO31</f>
        <v>0</v>
      </c>
      <c r="UU33" s="452">
        <f>SUM(UV33:UV33)</f>
        <v>0</v>
      </c>
      <c r="UV33" s="668"/>
      <c r="UW33" s="556">
        <f>SUM(UX33:UX33)</f>
        <v>0</v>
      </c>
      <c r="UX33" s="809"/>
      <c r="UY33" s="452">
        <f>SUM(UZ33:UZ33)</f>
        <v>0</v>
      </c>
      <c r="UZ33" s="576"/>
      <c r="VA33" s="1289">
        <f>SUM(VB33:VB33)</f>
        <v>0</v>
      </c>
      <c r="VB33" s="668">
        <f>'Проверочная  таблица'!UX33-VF33</f>
        <v>0</v>
      </c>
      <c r="VC33" s="1289">
        <f>SUM(VD33:VD33)</f>
        <v>0</v>
      </c>
      <c r="VD33" s="668">
        <f>'Проверочная  таблица'!UZ33-VH33</f>
        <v>0</v>
      </c>
      <c r="VE33" s="1289">
        <f>SUM(VF33:VF33)</f>
        <v>0</v>
      </c>
      <c r="VF33" s="1397"/>
      <c r="VG33" s="557">
        <f>SUM(VH33:VH33)</f>
        <v>0</v>
      </c>
      <c r="VH33" s="576"/>
      <c r="VI33" s="499">
        <f>VK33+'Проверочная  таблица'!VS33+VO33+'Проверочная  таблица'!VW33+VQ33+'Проверочная  таблица'!VY33</f>
        <v>-10000000</v>
      </c>
      <c r="VJ33" s="499">
        <f>VL33+'Проверочная  таблица'!VT33+VP33+'Проверочная  таблица'!VX33+VR33+'Проверочная  таблица'!VZ33</f>
        <v>0</v>
      </c>
      <c r="VK33" s="499">
        <v>63500000</v>
      </c>
      <c r="VL33" s="499"/>
      <c r="VM33" s="499"/>
      <c r="VN33" s="499"/>
      <c r="VO33" s="498"/>
      <c r="VP33" s="498"/>
      <c r="VQ33" s="498"/>
      <c r="VR33" s="498"/>
      <c r="VS33" s="499">
        <v>-73500000</v>
      </c>
      <c r="VT33" s="499"/>
      <c r="VU33" s="499"/>
      <c r="VV33" s="499"/>
      <c r="VW33" s="498"/>
      <c r="VX33" s="498"/>
      <c r="VY33" s="498"/>
      <c r="VZ33" s="498"/>
      <c r="WA33" s="1309">
        <f>'Проверочная  таблица'!VS33+'Проверочная  таблица'!VU33</f>
        <v>-73500000</v>
      </c>
      <c r="WB33" s="1309">
        <f>'Проверочная  таблица'!VT33+'Проверочная  таблица'!VV33</f>
        <v>0</v>
      </c>
    </row>
    <row r="34" spans="1:602" s="327" customFormat="1" ht="25.5" customHeight="1" thickBot="1" x14ac:dyDescent="0.35">
      <c r="A34" s="337" t="s">
        <v>7</v>
      </c>
      <c r="B34" s="332">
        <f t="shared" ref="B34:AG34" si="327">SUM(B32:B33)</f>
        <v>9903153993.6400013</v>
      </c>
      <c r="C34" s="332">
        <f t="shared" si="327"/>
        <v>1677018943.03</v>
      </c>
      <c r="D34" s="531">
        <f t="shared" si="327"/>
        <v>497919900</v>
      </c>
      <c r="E34" s="435">
        <f t="shared" si="327"/>
        <v>210732175</v>
      </c>
      <c r="F34" s="531">
        <f t="shared" si="327"/>
        <v>427084200</v>
      </c>
      <c r="G34" s="435">
        <f t="shared" si="327"/>
        <v>179896475</v>
      </c>
      <c r="H34" s="332">
        <f t="shared" si="327"/>
        <v>0</v>
      </c>
      <c r="I34" s="435">
        <f t="shared" si="327"/>
        <v>0</v>
      </c>
      <c r="J34" s="560">
        <f t="shared" si="327"/>
        <v>0</v>
      </c>
      <c r="K34" s="560">
        <f t="shared" si="327"/>
        <v>0</v>
      </c>
      <c r="L34" s="560">
        <f t="shared" si="327"/>
        <v>0</v>
      </c>
      <c r="M34" s="778">
        <f t="shared" si="327"/>
        <v>0</v>
      </c>
      <c r="N34" s="435">
        <f t="shared" si="327"/>
        <v>70835700</v>
      </c>
      <c r="O34" s="566">
        <f t="shared" si="327"/>
        <v>30835700</v>
      </c>
      <c r="P34" s="435">
        <f t="shared" si="327"/>
        <v>0</v>
      </c>
      <c r="Q34" s="435">
        <f t="shared" si="327"/>
        <v>0</v>
      </c>
      <c r="R34" s="562">
        <f t="shared" si="327"/>
        <v>0</v>
      </c>
      <c r="S34" s="560">
        <f t="shared" si="327"/>
        <v>0</v>
      </c>
      <c r="T34" s="562">
        <f t="shared" si="327"/>
        <v>0</v>
      </c>
      <c r="U34" s="692">
        <f t="shared" si="327"/>
        <v>0</v>
      </c>
      <c r="V34" s="435">
        <f t="shared" si="327"/>
        <v>0</v>
      </c>
      <c r="W34" s="332">
        <f t="shared" si="327"/>
        <v>0</v>
      </c>
      <c r="X34" s="580">
        <f t="shared" si="327"/>
        <v>0</v>
      </c>
      <c r="Y34" s="454">
        <f t="shared" si="327"/>
        <v>0</v>
      </c>
      <c r="Z34" s="454">
        <f t="shared" si="327"/>
        <v>0</v>
      </c>
      <c r="AA34" s="332">
        <f t="shared" si="327"/>
        <v>0</v>
      </c>
      <c r="AB34" s="332">
        <f t="shared" si="327"/>
        <v>0</v>
      </c>
      <c r="AC34" s="563">
        <f t="shared" si="327"/>
        <v>0</v>
      </c>
      <c r="AD34" s="454">
        <f t="shared" si="327"/>
        <v>0</v>
      </c>
      <c r="AE34" s="562">
        <f t="shared" si="327"/>
        <v>0</v>
      </c>
      <c r="AF34" s="560">
        <f t="shared" si="327"/>
        <v>0</v>
      </c>
      <c r="AG34" s="562">
        <f t="shared" si="327"/>
        <v>0</v>
      </c>
      <c r="AH34" s="560">
        <f t="shared" ref="AH34:AJ34" si="328">SUM(AH32:AH33)</f>
        <v>0</v>
      </c>
      <c r="AI34" s="457">
        <f t="shared" si="328"/>
        <v>3151705846.1999998</v>
      </c>
      <c r="AJ34" s="457">
        <f t="shared" si="328"/>
        <v>79269837.099999994</v>
      </c>
      <c r="AK34" s="457">
        <f t="shared" ref="AK34" si="329">SUM(AK32:AK33)</f>
        <v>0</v>
      </c>
      <c r="AL34" s="451">
        <f>SUM(AL32:AL33)</f>
        <v>0</v>
      </c>
      <c r="AM34" s="451">
        <f>SUM(AM32:AM33)</f>
        <v>0</v>
      </c>
      <c r="AN34" s="564">
        <f t="shared" ref="AN34" si="330">SUM(AN32:AN33)</f>
        <v>0</v>
      </c>
      <c r="AO34" s="451">
        <f>SUM(AO32:AO33)</f>
        <v>0</v>
      </c>
      <c r="AP34" s="457">
        <f t="shared" ref="AP34" si="331">SUM(AP32:AP33)</f>
        <v>0</v>
      </c>
      <c r="AQ34" s="454">
        <f>SUM(AQ32:AQ33)</f>
        <v>0</v>
      </c>
      <c r="AR34" s="454">
        <f>SUM(AR32:AR33)</f>
        <v>0</v>
      </c>
      <c r="AS34" s="454">
        <f t="shared" ref="AS34" si="332">SUM(AS32:AS33)</f>
        <v>0</v>
      </c>
      <c r="AT34" s="454">
        <f>SUM(AT32:AT33)</f>
        <v>0</v>
      </c>
      <c r="AU34" s="457">
        <f t="shared" ref="AU34" si="333">SUM(AU32:AU33)</f>
        <v>0</v>
      </c>
      <c r="AV34" s="454">
        <f>SUM(AV32:AV33)</f>
        <v>0</v>
      </c>
      <c r="AW34" s="564">
        <f>SUM(AW32:AW33)</f>
        <v>0</v>
      </c>
      <c r="AX34" s="451">
        <f>SUM(AX32:AX33)</f>
        <v>0</v>
      </c>
      <c r="AY34" s="457">
        <f t="shared" ref="AY34" si="334">SUM(AY32:AY33)</f>
        <v>0</v>
      </c>
      <c r="AZ34" s="454">
        <f>SUM(AZ32:AZ33)</f>
        <v>0</v>
      </c>
      <c r="BA34" s="454">
        <f>SUM(BA32:BA33)</f>
        <v>0</v>
      </c>
      <c r="BB34" s="565">
        <f>SUM(BB32:BB33)</f>
        <v>0</v>
      </c>
      <c r="BC34" s="553">
        <f t="shared" ref="BC34" si="335">SUM(BC32:BC33)</f>
        <v>0</v>
      </c>
      <c r="BD34" s="565">
        <f>SUM(BD32:BD33)</f>
        <v>0</v>
      </c>
      <c r="BE34" s="555">
        <f>SUM(BE32:BE33)</f>
        <v>0</v>
      </c>
      <c r="BF34" s="454">
        <f>SUM(BF32:BF33)</f>
        <v>0</v>
      </c>
      <c r="BG34" s="611">
        <f t="shared" ref="BG34" si="336">SUM(BG32:BG33)</f>
        <v>0</v>
      </c>
      <c r="BH34" s="454">
        <f>SUM(BH32:BH33)</f>
        <v>0</v>
      </c>
      <c r="BI34" s="564">
        <f>SUM(BI32:BI33)</f>
        <v>0</v>
      </c>
      <c r="BJ34" s="454">
        <f>SUM(BJ32:BJ33)</f>
        <v>0</v>
      </c>
      <c r="BK34" s="553">
        <f t="shared" ref="BK34" si="337">SUM(BK32:BK33)</f>
        <v>0</v>
      </c>
      <c r="BL34" s="565">
        <f>SUM(BL32:BL33)</f>
        <v>0</v>
      </c>
      <c r="BM34" s="451">
        <f>SUM(BM32:BM33)</f>
        <v>0</v>
      </c>
      <c r="BN34" s="565">
        <f>SUM(BN32:BN33)</f>
        <v>0</v>
      </c>
      <c r="BO34" s="553">
        <f t="shared" ref="BO34" si="338">SUM(BO32:BO33)</f>
        <v>0</v>
      </c>
      <c r="BP34" s="565">
        <f>SUM(BP32:BP33)</f>
        <v>0</v>
      </c>
      <c r="BQ34" s="454">
        <f>SUM(BQ32:BQ33)</f>
        <v>0</v>
      </c>
      <c r="BR34" s="565">
        <f>SUM(BR32:BR33)</f>
        <v>0</v>
      </c>
      <c r="BS34" s="332">
        <f t="shared" ref="BS34:CI34" si="339">SUM(BS32:BS33)</f>
        <v>607421900</v>
      </c>
      <c r="BT34" s="454">
        <f t="shared" si="339"/>
        <v>17541200</v>
      </c>
      <c r="BU34" s="451">
        <f t="shared" si="339"/>
        <v>0</v>
      </c>
      <c r="BV34" s="451">
        <f>SUM(BV32:BV33)</f>
        <v>589880700</v>
      </c>
      <c r="BW34" s="332">
        <f t="shared" ref="BW34" si="340">SUM(BW32:BW33)</f>
        <v>0</v>
      </c>
      <c r="BX34" s="563">
        <f t="shared" si="339"/>
        <v>0</v>
      </c>
      <c r="BY34" s="454">
        <f t="shared" si="339"/>
        <v>0</v>
      </c>
      <c r="BZ34" s="451">
        <f>SUM(BZ32:BZ33)</f>
        <v>0</v>
      </c>
      <c r="CA34" s="332">
        <f t="shared" ref="CA34" si="341">SUM(CA32:CA33)</f>
        <v>0</v>
      </c>
      <c r="CB34" s="454">
        <f t="shared" si="339"/>
        <v>0</v>
      </c>
      <c r="CC34" s="454">
        <f t="shared" si="339"/>
        <v>0</v>
      </c>
      <c r="CD34" s="451">
        <f>SUM(CD32:CD33)</f>
        <v>0</v>
      </c>
      <c r="CE34" s="332">
        <f t="shared" ref="CE34" si="342">SUM(CE32:CE33)</f>
        <v>0</v>
      </c>
      <c r="CF34" s="454">
        <f t="shared" si="339"/>
        <v>0</v>
      </c>
      <c r="CG34" s="565">
        <f t="shared" si="339"/>
        <v>0</v>
      </c>
      <c r="CH34" s="451">
        <f>SUM(CH32:CH33)</f>
        <v>0</v>
      </c>
      <c r="CI34" s="560">
        <f t="shared" si="339"/>
        <v>0</v>
      </c>
      <c r="CJ34" s="560">
        <f t="shared" ref="CJ34:DS34" si="343">SUM(CJ32:CJ33)</f>
        <v>0</v>
      </c>
      <c r="CK34" s="560">
        <f t="shared" si="343"/>
        <v>0</v>
      </c>
      <c r="CL34" s="961">
        <f t="shared" si="343"/>
        <v>0</v>
      </c>
      <c r="CM34" s="435">
        <f t="shared" ref="CM34:CP34" si="344">SUM(CM32:CM33)</f>
        <v>0</v>
      </c>
      <c r="CN34" s="623">
        <f t="shared" si="344"/>
        <v>0</v>
      </c>
      <c r="CO34" s="435">
        <f t="shared" si="344"/>
        <v>0</v>
      </c>
      <c r="CP34" s="623">
        <f t="shared" si="344"/>
        <v>0</v>
      </c>
      <c r="CQ34" s="568">
        <f t="shared" si="343"/>
        <v>400114625.63999999</v>
      </c>
      <c r="CR34" s="568">
        <f t="shared" si="343"/>
        <v>0</v>
      </c>
      <c r="CS34" s="490">
        <f t="shared" si="343"/>
        <v>0</v>
      </c>
      <c r="CT34" s="435">
        <f t="shared" si="343"/>
        <v>0</v>
      </c>
      <c r="CU34" s="562">
        <f t="shared" si="343"/>
        <v>0</v>
      </c>
      <c r="CV34" s="537">
        <f t="shared" si="343"/>
        <v>0</v>
      </c>
      <c r="CW34" s="562">
        <f t="shared" si="343"/>
        <v>0</v>
      </c>
      <c r="CX34" s="537">
        <f t="shared" si="343"/>
        <v>0</v>
      </c>
      <c r="CY34" s="566">
        <f t="shared" si="343"/>
        <v>83518976.539999992</v>
      </c>
      <c r="CZ34" s="435">
        <f t="shared" si="343"/>
        <v>0</v>
      </c>
      <c r="DA34" s="566">
        <f t="shared" si="343"/>
        <v>0</v>
      </c>
      <c r="DB34" s="435">
        <f t="shared" si="343"/>
        <v>0</v>
      </c>
      <c r="DC34" s="567">
        <f t="shared" si="343"/>
        <v>0</v>
      </c>
      <c r="DD34" s="537">
        <f t="shared" si="343"/>
        <v>0</v>
      </c>
      <c r="DE34" s="567">
        <f t="shared" si="343"/>
        <v>0</v>
      </c>
      <c r="DF34" s="537">
        <f t="shared" si="343"/>
        <v>0</v>
      </c>
      <c r="DG34" s="457">
        <f t="shared" ref="DG34:DL34" si="345">SUM(DG32:DG33)</f>
        <v>624092893.42999995</v>
      </c>
      <c r="DH34" s="454">
        <f t="shared" si="345"/>
        <v>12867893.43</v>
      </c>
      <c r="DI34" s="698">
        <f t="shared" si="345"/>
        <v>611225000</v>
      </c>
      <c r="DJ34" s="435">
        <f t="shared" si="345"/>
        <v>0</v>
      </c>
      <c r="DK34" s="565">
        <f t="shared" si="345"/>
        <v>0</v>
      </c>
      <c r="DL34" s="625">
        <f t="shared" si="345"/>
        <v>0</v>
      </c>
      <c r="DM34" s="566">
        <f t="shared" si="343"/>
        <v>15000000</v>
      </c>
      <c r="DN34" s="600">
        <f t="shared" si="343"/>
        <v>7000000</v>
      </c>
      <c r="DO34" s="563">
        <f t="shared" si="343"/>
        <v>0</v>
      </c>
      <c r="DP34" s="625">
        <f t="shared" si="343"/>
        <v>0</v>
      </c>
      <c r="DQ34" s="565">
        <f t="shared" si="343"/>
        <v>0</v>
      </c>
      <c r="DR34" s="625">
        <f t="shared" si="343"/>
        <v>0</v>
      </c>
      <c r="DS34" s="693">
        <f t="shared" si="343"/>
        <v>8000000</v>
      </c>
      <c r="DT34" s="600">
        <f t="shared" ref="DT34:EB34" si="346">SUM(DT32:DT33)</f>
        <v>0</v>
      </c>
      <c r="DU34" s="435">
        <f t="shared" si="346"/>
        <v>0</v>
      </c>
      <c r="DV34" s="693">
        <f t="shared" si="346"/>
        <v>0</v>
      </c>
      <c r="DW34" s="563">
        <f t="shared" si="346"/>
        <v>0</v>
      </c>
      <c r="DX34" s="625">
        <f t="shared" si="346"/>
        <v>0</v>
      </c>
      <c r="DY34" s="563">
        <f t="shared" si="346"/>
        <v>0</v>
      </c>
      <c r="DZ34" s="625">
        <f t="shared" si="346"/>
        <v>0</v>
      </c>
      <c r="EA34" s="694">
        <f t="shared" si="346"/>
        <v>0</v>
      </c>
      <c r="EB34" s="608">
        <f t="shared" si="346"/>
        <v>0</v>
      </c>
      <c r="EC34" s="457">
        <f t="shared" ref="EC34:EH34" si="347">SUM(EC32:EC33)</f>
        <v>0</v>
      </c>
      <c r="ED34" s="454">
        <f t="shared" si="347"/>
        <v>0</v>
      </c>
      <c r="EE34" s="698">
        <f t="shared" si="347"/>
        <v>0</v>
      </c>
      <c r="EF34" s="435">
        <f t="shared" si="347"/>
        <v>0</v>
      </c>
      <c r="EG34" s="565">
        <f t="shared" si="347"/>
        <v>0</v>
      </c>
      <c r="EH34" s="625">
        <f t="shared" si="347"/>
        <v>0</v>
      </c>
      <c r="EI34" s="531">
        <f t="shared" ref="EI34:FD34" si="348">SUM(EI32:EI33)</f>
        <v>0</v>
      </c>
      <c r="EJ34" s="563">
        <f t="shared" si="348"/>
        <v>0</v>
      </c>
      <c r="EK34" s="625">
        <f t="shared" si="348"/>
        <v>0</v>
      </c>
      <c r="EL34" s="563">
        <f t="shared" si="348"/>
        <v>0</v>
      </c>
      <c r="EM34" s="623">
        <f t="shared" si="348"/>
        <v>0</v>
      </c>
      <c r="EN34" s="531">
        <f t="shared" si="348"/>
        <v>0</v>
      </c>
      <c r="EO34" s="563">
        <f t="shared" si="348"/>
        <v>0</v>
      </c>
      <c r="EP34" s="625">
        <f t="shared" si="348"/>
        <v>0</v>
      </c>
      <c r="EQ34" s="563">
        <f t="shared" si="348"/>
        <v>0</v>
      </c>
      <c r="ER34" s="625">
        <f t="shared" si="348"/>
        <v>0</v>
      </c>
      <c r="ES34" s="457">
        <f t="shared" ref="ES34:EV34" si="349">SUM(ES32:ES33)</f>
        <v>25526315.789999999</v>
      </c>
      <c r="ET34" s="454">
        <f t="shared" ref="ET34" si="350">SUM(ET32:ET33)</f>
        <v>526315.79</v>
      </c>
      <c r="EU34" s="625">
        <f t="shared" ref="EU34" si="351">SUM(EU32:EU33)</f>
        <v>25000000</v>
      </c>
      <c r="EV34" s="435">
        <f t="shared" si="349"/>
        <v>0</v>
      </c>
      <c r="EW34" s="565">
        <f t="shared" ref="EW34" si="352">SUM(EW32:EW33)</f>
        <v>0</v>
      </c>
      <c r="EX34" s="625">
        <f t="shared" ref="EX34" si="353">SUM(EX32:EX33)</f>
        <v>0</v>
      </c>
      <c r="EY34" s="457">
        <f t="shared" si="348"/>
        <v>0</v>
      </c>
      <c r="EZ34" s="454">
        <f t="shared" si="348"/>
        <v>0</v>
      </c>
      <c r="FA34" s="698">
        <f t="shared" si="348"/>
        <v>0</v>
      </c>
      <c r="FB34" s="435">
        <f t="shared" si="348"/>
        <v>0</v>
      </c>
      <c r="FC34" s="565">
        <f t="shared" si="348"/>
        <v>0</v>
      </c>
      <c r="FD34" s="625">
        <f t="shared" si="348"/>
        <v>0</v>
      </c>
      <c r="FE34" s="457">
        <f t="shared" ref="FE34:FJ34" si="354">SUM(FE32:FE33)</f>
        <v>407031834.18000001</v>
      </c>
      <c r="FF34" s="454">
        <f t="shared" si="354"/>
        <v>23934334.18</v>
      </c>
      <c r="FG34" s="698">
        <f t="shared" si="354"/>
        <v>383097500</v>
      </c>
      <c r="FH34" s="435">
        <f t="shared" si="354"/>
        <v>47183271.280000001</v>
      </c>
      <c r="FI34" s="565">
        <f t="shared" si="354"/>
        <v>2359163.6400000006</v>
      </c>
      <c r="FJ34" s="625">
        <f t="shared" si="354"/>
        <v>44824107.640000001</v>
      </c>
      <c r="FK34" s="457">
        <f t="shared" ref="FK34:HV34" si="355">SUM(FK32:FK33)</f>
        <v>14488425.199999999</v>
      </c>
      <c r="FL34" s="454">
        <f t="shared" si="355"/>
        <v>14488425.199999999</v>
      </c>
      <c r="FM34" s="698">
        <f t="shared" si="355"/>
        <v>0</v>
      </c>
      <c r="FN34" s="435">
        <f t="shared" si="355"/>
        <v>0</v>
      </c>
      <c r="FO34" s="565">
        <f t="shared" si="355"/>
        <v>0</v>
      </c>
      <c r="FP34" s="625">
        <f t="shared" si="355"/>
        <v>0</v>
      </c>
      <c r="FQ34" s="457">
        <f t="shared" ref="FQ34:FV34" si="356">SUM(FQ32:FQ33)</f>
        <v>0</v>
      </c>
      <c r="FR34" s="454">
        <f t="shared" si="356"/>
        <v>0</v>
      </c>
      <c r="FS34" s="698">
        <f t="shared" si="356"/>
        <v>0</v>
      </c>
      <c r="FT34" s="435">
        <f t="shared" si="356"/>
        <v>0</v>
      </c>
      <c r="FU34" s="565">
        <f t="shared" si="356"/>
        <v>0</v>
      </c>
      <c r="FV34" s="625">
        <f t="shared" si="356"/>
        <v>0</v>
      </c>
      <c r="FW34" s="611">
        <f t="shared" ref="FW34:FX34" si="357">SUM(FW32:FW33)</f>
        <v>0</v>
      </c>
      <c r="FX34" s="553">
        <f t="shared" si="357"/>
        <v>0</v>
      </c>
      <c r="FY34" s="611">
        <f t="shared" ref="FY34:GF34" si="358">SUM(FY32:FY33)</f>
        <v>0</v>
      </c>
      <c r="FZ34" s="553">
        <f t="shared" si="358"/>
        <v>0</v>
      </c>
      <c r="GA34" s="457">
        <f t="shared" si="358"/>
        <v>0</v>
      </c>
      <c r="GB34" s="454">
        <f t="shared" si="358"/>
        <v>0</v>
      </c>
      <c r="GC34" s="653">
        <f t="shared" si="358"/>
        <v>0</v>
      </c>
      <c r="GD34" s="457">
        <f t="shared" ref="GD34" si="359">SUM(GD32:GD33)</f>
        <v>0</v>
      </c>
      <c r="GE34" s="454">
        <f t="shared" si="358"/>
        <v>0</v>
      </c>
      <c r="GF34" s="653">
        <f t="shared" si="358"/>
        <v>0</v>
      </c>
      <c r="GG34" s="457">
        <f t="shared" si="355"/>
        <v>3149425.85</v>
      </c>
      <c r="GH34" s="454">
        <f t="shared" si="355"/>
        <v>0</v>
      </c>
      <c r="GI34" s="653">
        <f t="shared" si="355"/>
        <v>0</v>
      </c>
      <c r="GJ34" s="454">
        <f t="shared" si="355"/>
        <v>1848458.6</v>
      </c>
      <c r="GK34" s="698">
        <f t="shared" si="355"/>
        <v>1300967.25</v>
      </c>
      <c r="GL34" s="435">
        <f t="shared" si="355"/>
        <v>0</v>
      </c>
      <c r="GM34" s="454">
        <f t="shared" si="355"/>
        <v>0</v>
      </c>
      <c r="GN34" s="653">
        <f t="shared" si="355"/>
        <v>0</v>
      </c>
      <c r="GO34" s="454">
        <f t="shared" si="355"/>
        <v>0</v>
      </c>
      <c r="GP34" s="653">
        <f t="shared" si="355"/>
        <v>0</v>
      </c>
      <c r="GQ34" s="435">
        <f t="shared" ref="GQ34" si="360">SUM(GQ32:GQ33)</f>
        <v>0</v>
      </c>
      <c r="GR34" s="454">
        <f t="shared" si="355"/>
        <v>0</v>
      </c>
      <c r="GS34" s="653">
        <f t="shared" si="355"/>
        <v>0</v>
      </c>
      <c r="GT34" s="454">
        <f t="shared" si="355"/>
        <v>0</v>
      </c>
      <c r="GU34" s="698">
        <f t="shared" si="355"/>
        <v>0</v>
      </c>
      <c r="GV34" s="435">
        <f t="shared" si="355"/>
        <v>0</v>
      </c>
      <c r="GW34" s="454">
        <f t="shared" si="355"/>
        <v>0</v>
      </c>
      <c r="GX34" s="653">
        <f t="shared" si="355"/>
        <v>0</v>
      </c>
      <c r="GY34" s="454">
        <f t="shared" si="355"/>
        <v>0</v>
      </c>
      <c r="GZ34" s="653">
        <f t="shared" si="355"/>
        <v>0</v>
      </c>
      <c r="HA34" s="611">
        <f t="shared" si="355"/>
        <v>0</v>
      </c>
      <c r="HB34" s="454">
        <f t="shared" ref="HB34:HC34" si="361">SUM(HB32:HB33)</f>
        <v>0</v>
      </c>
      <c r="HC34" s="698">
        <f t="shared" si="361"/>
        <v>0</v>
      </c>
      <c r="HD34" s="454">
        <f t="shared" si="355"/>
        <v>0</v>
      </c>
      <c r="HE34" s="698">
        <f t="shared" si="355"/>
        <v>0</v>
      </c>
      <c r="HF34" s="611">
        <f t="shared" ref="HF34:HH34" si="362">SUM(HF32:HF33)</f>
        <v>0</v>
      </c>
      <c r="HG34" s="454">
        <f t="shared" si="362"/>
        <v>0</v>
      </c>
      <c r="HH34" s="698">
        <f t="shared" si="362"/>
        <v>0</v>
      </c>
      <c r="HI34" s="454">
        <f t="shared" si="355"/>
        <v>0</v>
      </c>
      <c r="HJ34" s="653">
        <f t="shared" si="355"/>
        <v>0</v>
      </c>
      <c r="HK34" s="611">
        <f t="shared" ref="HK34" si="363">SUM(HK32:HK33)</f>
        <v>0</v>
      </c>
      <c r="HL34" s="454">
        <f t="shared" si="355"/>
        <v>0</v>
      </c>
      <c r="HM34" s="653">
        <f t="shared" si="355"/>
        <v>0</v>
      </c>
      <c r="HN34" s="454">
        <f t="shared" si="355"/>
        <v>0</v>
      </c>
      <c r="HO34" s="698">
        <f t="shared" si="355"/>
        <v>0</v>
      </c>
      <c r="HP34" s="611">
        <f t="shared" ref="HP34" si="364">SUM(HP32:HP33)</f>
        <v>0</v>
      </c>
      <c r="HQ34" s="454">
        <f t="shared" ref="HQ34:HR34" si="365">SUM(HQ32:HQ33)</f>
        <v>0</v>
      </c>
      <c r="HR34" s="653">
        <f t="shared" si="365"/>
        <v>0</v>
      </c>
      <c r="HS34" s="454">
        <f t="shared" si="355"/>
        <v>0</v>
      </c>
      <c r="HT34" s="653">
        <f t="shared" si="355"/>
        <v>0</v>
      </c>
      <c r="HU34" s="457">
        <f t="shared" si="355"/>
        <v>0</v>
      </c>
      <c r="HV34" s="607">
        <f t="shared" si="355"/>
        <v>0</v>
      </c>
      <c r="HW34" s="707">
        <f t="shared" ref="HW34:HZ34" si="366">SUM(HW32:HW33)</f>
        <v>0</v>
      </c>
      <c r="HX34" s="435">
        <f t="shared" si="366"/>
        <v>0</v>
      </c>
      <c r="HY34" s="608">
        <f t="shared" si="366"/>
        <v>0</v>
      </c>
      <c r="HZ34" s="625">
        <f t="shared" si="366"/>
        <v>0</v>
      </c>
      <c r="IA34" s="457">
        <f t="shared" ref="IA34:IF34" si="367">SUM(IA32:IA33)</f>
        <v>5672500</v>
      </c>
      <c r="IB34" s="607">
        <f t="shared" si="367"/>
        <v>1588500</v>
      </c>
      <c r="IC34" s="707">
        <f t="shared" si="367"/>
        <v>4084000</v>
      </c>
      <c r="ID34" s="435">
        <f t="shared" si="367"/>
        <v>0</v>
      </c>
      <c r="IE34" s="608">
        <f t="shared" si="367"/>
        <v>0</v>
      </c>
      <c r="IF34" s="625">
        <f t="shared" si="367"/>
        <v>0</v>
      </c>
      <c r="IG34" s="566">
        <f t="shared" ref="IG34:JK34" si="368">SUM(IG32:IG33)</f>
        <v>0</v>
      </c>
      <c r="IH34" s="608">
        <f t="shared" si="368"/>
        <v>0</v>
      </c>
      <c r="II34" s="625">
        <f t="shared" si="368"/>
        <v>0</v>
      </c>
      <c r="IJ34" s="435">
        <f t="shared" si="368"/>
        <v>0</v>
      </c>
      <c r="IK34" s="704">
        <f t="shared" si="368"/>
        <v>0</v>
      </c>
      <c r="IL34" s="623">
        <f t="shared" si="368"/>
        <v>0</v>
      </c>
      <c r="IM34" s="435">
        <f t="shared" si="368"/>
        <v>0</v>
      </c>
      <c r="IN34" s="693">
        <f t="shared" si="368"/>
        <v>0</v>
      </c>
      <c r="IO34" s="625">
        <f t="shared" si="368"/>
        <v>0</v>
      </c>
      <c r="IP34" s="435">
        <f t="shared" si="368"/>
        <v>0</v>
      </c>
      <c r="IQ34" s="600">
        <f t="shared" si="368"/>
        <v>0</v>
      </c>
      <c r="IR34" s="625">
        <f t="shared" si="368"/>
        <v>0</v>
      </c>
      <c r="IS34" s="553">
        <f t="shared" si="368"/>
        <v>0</v>
      </c>
      <c r="IT34" s="694">
        <f t="shared" si="368"/>
        <v>0</v>
      </c>
      <c r="IU34" s="623">
        <f t="shared" si="368"/>
        <v>0</v>
      </c>
      <c r="IV34" s="612">
        <f t="shared" si="368"/>
        <v>0</v>
      </c>
      <c r="IW34" s="607">
        <f t="shared" si="368"/>
        <v>0</v>
      </c>
      <c r="IX34" s="698">
        <f t="shared" si="368"/>
        <v>0</v>
      </c>
      <c r="IY34" s="553">
        <f t="shared" si="368"/>
        <v>0</v>
      </c>
      <c r="IZ34" s="694">
        <f t="shared" si="368"/>
        <v>0</v>
      </c>
      <c r="JA34" s="623">
        <f t="shared" si="368"/>
        <v>0</v>
      </c>
      <c r="JB34" s="553">
        <f t="shared" si="368"/>
        <v>0</v>
      </c>
      <c r="JC34" s="704">
        <f t="shared" si="368"/>
        <v>0</v>
      </c>
      <c r="JD34" s="623">
        <f t="shared" si="368"/>
        <v>0</v>
      </c>
      <c r="JE34" s="435">
        <f t="shared" si="368"/>
        <v>0</v>
      </c>
      <c r="JF34" s="454">
        <f>SUM(JF32:JF33)</f>
        <v>0</v>
      </c>
      <c r="JG34" s="653">
        <f>SUM(JG32:JG33)</f>
        <v>0</v>
      </c>
      <c r="JH34" s="435">
        <f t="shared" ref="JH34" si="369">SUM(JH32:JH33)</f>
        <v>0</v>
      </c>
      <c r="JI34" s="454">
        <f>SUM(JI32:JI33)</f>
        <v>0</v>
      </c>
      <c r="JJ34" s="653">
        <f>SUM(JJ32:JJ33)</f>
        <v>0</v>
      </c>
      <c r="JK34" s="488">
        <f t="shared" si="368"/>
        <v>0</v>
      </c>
      <c r="JL34" s="454">
        <f>SUM(JL32:JL33)</f>
        <v>0</v>
      </c>
      <c r="JM34" s="653">
        <f>SUM(JM32:JM33)</f>
        <v>0</v>
      </c>
      <c r="JN34" s="600">
        <f t="shared" ref="JN34:JY34" si="370">SUM(JN32:JN33)</f>
        <v>0</v>
      </c>
      <c r="JO34" s="706">
        <f t="shared" si="370"/>
        <v>0</v>
      </c>
      <c r="JP34" s="332">
        <f t="shared" si="370"/>
        <v>0</v>
      </c>
      <c r="JQ34" s="454">
        <f>SUM(JQ32:JQ33)</f>
        <v>0</v>
      </c>
      <c r="JR34" s="653">
        <f>SUM(JR32:JR33)</f>
        <v>0</v>
      </c>
      <c r="JS34" s="454">
        <f t="shared" si="370"/>
        <v>0</v>
      </c>
      <c r="JT34" s="653">
        <f t="shared" si="370"/>
        <v>0</v>
      </c>
      <c r="JU34" s="332">
        <f t="shared" si="370"/>
        <v>0</v>
      </c>
      <c r="JV34" s="454">
        <f>SUM(JV32:JV33)</f>
        <v>0</v>
      </c>
      <c r="JW34" s="653">
        <f>SUM(JW32:JW33)</f>
        <v>0</v>
      </c>
      <c r="JX34" s="600">
        <f t="shared" si="370"/>
        <v>0</v>
      </c>
      <c r="JY34" s="698">
        <f t="shared" si="370"/>
        <v>0</v>
      </c>
      <c r="JZ34" s="332">
        <f t="shared" ref="JZ34:KO34" si="371">SUM(JZ32:JZ33)</f>
        <v>0</v>
      </c>
      <c r="KA34" s="454">
        <f t="shared" ref="KA34:KB34" si="372">SUM(KA32:KA33)</f>
        <v>0</v>
      </c>
      <c r="KB34" s="653">
        <f t="shared" si="372"/>
        <v>0</v>
      </c>
      <c r="KC34" s="565">
        <f t="shared" si="371"/>
        <v>0</v>
      </c>
      <c r="KD34" s="625">
        <f t="shared" si="371"/>
        <v>0</v>
      </c>
      <c r="KE34" s="692">
        <f t="shared" si="371"/>
        <v>0</v>
      </c>
      <c r="KF34" s="454">
        <f>SUM(KF32:KF33)</f>
        <v>0</v>
      </c>
      <c r="KG34" s="653">
        <f>SUM(KG32:KG33)</f>
        <v>0</v>
      </c>
      <c r="KH34" s="694">
        <f t="shared" si="371"/>
        <v>0</v>
      </c>
      <c r="KI34" s="623">
        <f t="shared" si="371"/>
        <v>0</v>
      </c>
      <c r="KJ34" s="692">
        <f t="shared" si="371"/>
        <v>0</v>
      </c>
      <c r="KK34" s="454">
        <f>SUM(KK32:KK33)</f>
        <v>0</v>
      </c>
      <c r="KL34" s="653">
        <f>SUM(KL32:KL33)</f>
        <v>0</v>
      </c>
      <c r="KM34" s="607">
        <f t="shared" si="371"/>
        <v>0</v>
      </c>
      <c r="KN34" s="698">
        <f t="shared" si="371"/>
        <v>0</v>
      </c>
      <c r="KO34" s="560">
        <f t="shared" si="371"/>
        <v>0</v>
      </c>
      <c r="KP34" s="454">
        <f>SUM(KP32:KP33)</f>
        <v>0</v>
      </c>
      <c r="KQ34" s="653">
        <f>SUM(KQ32:KQ33)</f>
        <v>0</v>
      </c>
      <c r="KR34" s="607">
        <f t="shared" ref="KR34:KX34" si="373">SUM(KR32:KR33)</f>
        <v>0</v>
      </c>
      <c r="KS34" s="698">
        <f t="shared" si="373"/>
        <v>0</v>
      </c>
      <c r="KT34" s="560">
        <f t="shared" si="373"/>
        <v>0</v>
      </c>
      <c r="KU34" s="454">
        <f>SUM(KU32:KU33)</f>
        <v>0</v>
      </c>
      <c r="KV34" s="653">
        <f>SUM(KV32:KV33)</f>
        <v>0</v>
      </c>
      <c r="KW34" s="607">
        <f t="shared" si="373"/>
        <v>0</v>
      </c>
      <c r="KX34" s="653">
        <f t="shared" si="373"/>
        <v>0</v>
      </c>
      <c r="KY34" s="531">
        <f t="shared" ref="KY34:MG34" si="374">SUM(KY32:KY33)</f>
        <v>42092223.049999997</v>
      </c>
      <c r="KZ34" s="451">
        <f>SUM(KZ32:KZ33)</f>
        <v>28464526.23</v>
      </c>
      <c r="LA34" s="653">
        <f t="shared" si="374"/>
        <v>0</v>
      </c>
      <c r="LB34" s="451">
        <f>SUM(LB32:LB33)</f>
        <v>13627696.82</v>
      </c>
      <c r="LC34" s="653">
        <f t="shared" ref="LC34" si="375">SUM(LC32:LC33)</f>
        <v>0</v>
      </c>
      <c r="LD34" s="555">
        <f>SUM(LD32:LD33)</f>
        <v>0</v>
      </c>
      <c r="LE34" s="332">
        <f t="shared" ref="LE34" si="376">SUM(LE32:LE33)</f>
        <v>0</v>
      </c>
      <c r="LF34" s="451">
        <f t="shared" si="374"/>
        <v>0</v>
      </c>
      <c r="LG34" s="625">
        <f t="shared" si="374"/>
        <v>0</v>
      </c>
      <c r="LH34" s="451">
        <f t="shared" ref="LH34:LI34" si="377">SUM(LH32:LH33)</f>
        <v>0</v>
      </c>
      <c r="LI34" s="625">
        <f t="shared" si="377"/>
        <v>0</v>
      </c>
      <c r="LJ34" s="451">
        <f t="shared" ref="LJ34" si="378">SUM(LJ32:LJ33)</f>
        <v>0</v>
      </c>
      <c r="LK34" s="531">
        <f t="shared" si="374"/>
        <v>34004212.100000001</v>
      </c>
      <c r="LL34" s="451">
        <f>SUM(LL32:LL33)</f>
        <v>30835700</v>
      </c>
      <c r="LM34" s="555">
        <f t="shared" ref="LM34" si="379">SUM(LM32:LM33)</f>
        <v>3168512.1</v>
      </c>
      <c r="LN34" s="451">
        <f t="shared" si="374"/>
        <v>0</v>
      </c>
      <c r="LO34" s="623">
        <f t="shared" si="374"/>
        <v>0</v>
      </c>
      <c r="LP34" s="457">
        <f t="shared" si="374"/>
        <v>0</v>
      </c>
      <c r="LQ34" s="454">
        <f>SUM(LQ32:LQ33)</f>
        <v>0</v>
      </c>
      <c r="LR34" s="608"/>
      <c r="LS34" s="563">
        <f t="shared" si="374"/>
        <v>0</v>
      </c>
      <c r="LT34" s="625">
        <f t="shared" si="374"/>
        <v>0</v>
      </c>
      <c r="LU34" s="332">
        <f t="shared" si="374"/>
        <v>0</v>
      </c>
      <c r="LV34" s="451">
        <f t="shared" si="374"/>
        <v>0</v>
      </c>
      <c r="LW34" s="451">
        <f t="shared" si="374"/>
        <v>0</v>
      </c>
      <c r="LX34" s="623">
        <f t="shared" si="374"/>
        <v>0</v>
      </c>
      <c r="LY34" s="332">
        <f t="shared" si="374"/>
        <v>0</v>
      </c>
      <c r="LZ34" s="607">
        <f t="shared" si="374"/>
        <v>0</v>
      </c>
      <c r="MA34" s="607">
        <f t="shared" si="374"/>
        <v>0</v>
      </c>
      <c r="MB34" s="623">
        <f t="shared" si="374"/>
        <v>0</v>
      </c>
      <c r="MC34" s="561">
        <f t="shared" si="374"/>
        <v>0</v>
      </c>
      <c r="MD34" s="561">
        <f t="shared" si="374"/>
        <v>0</v>
      </c>
      <c r="ME34" s="778">
        <f t="shared" si="374"/>
        <v>0</v>
      </c>
      <c r="MF34" s="561">
        <f t="shared" si="374"/>
        <v>0</v>
      </c>
      <c r="MG34" s="435">
        <f t="shared" si="374"/>
        <v>238064736.84</v>
      </c>
      <c r="MH34" s="694">
        <f t="shared" ref="MH34:MV34" si="380">SUM(MH32:MH33)</f>
        <v>11608236.84</v>
      </c>
      <c r="MI34" s="623">
        <f t="shared" si="380"/>
        <v>220556500</v>
      </c>
      <c r="MJ34" s="600">
        <f t="shared" si="380"/>
        <v>5900000</v>
      </c>
      <c r="MK34" s="435">
        <f t="shared" ref="MK34" si="381">SUM(MK32:MK33)</f>
        <v>5900000</v>
      </c>
      <c r="ML34" s="694">
        <f t="shared" si="380"/>
        <v>0</v>
      </c>
      <c r="MM34" s="623">
        <f t="shared" si="380"/>
        <v>0</v>
      </c>
      <c r="MN34" s="600">
        <f t="shared" si="380"/>
        <v>5900000</v>
      </c>
      <c r="MO34" s="435">
        <f t="shared" si="380"/>
        <v>0</v>
      </c>
      <c r="MP34" s="607">
        <f t="shared" si="380"/>
        <v>0</v>
      </c>
      <c r="MQ34" s="698">
        <f t="shared" si="380"/>
        <v>0</v>
      </c>
      <c r="MR34" s="600">
        <f t="shared" si="380"/>
        <v>0</v>
      </c>
      <c r="MS34" s="566">
        <f t="shared" si="380"/>
        <v>0</v>
      </c>
      <c r="MT34" s="607">
        <f t="shared" si="380"/>
        <v>0</v>
      </c>
      <c r="MU34" s="707">
        <f t="shared" si="380"/>
        <v>0</v>
      </c>
      <c r="MV34" s="600">
        <f t="shared" si="380"/>
        <v>0</v>
      </c>
      <c r="MW34" s="537">
        <f t="shared" ref="MW34:NL34" si="382">SUM(MW32:MW33)</f>
        <v>0</v>
      </c>
      <c r="MX34" s="694">
        <f t="shared" si="382"/>
        <v>0</v>
      </c>
      <c r="MY34" s="625">
        <f t="shared" si="382"/>
        <v>0</v>
      </c>
      <c r="MZ34" s="600">
        <f t="shared" ref="MZ34" si="383">SUM(MZ32:MZ33)</f>
        <v>0</v>
      </c>
      <c r="NA34" s="537">
        <f t="shared" si="382"/>
        <v>0</v>
      </c>
      <c r="NB34" s="694">
        <f t="shared" si="382"/>
        <v>0</v>
      </c>
      <c r="NC34" s="625">
        <f t="shared" si="382"/>
        <v>0</v>
      </c>
      <c r="ND34" s="600">
        <f t="shared" ref="ND34" si="384">SUM(ND32:ND33)</f>
        <v>0</v>
      </c>
      <c r="NE34" s="692">
        <f t="shared" si="382"/>
        <v>0</v>
      </c>
      <c r="NF34" s="607">
        <f t="shared" si="382"/>
        <v>0</v>
      </c>
      <c r="NG34" s="698">
        <f t="shared" si="382"/>
        <v>0</v>
      </c>
      <c r="NH34" s="607">
        <f t="shared" ref="NH34" si="385">SUM(NH32:NH33)</f>
        <v>0</v>
      </c>
      <c r="NI34" s="537">
        <f t="shared" si="382"/>
        <v>0</v>
      </c>
      <c r="NJ34" s="694">
        <f t="shared" si="382"/>
        <v>0</v>
      </c>
      <c r="NK34" s="623">
        <f t="shared" si="382"/>
        <v>0</v>
      </c>
      <c r="NL34" s="600">
        <f t="shared" si="382"/>
        <v>0</v>
      </c>
      <c r="NM34" s="332">
        <f t="shared" ref="NM34:NR34" si="386">SUM(NM32:NM33)</f>
        <v>0</v>
      </c>
      <c r="NN34" s="454">
        <f t="shared" si="386"/>
        <v>0</v>
      </c>
      <c r="NO34" s="653">
        <f t="shared" si="386"/>
        <v>0</v>
      </c>
      <c r="NP34" s="332">
        <f t="shared" si="386"/>
        <v>0</v>
      </c>
      <c r="NQ34" s="454">
        <f t="shared" si="386"/>
        <v>0</v>
      </c>
      <c r="NR34" s="653">
        <f t="shared" si="386"/>
        <v>0</v>
      </c>
      <c r="NS34" s="561">
        <f t="shared" ref="NS34:NX34" si="387">SUM(NS32:NS33)</f>
        <v>0</v>
      </c>
      <c r="NT34" s="454">
        <f t="shared" si="387"/>
        <v>0</v>
      </c>
      <c r="NU34" s="653">
        <f t="shared" si="387"/>
        <v>0</v>
      </c>
      <c r="NV34" s="561">
        <f t="shared" si="387"/>
        <v>0</v>
      </c>
      <c r="NW34" s="454">
        <f t="shared" si="387"/>
        <v>0</v>
      </c>
      <c r="NX34" s="653">
        <f t="shared" si="387"/>
        <v>0</v>
      </c>
      <c r="NY34" s="561">
        <f t="shared" ref="NY34:OA34" si="388">SUM(NY32:NY33)</f>
        <v>0</v>
      </c>
      <c r="NZ34" s="454">
        <f t="shared" si="388"/>
        <v>0</v>
      </c>
      <c r="OA34" s="653">
        <f t="shared" si="388"/>
        <v>0</v>
      </c>
      <c r="OB34" s="561">
        <f t="shared" ref="OB34:OD34" si="389">SUM(OB32:OB33)</f>
        <v>0</v>
      </c>
      <c r="OC34" s="454">
        <f t="shared" si="389"/>
        <v>0</v>
      </c>
      <c r="OD34" s="653">
        <f t="shared" si="389"/>
        <v>0</v>
      </c>
      <c r="OE34" s="457">
        <f t="shared" ref="OE34:OK34" si="390">SUM(OE32:OE33)</f>
        <v>114521875.79000001</v>
      </c>
      <c r="OF34" s="454">
        <f t="shared" si="390"/>
        <v>2361275.79</v>
      </c>
      <c r="OG34" s="698">
        <f t="shared" si="390"/>
        <v>112160600</v>
      </c>
      <c r="OH34" s="435">
        <f t="shared" si="390"/>
        <v>880969.38</v>
      </c>
      <c r="OI34" s="565">
        <f t="shared" si="390"/>
        <v>18164.319999999949</v>
      </c>
      <c r="OJ34" s="625">
        <f t="shared" si="390"/>
        <v>862805.06</v>
      </c>
      <c r="OK34" s="531">
        <f t="shared" si="390"/>
        <v>0</v>
      </c>
      <c r="OL34" s="451">
        <f>SUM(OL32:OL33)</f>
        <v>0</v>
      </c>
      <c r="OM34" s="707">
        <f>SUM(OM32:OM33)</f>
        <v>0</v>
      </c>
      <c r="ON34" s="454">
        <f t="shared" ref="ON34:OO34" si="391">SUM(ON32:ON33)</f>
        <v>0</v>
      </c>
      <c r="OO34" s="653">
        <f t="shared" si="391"/>
        <v>0</v>
      </c>
      <c r="OP34" s="531">
        <f t="shared" ref="OP34" si="392">SUM(OP32:OP33)</f>
        <v>0</v>
      </c>
      <c r="OQ34" s="563">
        <f>SUM(OQ32:OQ33)</f>
        <v>0</v>
      </c>
      <c r="OR34" s="625">
        <f>SUM(OR32:OR33)</f>
        <v>0</v>
      </c>
      <c r="OS34" s="454">
        <f>SUM(OS32:OS33)</f>
        <v>0</v>
      </c>
      <c r="OT34" s="653">
        <f>SUM(OT32:OT33)</f>
        <v>0</v>
      </c>
      <c r="OU34" s="332">
        <f t="shared" ref="OU34:PB34" si="393">SUM(OU32:OU33)</f>
        <v>0</v>
      </c>
      <c r="OV34" s="454">
        <f t="shared" si="393"/>
        <v>0</v>
      </c>
      <c r="OW34" s="653">
        <f t="shared" si="393"/>
        <v>0</v>
      </c>
      <c r="OX34" s="563">
        <f t="shared" ref="OX34:OY34" si="394">SUM(OX32:OX33)</f>
        <v>0</v>
      </c>
      <c r="OY34" s="623">
        <f t="shared" si="394"/>
        <v>0</v>
      </c>
      <c r="OZ34" s="454">
        <f t="shared" si="393"/>
        <v>0</v>
      </c>
      <c r="PA34" s="653">
        <f t="shared" si="393"/>
        <v>0</v>
      </c>
      <c r="PB34" s="332">
        <f t="shared" si="393"/>
        <v>0</v>
      </c>
      <c r="PC34" s="454">
        <f>SUM(PC32:PC33)</f>
        <v>0</v>
      </c>
      <c r="PD34" s="653">
        <f>SUM(PD32:PD33)</f>
        <v>0</v>
      </c>
      <c r="PE34" s="563">
        <f t="shared" ref="PE34:PF34" si="395">SUM(PE32:PE33)</f>
        <v>0</v>
      </c>
      <c r="PF34" s="625">
        <f t="shared" si="395"/>
        <v>0</v>
      </c>
      <c r="PG34" s="454">
        <f>SUM(PG32:PG33)</f>
        <v>0</v>
      </c>
      <c r="PH34" s="653">
        <f>SUM(PH32:PH33)</f>
        <v>0</v>
      </c>
      <c r="PI34" s="561">
        <f t="shared" ref="PI34:PP34" si="396">SUM(PI32:PI33)</f>
        <v>0</v>
      </c>
      <c r="PJ34" s="454">
        <f t="shared" si="396"/>
        <v>0</v>
      </c>
      <c r="PK34" s="653">
        <f t="shared" si="396"/>
        <v>0</v>
      </c>
      <c r="PL34" s="454">
        <f t="shared" ref="PL34:PM34" si="397">SUM(PL32:PL33)</f>
        <v>0</v>
      </c>
      <c r="PM34" s="653">
        <f t="shared" si="397"/>
        <v>0</v>
      </c>
      <c r="PN34" s="454">
        <f t="shared" si="396"/>
        <v>0</v>
      </c>
      <c r="PO34" s="653">
        <f t="shared" si="396"/>
        <v>0</v>
      </c>
      <c r="PP34" s="561">
        <f t="shared" si="396"/>
        <v>0</v>
      </c>
      <c r="PQ34" s="454">
        <f t="shared" ref="PQ34:PV34" si="398">SUM(PQ32:PQ33)</f>
        <v>0</v>
      </c>
      <c r="PR34" s="653">
        <f t="shared" si="398"/>
        <v>0</v>
      </c>
      <c r="PS34" s="454">
        <f t="shared" ref="PS34:PT34" si="399">SUM(PS32:PS33)</f>
        <v>0</v>
      </c>
      <c r="PT34" s="653">
        <f t="shared" si="399"/>
        <v>0</v>
      </c>
      <c r="PU34" s="454">
        <f t="shared" si="398"/>
        <v>0</v>
      </c>
      <c r="PV34" s="653">
        <f t="shared" si="398"/>
        <v>0</v>
      </c>
      <c r="PW34" s="561">
        <f t="shared" ref="PW34:PY34" si="400">SUM(PW32:PW33)</f>
        <v>0</v>
      </c>
      <c r="PX34" s="454">
        <f t="shared" si="400"/>
        <v>0</v>
      </c>
      <c r="PY34" s="653">
        <f t="shared" si="400"/>
        <v>0</v>
      </c>
      <c r="PZ34" s="600">
        <f>SUM(PZ32:PZ33)</f>
        <v>0</v>
      </c>
      <c r="QA34" s="698">
        <f>SUM(QA32:QA33)</f>
        <v>0</v>
      </c>
      <c r="QB34" s="454">
        <f t="shared" ref="QB34:QD34" si="401">SUM(QB32:QB33)</f>
        <v>0</v>
      </c>
      <c r="QC34" s="653">
        <f t="shared" si="401"/>
        <v>0</v>
      </c>
      <c r="QD34" s="561">
        <f t="shared" si="401"/>
        <v>0</v>
      </c>
      <c r="QE34" s="454">
        <f t="shared" ref="QE34:QJ34" si="402">SUM(QE32:QE33)</f>
        <v>0</v>
      </c>
      <c r="QF34" s="653">
        <f t="shared" si="402"/>
        <v>0</v>
      </c>
      <c r="QG34" s="563">
        <f t="shared" si="402"/>
        <v>0</v>
      </c>
      <c r="QH34" s="625">
        <f t="shared" si="402"/>
        <v>0</v>
      </c>
      <c r="QI34" s="454">
        <f t="shared" si="402"/>
        <v>0</v>
      </c>
      <c r="QJ34" s="653">
        <f t="shared" si="402"/>
        <v>0</v>
      </c>
      <c r="QK34" s="435">
        <f t="shared" ref="QK34:RF34" si="403">SUM(QK32:QK33)</f>
        <v>537005901.78999996</v>
      </c>
      <c r="QL34" s="435">
        <f t="shared" si="403"/>
        <v>25305596.440000001</v>
      </c>
      <c r="QM34" s="435">
        <f t="shared" si="403"/>
        <v>0</v>
      </c>
      <c r="QN34" s="435">
        <f t="shared" si="403"/>
        <v>0</v>
      </c>
      <c r="QO34" s="562">
        <f t="shared" si="403"/>
        <v>0</v>
      </c>
      <c r="QP34" s="560">
        <f t="shared" si="403"/>
        <v>0</v>
      </c>
      <c r="QQ34" s="562">
        <f t="shared" si="403"/>
        <v>0</v>
      </c>
      <c r="QR34" s="560">
        <f t="shared" si="403"/>
        <v>0</v>
      </c>
      <c r="QS34" s="435">
        <f t="shared" si="403"/>
        <v>5396215916</v>
      </c>
      <c r="QT34" s="563">
        <f t="shared" si="403"/>
        <v>5352933717</v>
      </c>
      <c r="QU34" s="454">
        <f t="shared" si="403"/>
        <v>43282199</v>
      </c>
      <c r="QV34" s="435">
        <f t="shared" si="403"/>
        <v>1387016930.9300001</v>
      </c>
      <c r="QW34" s="555">
        <f t="shared" si="403"/>
        <v>1382245400</v>
      </c>
      <c r="QX34" s="451">
        <f t="shared" si="403"/>
        <v>4771530.93</v>
      </c>
      <c r="QY34" s="435">
        <f t="shared" si="403"/>
        <v>5125890317</v>
      </c>
      <c r="QZ34" s="457">
        <f t="shared" si="403"/>
        <v>1295575400</v>
      </c>
      <c r="RA34" s="457">
        <f t="shared" si="403"/>
        <v>123855600</v>
      </c>
      <c r="RB34" s="435">
        <f t="shared" si="403"/>
        <v>29900000</v>
      </c>
      <c r="RC34" s="457">
        <f t="shared" si="403"/>
        <v>89940400</v>
      </c>
      <c r="RD34" s="435">
        <f t="shared" si="403"/>
        <v>52150000</v>
      </c>
      <c r="RE34" s="568">
        <f t="shared" si="403"/>
        <v>0</v>
      </c>
      <c r="RF34" s="435">
        <f t="shared" si="403"/>
        <v>0</v>
      </c>
      <c r="RG34" s="566">
        <f t="shared" ref="RG34:TB34" si="404">SUM(RG32:RG33)</f>
        <v>95800</v>
      </c>
      <c r="RH34" s="435">
        <f t="shared" si="404"/>
        <v>0</v>
      </c>
      <c r="RI34" s="566">
        <f t="shared" si="404"/>
        <v>0</v>
      </c>
      <c r="RJ34" s="435">
        <f t="shared" si="404"/>
        <v>0</v>
      </c>
      <c r="RK34" s="490">
        <f t="shared" si="404"/>
        <v>6430199.0000000009</v>
      </c>
      <c r="RL34" s="435">
        <f t="shared" si="404"/>
        <v>0</v>
      </c>
      <c r="RM34" s="490">
        <f t="shared" si="404"/>
        <v>11813200</v>
      </c>
      <c r="RN34" s="435">
        <f t="shared" si="404"/>
        <v>1348488</v>
      </c>
      <c r="RO34" s="490">
        <f t="shared" ref="RO34:RP34" si="405">SUM(RO32:RO33)</f>
        <v>0</v>
      </c>
      <c r="RP34" s="435">
        <f t="shared" si="405"/>
        <v>0</v>
      </c>
      <c r="RQ34" s="457">
        <f t="shared" si="404"/>
        <v>38190400</v>
      </c>
      <c r="RR34" s="451">
        <f t="shared" si="404"/>
        <v>13247400</v>
      </c>
      <c r="RS34" s="564">
        <f t="shared" si="404"/>
        <v>24943000</v>
      </c>
      <c r="RT34" s="435">
        <f t="shared" si="404"/>
        <v>8043042.9300000006</v>
      </c>
      <c r="RU34" s="435">
        <f t="shared" si="404"/>
        <v>4620000</v>
      </c>
      <c r="RV34" s="568">
        <f t="shared" si="404"/>
        <v>3423042.9299999997</v>
      </c>
      <c r="RW34" s="517">
        <f t="shared" si="404"/>
        <v>857312331.44000006</v>
      </c>
      <c r="RX34" s="513">
        <f t="shared" si="404"/>
        <v>0</v>
      </c>
      <c r="RY34" s="528">
        <f t="shared" si="404"/>
        <v>224874.44</v>
      </c>
      <c r="RZ34" s="527">
        <f t="shared" si="404"/>
        <v>0</v>
      </c>
      <c r="SA34" s="789">
        <f t="shared" si="404"/>
        <v>0</v>
      </c>
      <c r="SB34" s="527">
        <f t="shared" si="404"/>
        <v>224874.44</v>
      </c>
      <c r="SC34" s="513">
        <f t="shared" si="404"/>
        <v>0</v>
      </c>
      <c r="SD34" s="514">
        <f t="shared" ref="SD34:SX34" si="406">SUM(SD32:SD33)</f>
        <v>0</v>
      </c>
      <c r="SE34" s="1045">
        <f t="shared" si="406"/>
        <v>0</v>
      </c>
      <c r="SF34" s="514">
        <f t="shared" si="406"/>
        <v>0</v>
      </c>
      <c r="SG34" s="457">
        <f t="shared" si="406"/>
        <v>0</v>
      </c>
      <c r="SH34" s="451">
        <f t="shared" si="406"/>
        <v>0</v>
      </c>
      <c r="SI34" s="707">
        <f t="shared" si="406"/>
        <v>0</v>
      </c>
      <c r="SJ34" s="435">
        <f t="shared" si="406"/>
        <v>0</v>
      </c>
      <c r="SK34" s="451">
        <f t="shared" ref="SK34:SL34" si="407">SUM(SK32:SK33)</f>
        <v>0</v>
      </c>
      <c r="SL34" s="707">
        <f t="shared" si="407"/>
        <v>0</v>
      </c>
      <c r="SM34" s="513">
        <f t="shared" si="406"/>
        <v>0</v>
      </c>
      <c r="SN34" s="788">
        <f t="shared" si="406"/>
        <v>0</v>
      </c>
      <c r="SO34" s="513">
        <f t="shared" si="406"/>
        <v>0</v>
      </c>
      <c r="SP34" s="1045">
        <f t="shared" si="406"/>
        <v>0</v>
      </c>
      <c r="SQ34" s="797">
        <f t="shared" si="406"/>
        <v>0</v>
      </c>
      <c r="SR34" s="1045">
        <f t="shared" si="406"/>
        <v>0</v>
      </c>
      <c r="SS34" s="797">
        <f t="shared" si="406"/>
        <v>0</v>
      </c>
      <c r="ST34" s="1045">
        <f t="shared" si="406"/>
        <v>0</v>
      </c>
      <c r="SU34" s="799">
        <f t="shared" si="406"/>
        <v>0</v>
      </c>
      <c r="SV34" s="799">
        <f t="shared" si="406"/>
        <v>0</v>
      </c>
      <c r="SW34" s="799">
        <f t="shared" si="406"/>
        <v>0</v>
      </c>
      <c r="SX34" s="799">
        <f t="shared" si="406"/>
        <v>0</v>
      </c>
      <c r="SY34" s="528">
        <f t="shared" si="404"/>
        <v>846087457</v>
      </c>
      <c r="SZ34" s="623">
        <f t="shared" si="404"/>
        <v>846087457</v>
      </c>
      <c r="TA34" s="528">
        <f t="shared" si="404"/>
        <v>0</v>
      </c>
      <c r="TB34" s="623">
        <f t="shared" si="404"/>
        <v>0</v>
      </c>
      <c r="TC34" s="528">
        <f t="shared" ref="TC34:UZ34" si="408">SUM(TC32:TC33)</f>
        <v>0</v>
      </c>
      <c r="TD34" s="623">
        <f t="shared" si="408"/>
        <v>0</v>
      </c>
      <c r="TE34" s="528">
        <f t="shared" si="408"/>
        <v>0</v>
      </c>
      <c r="TF34" s="623">
        <f t="shared" si="408"/>
        <v>0</v>
      </c>
      <c r="TG34" s="529">
        <f t="shared" si="408"/>
        <v>0</v>
      </c>
      <c r="TH34" s="529">
        <f t="shared" si="408"/>
        <v>0</v>
      </c>
      <c r="TI34" s="529">
        <f t="shared" si="408"/>
        <v>0</v>
      </c>
      <c r="TJ34" s="529">
        <f t="shared" si="408"/>
        <v>0</v>
      </c>
      <c r="TK34" s="528">
        <f t="shared" si="408"/>
        <v>0</v>
      </c>
      <c r="TL34" s="623">
        <f t="shared" si="408"/>
        <v>0</v>
      </c>
      <c r="TM34" s="513">
        <f t="shared" si="408"/>
        <v>0</v>
      </c>
      <c r="TN34" s="623">
        <f t="shared" si="408"/>
        <v>0</v>
      </c>
      <c r="TO34" s="528">
        <f t="shared" ref="TO34:TV34" si="409">SUM(TO32:TO33)</f>
        <v>0</v>
      </c>
      <c r="TP34" s="623">
        <f t="shared" si="409"/>
        <v>0</v>
      </c>
      <c r="TQ34" s="513">
        <f t="shared" si="409"/>
        <v>0</v>
      </c>
      <c r="TR34" s="623">
        <f t="shared" si="409"/>
        <v>0</v>
      </c>
      <c r="TS34" s="529">
        <f t="shared" si="409"/>
        <v>0</v>
      </c>
      <c r="TT34" s="529">
        <f t="shared" si="409"/>
        <v>0</v>
      </c>
      <c r="TU34" s="529">
        <f t="shared" si="409"/>
        <v>0</v>
      </c>
      <c r="TV34" s="529">
        <f t="shared" si="409"/>
        <v>0</v>
      </c>
      <c r="TW34" s="528">
        <f t="shared" ref="TW34:TY34" si="410">SUM(TW32:TW33)</f>
        <v>0</v>
      </c>
      <c r="TX34" s="527">
        <f t="shared" si="410"/>
        <v>0</v>
      </c>
      <c r="TY34" s="789">
        <f t="shared" si="410"/>
        <v>0</v>
      </c>
      <c r="TZ34" s="528">
        <f t="shared" ref="TZ34:UB34" si="411">SUM(TZ32:TZ33)</f>
        <v>0</v>
      </c>
      <c r="UA34" s="527">
        <f t="shared" si="411"/>
        <v>0</v>
      </c>
      <c r="UB34" s="789">
        <f t="shared" si="411"/>
        <v>0</v>
      </c>
      <c r="UC34" s="799">
        <f t="shared" ref="UC34:UF34" si="412">SUM(UC32:UC33)</f>
        <v>0</v>
      </c>
      <c r="UD34" s="799">
        <f t="shared" si="412"/>
        <v>0</v>
      </c>
      <c r="UE34" s="799">
        <f t="shared" si="412"/>
        <v>0</v>
      </c>
      <c r="UF34" s="799">
        <f t="shared" si="412"/>
        <v>0</v>
      </c>
      <c r="UG34" s="332">
        <f t="shared" ref="UG34:UL34" si="413">SUM(UG32:UG33)</f>
        <v>1000000</v>
      </c>
      <c r="UH34" s="600">
        <f t="shared" si="413"/>
        <v>0</v>
      </c>
      <c r="UI34" s="625">
        <f t="shared" si="413"/>
        <v>1000000</v>
      </c>
      <c r="UJ34" s="332">
        <f t="shared" si="413"/>
        <v>0</v>
      </c>
      <c r="UK34" s="600">
        <f t="shared" si="413"/>
        <v>0</v>
      </c>
      <c r="UL34" s="625">
        <f t="shared" si="413"/>
        <v>0</v>
      </c>
      <c r="UM34" s="332">
        <f t="shared" ref="UM34:UR34" si="414">SUM(UM32:UM33)</f>
        <v>10000000</v>
      </c>
      <c r="UN34" s="600">
        <f t="shared" si="414"/>
        <v>0</v>
      </c>
      <c r="UO34" s="625">
        <f t="shared" si="414"/>
        <v>10000000</v>
      </c>
      <c r="UP34" s="332">
        <f t="shared" si="414"/>
        <v>0</v>
      </c>
      <c r="UQ34" s="600">
        <f t="shared" si="414"/>
        <v>0</v>
      </c>
      <c r="UR34" s="625">
        <f t="shared" si="414"/>
        <v>0</v>
      </c>
      <c r="US34" s="528">
        <f t="shared" si="408"/>
        <v>0</v>
      </c>
      <c r="UT34" s="527">
        <f t="shared" si="408"/>
        <v>0</v>
      </c>
      <c r="UU34" s="528">
        <f t="shared" si="408"/>
        <v>0</v>
      </c>
      <c r="UV34" s="980">
        <f t="shared" si="408"/>
        <v>0</v>
      </c>
      <c r="UW34" s="528">
        <f t="shared" si="408"/>
        <v>0</v>
      </c>
      <c r="UX34" s="527">
        <f t="shared" si="408"/>
        <v>0</v>
      </c>
      <c r="UY34" s="528">
        <f t="shared" si="408"/>
        <v>0</v>
      </c>
      <c r="UZ34" s="527">
        <f t="shared" si="408"/>
        <v>0</v>
      </c>
      <c r="VA34" s="799">
        <f t="shared" ref="VA34:VZ34" si="415">SUM(VA32:VA33)</f>
        <v>0</v>
      </c>
      <c r="VB34" s="527">
        <f t="shared" si="415"/>
        <v>0</v>
      </c>
      <c r="VC34" s="799">
        <f t="shared" si="415"/>
        <v>0</v>
      </c>
      <c r="VD34" s="527">
        <f t="shared" si="415"/>
        <v>0</v>
      </c>
      <c r="VE34" s="799">
        <f t="shared" si="415"/>
        <v>0</v>
      </c>
      <c r="VF34" s="527">
        <f t="shared" si="415"/>
        <v>0</v>
      </c>
      <c r="VG34" s="797">
        <f t="shared" si="415"/>
        <v>0</v>
      </c>
      <c r="VH34" s="527">
        <f t="shared" si="415"/>
        <v>0</v>
      </c>
      <c r="VI34" s="526">
        <f t="shared" si="415"/>
        <v>-265500000</v>
      </c>
      <c r="VJ34" s="528">
        <f t="shared" si="415"/>
        <v>-99000000</v>
      </c>
      <c r="VK34" s="528">
        <f t="shared" si="415"/>
        <v>95800000</v>
      </c>
      <c r="VL34" s="528">
        <f t="shared" si="415"/>
        <v>0</v>
      </c>
      <c r="VM34" s="528">
        <f t="shared" si="415"/>
        <v>0</v>
      </c>
      <c r="VN34" s="528">
        <f t="shared" si="415"/>
        <v>0</v>
      </c>
      <c r="VO34" s="529">
        <f t="shared" si="415"/>
        <v>0</v>
      </c>
      <c r="VP34" s="529">
        <f t="shared" si="415"/>
        <v>0</v>
      </c>
      <c r="VQ34" s="529">
        <f t="shared" si="415"/>
        <v>0</v>
      </c>
      <c r="VR34" s="529">
        <f t="shared" si="415"/>
        <v>0</v>
      </c>
      <c r="VS34" s="528">
        <f t="shared" si="415"/>
        <v>-361300000</v>
      </c>
      <c r="VT34" s="528">
        <f t="shared" si="415"/>
        <v>-99000000</v>
      </c>
      <c r="VU34" s="528">
        <f t="shared" si="415"/>
        <v>0</v>
      </c>
      <c r="VV34" s="528">
        <f t="shared" si="415"/>
        <v>0</v>
      </c>
      <c r="VW34" s="529">
        <f t="shared" si="415"/>
        <v>0</v>
      </c>
      <c r="VX34" s="529">
        <f t="shared" si="415"/>
        <v>0</v>
      </c>
      <c r="VY34" s="529">
        <f t="shared" si="415"/>
        <v>0</v>
      </c>
      <c r="VZ34" s="529">
        <f t="shared" si="415"/>
        <v>0</v>
      </c>
      <c r="WA34" s="1309">
        <f>'Проверочная  таблица'!VS34+'Проверочная  таблица'!VU34</f>
        <v>-361300000</v>
      </c>
      <c r="WB34" s="1309">
        <f>'Проверочная  таблица'!VT34+'Проверочная  таблица'!VV34</f>
        <v>-99000000</v>
      </c>
    </row>
    <row r="35" spans="1:602" s="327" customFormat="1" ht="25.5" customHeight="1" x14ac:dyDescent="0.3">
      <c r="A35" s="340"/>
      <c r="B35" s="332"/>
      <c r="C35" s="332"/>
      <c r="D35" s="531"/>
      <c r="E35" s="332"/>
      <c r="F35" s="531"/>
      <c r="G35" s="332"/>
      <c r="H35" s="332"/>
      <c r="I35" s="332"/>
      <c r="J35" s="560"/>
      <c r="K35" s="560"/>
      <c r="L35" s="560"/>
      <c r="M35" s="560"/>
      <c r="N35" s="531"/>
      <c r="O35" s="332"/>
      <c r="P35" s="490"/>
      <c r="Q35" s="332"/>
      <c r="R35" s="562"/>
      <c r="S35" s="560"/>
      <c r="T35" s="562"/>
      <c r="U35" s="560"/>
      <c r="V35" s="332"/>
      <c r="W35" s="332"/>
      <c r="X35" s="580"/>
      <c r="Y35" s="454"/>
      <c r="Z35" s="454"/>
      <c r="AA35" s="332"/>
      <c r="AB35" s="332"/>
      <c r="AC35" s="563"/>
      <c r="AD35" s="454"/>
      <c r="AE35" s="562"/>
      <c r="AF35" s="560"/>
      <c r="AG35" s="562"/>
      <c r="AH35" s="560"/>
      <c r="AI35" s="547"/>
      <c r="AJ35" s="531"/>
      <c r="AK35" s="531"/>
      <c r="AL35" s="453"/>
      <c r="AM35" s="453"/>
      <c r="AN35" s="558"/>
      <c r="AO35" s="453"/>
      <c r="AP35" s="531"/>
      <c r="AQ35" s="454"/>
      <c r="AR35" s="454"/>
      <c r="AS35" s="454"/>
      <c r="AT35" s="454"/>
      <c r="AU35" s="531"/>
      <c r="AV35" s="454"/>
      <c r="AW35" s="558"/>
      <c r="AX35" s="563"/>
      <c r="AY35" s="531"/>
      <c r="AZ35" s="454"/>
      <c r="BA35" s="454"/>
      <c r="BB35" s="565"/>
      <c r="BC35" s="561"/>
      <c r="BD35" s="565"/>
      <c r="BE35" s="551"/>
      <c r="BF35" s="454"/>
      <c r="BG35" s="778"/>
      <c r="BH35" s="454"/>
      <c r="BI35" s="558"/>
      <c r="BJ35" s="454"/>
      <c r="BK35" s="561"/>
      <c r="BL35" s="565"/>
      <c r="BM35" s="453"/>
      <c r="BN35" s="565"/>
      <c r="BO35" s="561"/>
      <c r="BP35" s="565"/>
      <c r="BQ35" s="454"/>
      <c r="BR35" s="565"/>
      <c r="BS35" s="332"/>
      <c r="BT35" s="454"/>
      <c r="BU35" s="454"/>
      <c r="BV35" s="454"/>
      <c r="BW35" s="332"/>
      <c r="BX35" s="563"/>
      <c r="BY35" s="454"/>
      <c r="BZ35" s="454"/>
      <c r="CA35" s="332"/>
      <c r="CB35" s="454"/>
      <c r="CC35" s="454"/>
      <c r="CD35" s="454"/>
      <c r="CE35" s="332"/>
      <c r="CF35" s="454"/>
      <c r="CG35" s="565"/>
      <c r="CH35" s="454"/>
      <c r="CI35" s="560"/>
      <c r="CJ35" s="560"/>
      <c r="CK35" s="560"/>
      <c r="CL35" s="560"/>
      <c r="CM35" s="547"/>
      <c r="CN35" s="628"/>
      <c r="CO35" s="455"/>
      <c r="CP35" s="628"/>
      <c r="CQ35" s="490"/>
      <c r="CR35" s="455"/>
      <c r="CS35" s="490"/>
      <c r="CT35" s="455"/>
      <c r="CU35" s="562"/>
      <c r="CV35" s="550"/>
      <c r="CW35" s="562"/>
      <c r="CX35" s="550"/>
      <c r="CY35" s="554"/>
      <c r="CZ35" s="455"/>
      <c r="DA35" s="554"/>
      <c r="DB35" s="455"/>
      <c r="DC35" s="569"/>
      <c r="DD35" s="550"/>
      <c r="DE35" s="569"/>
      <c r="DF35" s="550"/>
      <c r="DG35" s="547"/>
      <c r="DH35" s="454"/>
      <c r="DI35" s="698"/>
      <c r="DJ35" s="455"/>
      <c r="DK35" s="565"/>
      <c r="DL35" s="625"/>
      <c r="DM35" s="554"/>
      <c r="DN35" s="600"/>
      <c r="DO35" s="563"/>
      <c r="DP35" s="625"/>
      <c r="DQ35" s="565"/>
      <c r="DR35" s="625"/>
      <c r="DS35" s="693"/>
      <c r="DT35" s="600"/>
      <c r="DU35" s="455"/>
      <c r="DV35" s="693"/>
      <c r="DW35" s="563"/>
      <c r="DX35" s="625"/>
      <c r="DY35" s="563"/>
      <c r="DZ35" s="625"/>
      <c r="EA35" s="694"/>
      <c r="EB35" s="608"/>
      <c r="EC35" s="547"/>
      <c r="ED35" s="454"/>
      <c r="EE35" s="698"/>
      <c r="EF35" s="455"/>
      <c r="EG35" s="565"/>
      <c r="EH35" s="625"/>
      <c r="EI35" s="531"/>
      <c r="EJ35" s="563"/>
      <c r="EK35" s="625"/>
      <c r="EL35" s="563"/>
      <c r="EM35" s="625"/>
      <c r="EN35" s="531"/>
      <c r="EO35" s="563"/>
      <c r="EP35" s="625"/>
      <c r="EQ35" s="563"/>
      <c r="ER35" s="625"/>
      <c r="ES35" s="547"/>
      <c r="ET35" s="454"/>
      <c r="EU35" s="625"/>
      <c r="EV35" s="455"/>
      <c r="EW35" s="565"/>
      <c r="EX35" s="625"/>
      <c r="EY35" s="547"/>
      <c r="EZ35" s="454"/>
      <c r="FA35" s="698"/>
      <c r="FB35" s="455"/>
      <c r="FC35" s="565"/>
      <c r="FD35" s="625"/>
      <c r="FE35" s="547"/>
      <c r="FF35" s="454"/>
      <c r="FG35" s="698"/>
      <c r="FH35" s="455"/>
      <c r="FI35" s="565"/>
      <c r="FJ35" s="625"/>
      <c r="FK35" s="547"/>
      <c r="FL35" s="454"/>
      <c r="FM35" s="698"/>
      <c r="FN35" s="455"/>
      <c r="FO35" s="565"/>
      <c r="FP35" s="625"/>
      <c r="FQ35" s="547"/>
      <c r="FR35" s="454"/>
      <c r="FS35" s="698"/>
      <c r="FT35" s="455"/>
      <c r="FU35" s="565"/>
      <c r="FV35" s="625"/>
      <c r="FW35" s="614"/>
      <c r="FX35" s="615"/>
      <c r="FY35" s="614"/>
      <c r="FZ35" s="615"/>
      <c r="GA35" s="547"/>
      <c r="GB35" s="454"/>
      <c r="GC35" s="653"/>
      <c r="GD35" s="547"/>
      <c r="GE35" s="454"/>
      <c r="GF35" s="653"/>
      <c r="GG35" s="547"/>
      <c r="GH35" s="454"/>
      <c r="GI35" s="653"/>
      <c r="GJ35" s="454"/>
      <c r="GK35" s="698"/>
      <c r="GL35" s="455"/>
      <c r="GM35" s="454"/>
      <c r="GN35" s="653"/>
      <c r="GO35" s="454"/>
      <c r="GP35" s="653"/>
      <c r="GQ35" s="455"/>
      <c r="GR35" s="454"/>
      <c r="GS35" s="653"/>
      <c r="GT35" s="454"/>
      <c r="GU35" s="698"/>
      <c r="GV35" s="455"/>
      <c r="GW35" s="454"/>
      <c r="GX35" s="653"/>
      <c r="GY35" s="454"/>
      <c r="GZ35" s="653"/>
      <c r="HA35" s="614"/>
      <c r="HB35" s="454"/>
      <c r="HC35" s="698"/>
      <c r="HD35" s="454"/>
      <c r="HE35" s="698"/>
      <c r="HF35" s="614"/>
      <c r="HG35" s="454"/>
      <c r="HH35" s="698"/>
      <c r="HI35" s="454"/>
      <c r="HJ35" s="653"/>
      <c r="HK35" s="614"/>
      <c r="HL35" s="454"/>
      <c r="HM35" s="653"/>
      <c r="HN35" s="454"/>
      <c r="HO35" s="698"/>
      <c r="HP35" s="614"/>
      <c r="HQ35" s="454"/>
      <c r="HR35" s="653"/>
      <c r="HS35" s="454"/>
      <c r="HT35" s="653"/>
      <c r="HU35" s="547"/>
      <c r="HV35" s="608"/>
      <c r="HW35" s="625"/>
      <c r="HX35" s="455"/>
      <c r="HY35" s="608"/>
      <c r="HZ35" s="625"/>
      <c r="IA35" s="547"/>
      <c r="IB35" s="608"/>
      <c r="IC35" s="625"/>
      <c r="ID35" s="455"/>
      <c r="IE35" s="608"/>
      <c r="IF35" s="625"/>
      <c r="IG35" s="554"/>
      <c r="IH35" s="608"/>
      <c r="II35" s="625"/>
      <c r="IJ35" s="455"/>
      <c r="IK35" s="600"/>
      <c r="IL35" s="625"/>
      <c r="IM35" s="547"/>
      <c r="IN35" s="600"/>
      <c r="IO35" s="625"/>
      <c r="IP35" s="455"/>
      <c r="IQ35" s="600"/>
      <c r="IR35" s="625"/>
      <c r="IS35" s="614"/>
      <c r="IT35" s="600"/>
      <c r="IU35" s="625"/>
      <c r="IV35" s="615"/>
      <c r="IW35" s="600"/>
      <c r="IX35" s="625"/>
      <c r="IY35" s="615"/>
      <c r="IZ35" s="600"/>
      <c r="JA35" s="625"/>
      <c r="JB35" s="615"/>
      <c r="JC35" s="600"/>
      <c r="JD35" s="625"/>
      <c r="JE35" s="547"/>
      <c r="JF35" s="454"/>
      <c r="JG35" s="653"/>
      <c r="JH35" s="455"/>
      <c r="JI35" s="454"/>
      <c r="JJ35" s="653"/>
      <c r="JK35" s="332"/>
      <c r="JL35" s="454"/>
      <c r="JM35" s="653"/>
      <c r="JN35" s="600"/>
      <c r="JO35" s="706"/>
      <c r="JP35" s="332"/>
      <c r="JQ35" s="454"/>
      <c r="JR35" s="653"/>
      <c r="JS35" s="454"/>
      <c r="JT35" s="653"/>
      <c r="JU35" s="332"/>
      <c r="JV35" s="454"/>
      <c r="JW35" s="653"/>
      <c r="JX35" s="600"/>
      <c r="JY35" s="698"/>
      <c r="JZ35" s="332"/>
      <c r="KA35" s="454"/>
      <c r="KB35" s="653"/>
      <c r="KC35" s="565"/>
      <c r="KD35" s="625"/>
      <c r="KE35" s="560"/>
      <c r="KF35" s="454"/>
      <c r="KG35" s="653"/>
      <c r="KH35" s="600"/>
      <c r="KI35" s="625"/>
      <c r="KJ35" s="560"/>
      <c r="KK35" s="454"/>
      <c r="KL35" s="653"/>
      <c r="KM35" s="600"/>
      <c r="KN35" s="706"/>
      <c r="KO35" s="560"/>
      <c r="KP35" s="454"/>
      <c r="KQ35" s="653"/>
      <c r="KR35" s="600"/>
      <c r="KS35" s="698"/>
      <c r="KT35" s="560"/>
      <c r="KU35" s="454"/>
      <c r="KV35" s="653"/>
      <c r="KW35" s="600"/>
      <c r="KX35" s="625"/>
      <c r="KY35" s="332"/>
      <c r="KZ35" s="454"/>
      <c r="LA35" s="625"/>
      <c r="LB35" s="454"/>
      <c r="LC35" s="625"/>
      <c r="LD35" s="563"/>
      <c r="LE35" s="332"/>
      <c r="LF35" s="563"/>
      <c r="LG35" s="625"/>
      <c r="LH35" s="563"/>
      <c r="LI35" s="625"/>
      <c r="LJ35" s="563"/>
      <c r="LK35" s="332"/>
      <c r="LL35" s="453"/>
      <c r="LM35" s="563"/>
      <c r="LN35" s="453"/>
      <c r="LO35" s="625"/>
      <c r="LP35" s="332"/>
      <c r="LQ35" s="454"/>
      <c r="LR35" s="693"/>
      <c r="LS35" s="563"/>
      <c r="LT35" s="625"/>
      <c r="LU35" s="332"/>
      <c r="LV35" s="454"/>
      <c r="LW35" s="454"/>
      <c r="LX35" s="625"/>
      <c r="LY35" s="332"/>
      <c r="LZ35" s="600"/>
      <c r="MA35" s="600"/>
      <c r="MB35" s="625"/>
      <c r="MC35" s="561"/>
      <c r="MD35" s="561"/>
      <c r="ME35" s="778"/>
      <c r="MF35" s="561"/>
      <c r="MG35" s="455"/>
      <c r="MH35" s="600"/>
      <c r="MI35" s="625"/>
      <c r="MJ35" s="600"/>
      <c r="MK35" s="455"/>
      <c r="ML35" s="600"/>
      <c r="MM35" s="625"/>
      <c r="MN35" s="600"/>
      <c r="MO35" s="455"/>
      <c r="MP35" s="600"/>
      <c r="MQ35" s="625"/>
      <c r="MR35" s="600"/>
      <c r="MS35" s="488"/>
      <c r="MT35" s="600"/>
      <c r="MU35" s="625"/>
      <c r="MV35" s="600"/>
      <c r="MW35" s="692"/>
      <c r="MX35" s="608"/>
      <c r="MY35" s="625"/>
      <c r="MZ35" s="600"/>
      <c r="NA35" s="560"/>
      <c r="NB35" s="694"/>
      <c r="NC35" s="625"/>
      <c r="ND35" s="600"/>
      <c r="NE35" s="560"/>
      <c r="NF35" s="608"/>
      <c r="NG35" s="625"/>
      <c r="NH35" s="600"/>
      <c r="NI35" s="560"/>
      <c r="NJ35" s="600"/>
      <c r="NK35" s="625"/>
      <c r="NL35" s="600"/>
      <c r="NM35" s="332"/>
      <c r="NN35" s="454"/>
      <c r="NO35" s="653"/>
      <c r="NP35" s="332"/>
      <c r="NQ35" s="454"/>
      <c r="NR35" s="653"/>
      <c r="NS35" s="561"/>
      <c r="NT35" s="454"/>
      <c r="NU35" s="653"/>
      <c r="NV35" s="561"/>
      <c r="NW35" s="454"/>
      <c r="NX35" s="653"/>
      <c r="NY35" s="561"/>
      <c r="NZ35" s="454"/>
      <c r="OA35" s="653"/>
      <c r="OB35" s="561"/>
      <c r="OC35" s="454"/>
      <c r="OD35" s="653"/>
      <c r="OE35" s="547"/>
      <c r="OF35" s="454"/>
      <c r="OG35" s="698"/>
      <c r="OH35" s="455"/>
      <c r="OI35" s="565"/>
      <c r="OJ35" s="625"/>
      <c r="OK35" s="332"/>
      <c r="OL35" s="453"/>
      <c r="OM35" s="697"/>
      <c r="ON35" s="454"/>
      <c r="OO35" s="653"/>
      <c r="OP35" s="332"/>
      <c r="OQ35" s="563"/>
      <c r="OR35" s="625"/>
      <c r="OS35" s="454"/>
      <c r="OT35" s="653"/>
      <c r="OU35" s="332"/>
      <c r="OV35" s="454"/>
      <c r="OW35" s="653"/>
      <c r="OX35" s="563"/>
      <c r="OY35" s="625"/>
      <c r="OZ35" s="454"/>
      <c r="PA35" s="653"/>
      <c r="PB35" s="332"/>
      <c r="PC35" s="454"/>
      <c r="PD35" s="653"/>
      <c r="PE35" s="563"/>
      <c r="PF35" s="625"/>
      <c r="PG35" s="454"/>
      <c r="PH35" s="653"/>
      <c r="PI35" s="561"/>
      <c r="PJ35" s="454"/>
      <c r="PK35" s="653"/>
      <c r="PL35" s="454"/>
      <c r="PM35" s="653"/>
      <c r="PN35" s="454"/>
      <c r="PO35" s="653"/>
      <c r="PP35" s="561"/>
      <c r="PQ35" s="454"/>
      <c r="PR35" s="653"/>
      <c r="PS35" s="454"/>
      <c r="PT35" s="653"/>
      <c r="PU35" s="454"/>
      <c r="PV35" s="653"/>
      <c r="PW35" s="561"/>
      <c r="PX35" s="454"/>
      <c r="PY35" s="653"/>
      <c r="PZ35" s="600"/>
      <c r="QA35" s="698"/>
      <c r="QB35" s="454"/>
      <c r="QC35" s="653"/>
      <c r="QD35" s="561"/>
      <c r="QE35" s="454"/>
      <c r="QF35" s="653"/>
      <c r="QG35" s="563"/>
      <c r="QH35" s="625"/>
      <c r="QI35" s="454"/>
      <c r="QJ35" s="653"/>
      <c r="QK35" s="455"/>
      <c r="QL35" s="455"/>
      <c r="QM35" s="455"/>
      <c r="QN35" s="332"/>
      <c r="QO35" s="562"/>
      <c r="QP35" s="560"/>
      <c r="QQ35" s="562"/>
      <c r="QR35" s="560"/>
      <c r="QS35" s="455"/>
      <c r="QT35" s="563"/>
      <c r="QU35" s="454"/>
      <c r="QV35" s="455"/>
      <c r="QW35" s="563"/>
      <c r="QX35" s="454"/>
      <c r="QY35" s="554"/>
      <c r="QZ35" s="332"/>
      <c r="RA35" s="554"/>
      <c r="RB35" s="332"/>
      <c r="RC35" s="547"/>
      <c r="RD35" s="332"/>
      <c r="RE35" s="554"/>
      <c r="RF35" s="332"/>
      <c r="RG35" s="554"/>
      <c r="RH35" s="332"/>
      <c r="RI35" s="490"/>
      <c r="RJ35" s="332"/>
      <c r="RK35" s="488"/>
      <c r="RL35" s="488"/>
      <c r="RM35" s="488"/>
      <c r="RN35" s="488"/>
      <c r="RO35" s="488"/>
      <c r="RP35" s="488"/>
      <c r="RQ35" s="332"/>
      <c r="RR35" s="565"/>
      <c r="RS35" s="454"/>
      <c r="RT35" s="455"/>
      <c r="RU35" s="332"/>
      <c r="RV35" s="488"/>
      <c r="RW35" s="528"/>
      <c r="RX35" s="530"/>
      <c r="RY35" s="528"/>
      <c r="RZ35" s="527"/>
      <c r="SA35" s="789"/>
      <c r="SB35" s="527"/>
      <c r="SC35" s="528"/>
      <c r="SD35" s="527"/>
      <c r="SE35" s="789"/>
      <c r="SF35" s="527"/>
      <c r="SG35" s="332"/>
      <c r="SH35" s="565"/>
      <c r="SI35" s="625"/>
      <c r="SJ35" s="455"/>
      <c r="SK35" s="565"/>
      <c r="SL35" s="625"/>
      <c r="SM35" s="528"/>
      <c r="SN35" s="789"/>
      <c r="SO35" s="528"/>
      <c r="SP35" s="789"/>
      <c r="SQ35" s="799"/>
      <c r="SR35" s="789"/>
      <c r="SS35" s="799"/>
      <c r="ST35" s="789"/>
      <c r="SU35" s="799"/>
      <c r="SV35" s="799"/>
      <c r="SW35" s="799"/>
      <c r="SX35" s="799"/>
      <c r="SY35" s="528"/>
      <c r="SZ35" s="625"/>
      <c r="TA35" s="528"/>
      <c r="TB35" s="625"/>
      <c r="TC35" s="528"/>
      <c r="TD35" s="625"/>
      <c r="TE35" s="528"/>
      <c r="TF35" s="625"/>
      <c r="TG35" s="529"/>
      <c r="TH35" s="529"/>
      <c r="TI35" s="529"/>
      <c r="TJ35" s="529"/>
      <c r="TK35" s="528"/>
      <c r="TL35" s="625"/>
      <c r="TM35" s="528"/>
      <c r="TN35" s="625"/>
      <c r="TO35" s="528"/>
      <c r="TP35" s="625"/>
      <c r="TQ35" s="528"/>
      <c r="TR35" s="625"/>
      <c r="TS35" s="529"/>
      <c r="TT35" s="529"/>
      <c r="TU35" s="529"/>
      <c r="TV35" s="529"/>
      <c r="TW35" s="528"/>
      <c r="TX35" s="527"/>
      <c r="TY35" s="789"/>
      <c r="TZ35" s="528"/>
      <c r="UA35" s="527"/>
      <c r="UB35" s="789"/>
      <c r="UC35" s="799"/>
      <c r="UD35" s="799"/>
      <c r="UE35" s="799"/>
      <c r="UF35" s="799"/>
      <c r="UG35" s="332"/>
      <c r="UH35" s="600"/>
      <c r="UI35" s="625"/>
      <c r="UJ35" s="332"/>
      <c r="UK35" s="600"/>
      <c r="UL35" s="625"/>
      <c r="UM35" s="332"/>
      <c r="UN35" s="600"/>
      <c r="UO35" s="625"/>
      <c r="UP35" s="332"/>
      <c r="UQ35" s="600"/>
      <c r="UR35" s="625"/>
      <c r="US35" s="528"/>
      <c r="UT35" s="527"/>
      <c r="UU35" s="528"/>
      <c r="UV35" s="980"/>
      <c r="UW35" s="528"/>
      <c r="UX35" s="527"/>
      <c r="UY35" s="528"/>
      <c r="UZ35" s="527"/>
      <c r="VA35" s="799"/>
      <c r="VB35" s="527"/>
      <c r="VC35" s="799"/>
      <c r="VD35" s="527"/>
      <c r="VE35" s="799"/>
      <c r="VF35" s="527"/>
      <c r="VG35" s="799"/>
      <c r="VH35" s="527"/>
      <c r="VI35" s="526"/>
      <c r="VJ35" s="528"/>
      <c r="VK35" s="528"/>
      <c r="VL35" s="528"/>
      <c r="VM35" s="528"/>
      <c r="VN35" s="528"/>
      <c r="VO35" s="529"/>
      <c r="VP35" s="529"/>
      <c r="VQ35" s="529"/>
      <c r="VR35" s="529"/>
      <c r="VS35" s="528"/>
      <c r="VT35" s="528"/>
      <c r="VU35" s="528"/>
      <c r="VV35" s="528"/>
      <c r="VW35" s="529"/>
      <c r="VX35" s="529"/>
      <c r="VY35" s="529"/>
      <c r="VZ35" s="529"/>
      <c r="WA35" s="1309">
        <f>'Проверочная  таблица'!VS35+'Проверочная  таблица'!VU35</f>
        <v>0</v>
      </c>
      <c r="WB35" s="1309">
        <f>'Проверочная  таблица'!VT35+'Проверочная  таблица'!VV35</f>
        <v>0</v>
      </c>
    </row>
    <row r="36" spans="1:602" s="327" customFormat="1" ht="25.5" customHeight="1" thickBot="1" x14ac:dyDescent="0.35">
      <c r="A36" s="341"/>
      <c r="B36" s="331"/>
      <c r="C36" s="331"/>
      <c r="D36" s="533"/>
      <c r="E36" s="331"/>
      <c r="F36" s="533"/>
      <c r="G36" s="331"/>
      <c r="H36" s="331"/>
      <c r="I36" s="331"/>
      <c r="J36" s="536"/>
      <c r="K36" s="536"/>
      <c r="L36" s="536"/>
      <c r="M36" s="536"/>
      <c r="N36" s="533"/>
      <c r="O36" s="331"/>
      <c r="P36" s="489"/>
      <c r="Q36" s="331"/>
      <c r="R36" s="549"/>
      <c r="S36" s="536"/>
      <c r="T36" s="549"/>
      <c r="U36" s="536"/>
      <c r="V36" s="331"/>
      <c r="W36" s="331"/>
      <c r="X36" s="540"/>
      <c r="Y36" s="456"/>
      <c r="Z36" s="456"/>
      <c r="AA36" s="331"/>
      <c r="AB36" s="331"/>
      <c r="AC36" s="534"/>
      <c r="AD36" s="456"/>
      <c r="AE36" s="549"/>
      <c r="AF36" s="536"/>
      <c r="AG36" s="549"/>
      <c r="AH36" s="536"/>
      <c r="AI36" s="547"/>
      <c r="AJ36" s="533"/>
      <c r="AK36" s="533"/>
      <c r="AL36" s="456"/>
      <c r="AM36" s="456"/>
      <c r="AN36" s="604"/>
      <c r="AO36" s="456"/>
      <c r="AP36" s="533"/>
      <c r="AQ36" s="456"/>
      <c r="AR36" s="456"/>
      <c r="AS36" s="456"/>
      <c r="AT36" s="456"/>
      <c r="AU36" s="533"/>
      <c r="AV36" s="456"/>
      <c r="AW36" s="535"/>
      <c r="AX36" s="534"/>
      <c r="AY36" s="533"/>
      <c r="AZ36" s="456"/>
      <c r="BA36" s="456"/>
      <c r="BB36" s="535"/>
      <c r="BC36" s="552"/>
      <c r="BD36" s="535"/>
      <c r="BE36" s="534"/>
      <c r="BF36" s="456"/>
      <c r="BG36" s="601"/>
      <c r="BH36" s="456"/>
      <c r="BI36" s="535"/>
      <c r="BJ36" s="456"/>
      <c r="BK36" s="552"/>
      <c r="BL36" s="535"/>
      <c r="BM36" s="456"/>
      <c r="BN36" s="535"/>
      <c r="BO36" s="552"/>
      <c r="BP36" s="535"/>
      <c r="BQ36" s="456"/>
      <c r="BR36" s="535"/>
      <c r="BS36" s="331"/>
      <c r="BT36" s="456"/>
      <c r="BU36" s="456"/>
      <c r="BV36" s="456"/>
      <c r="BW36" s="331"/>
      <c r="BX36" s="534"/>
      <c r="BY36" s="456"/>
      <c r="BZ36" s="456"/>
      <c r="CA36" s="331"/>
      <c r="CB36" s="456"/>
      <c r="CC36" s="456"/>
      <c r="CD36" s="456"/>
      <c r="CE36" s="331"/>
      <c r="CF36" s="456"/>
      <c r="CG36" s="535"/>
      <c r="CH36" s="456"/>
      <c r="CI36" s="536"/>
      <c r="CJ36" s="536"/>
      <c r="CK36" s="536"/>
      <c r="CL36" s="536"/>
      <c r="CM36" s="533"/>
      <c r="CN36" s="626"/>
      <c r="CO36" s="331"/>
      <c r="CP36" s="626"/>
      <c r="CQ36" s="489"/>
      <c r="CR36" s="331"/>
      <c r="CS36" s="489"/>
      <c r="CT36" s="331"/>
      <c r="CU36" s="549"/>
      <c r="CV36" s="536"/>
      <c r="CW36" s="549"/>
      <c r="CX36" s="536"/>
      <c r="CY36" s="489"/>
      <c r="CZ36" s="331"/>
      <c r="DA36" s="489"/>
      <c r="DB36" s="331"/>
      <c r="DC36" s="549"/>
      <c r="DD36" s="536"/>
      <c r="DE36" s="549"/>
      <c r="DF36" s="536"/>
      <c r="DG36" s="533"/>
      <c r="DH36" s="456"/>
      <c r="DI36" s="696"/>
      <c r="DJ36" s="331"/>
      <c r="DK36" s="535"/>
      <c r="DL36" s="626"/>
      <c r="DM36" s="489"/>
      <c r="DN36" s="539"/>
      <c r="DO36" s="534"/>
      <c r="DP36" s="626"/>
      <c r="DQ36" s="535"/>
      <c r="DR36" s="626"/>
      <c r="DS36" s="540"/>
      <c r="DT36" s="539"/>
      <c r="DU36" s="331"/>
      <c r="DV36" s="540"/>
      <c r="DW36" s="534"/>
      <c r="DX36" s="626"/>
      <c r="DY36" s="534"/>
      <c r="DZ36" s="626"/>
      <c r="EA36" s="604"/>
      <c r="EB36" s="541"/>
      <c r="EC36" s="533"/>
      <c r="ED36" s="456"/>
      <c r="EE36" s="696"/>
      <c r="EF36" s="331"/>
      <c r="EG36" s="535"/>
      <c r="EH36" s="626"/>
      <c r="EI36" s="533"/>
      <c r="EJ36" s="534"/>
      <c r="EK36" s="626"/>
      <c r="EL36" s="534"/>
      <c r="EM36" s="626"/>
      <c r="EN36" s="533"/>
      <c r="EO36" s="534"/>
      <c r="EP36" s="626"/>
      <c r="EQ36" s="534"/>
      <c r="ER36" s="626"/>
      <c r="ES36" s="533"/>
      <c r="ET36" s="456"/>
      <c r="EU36" s="626"/>
      <c r="EV36" s="331"/>
      <c r="EW36" s="535"/>
      <c r="EX36" s="626"/>
      <c r="EY36" s="533"/>
      <c r="EZ36" s="456"/>
      <c r="FA36" s="696"/>
      <c r="FB36" s="331"/>
      <c r="FC36" s="535"/>
      <c r="FD36" s="626"/>
      <c r="FE36" s="533"/>
      <c r="FF36" s="456"/>
      <c r="FG36" s="696"/>
      <c r="FH36" s="331"/>
      <c r="FI36" s="535"/>
      <c r="FJ36" s="626"/>
      <c r="FK36" s="533"/>
      <c r="FL36" s="456"/>
      <c r="FM36" s="696"/>
      <c r="FN36" s="331"/>
      <c r="FO36" s="535"/>
      <c r="FP36" s="626"/>
      <c r="FQ36" s="533"/>
      <c r="FR36" s="456"/>
      <c r="FS36" s="696"/>
      <c r="FT36" s="331"/>
      <c r="FU36" s="535"/>
      <c r="FV36" s="626"/>
      <c r="FW36" s="601"/>
      <c r="FX36" s="552"/>
      <c r="FY36" s="601"/>
      <c r="FZ36" s="552"/>
      <c r="GA36" s="533"/>
      <c r="GB36" s="456"/>
      <c r="GC36" s="651"/>
      <c r="GD36" s="533"/>
      <c r="GE36" s="456"/>
      <c r="GF36" s="651"/>
      <c r="GG36" s="533"/>
      <c r="GH36" s="456"/>
      <c r="GI36" s="651"/>
      <c r="GJ36" s="456"/>
      <c r="GK36" s="696"/>
      <c r="GL36" s="331"/>
      <c r="GM36" s="456"/>
      <c r="GN36" s="651"/>
      <c r="GO36" s="456"/>
      <c r="GP36" s="651"/>
      <c r="GQ36" s="331"/>
      <c r="GR36" s="456"/>
      <c r="GS36" s="651"/>
      <c r="GT36" s="456"/>
      <c r="GU36" s="696"/>
      <c r="GV36" s="331"/>
      <c r="GW36" s="456"/>
      <c r="GX36" s="651"/>
      <c r="GY36" s="456"/>
      <c r="GZ36" s="651"/>
      <c r="HA36" s="601"/>
      <c r="HB36" s="456"/>
      <c r="HC36" s="696"/>
      <c r="HD36" s="456"/>
      <c r="HE36" s="696"/>
      <c r="HF36" s="601"/>
      <c r="HG36" s="456"/>
      <c r="HH36" s="696"/>
      <c r="HI36" s="456"/>
      <c r="HJ36" s="651"/>
      <c r="HK36" s="601"/>
      <c r="HL36" s="456"/>
      <c r="HM36" s="651"/>
      <c r="HN36" s="456"/>
      <c r="HO36" s="696"/>
      <c r="HP36" s="601"/>
      <c r="HQ36" s="456"/>
      <c r="HR36" s="651"/>
      <c r="HS36" s="456"/>
      <c r="HT36" s="651"/>
      <c r="HU36" s="533"/>
      <c r="HV36" s="541"/>
      <c r="HW36" s="626"/>
      <c r="HX36" s="331"/>
      <c r="HY36" s="541"/>
      <c r="HZ36" s="626"/>
      <c r="IA36" s="533"/>
      <c r="IB36" s="541"/>
      <c r="IC36" s="626"/>
      <c r="ID36" s="331"/>
      <c r="IE36" s="541"/>
      <c r="IF36" s="626"/>
      <c r="IG36" s="489"/>
      <c r="IH36" s="541"/>
      <c r="II36" s="626"/>
      <c r="IJ36" s="331"/>
      <c r="IK36" s="539"/>
      <c r="IL36" s="626"/>
      <c r="IM36" s="533"/>
      <c r="IN36" s="539"/>
      <c r="IO36" s="626"/>
      <c r="IP36" s="331"/>
      <c r="IQ36" s="539"/>
      <c r="IR36" s="626"/>
      <c r="IS36" s="601"/>
      <c r="IT36" s="539"/>
      <c r="IU36" s="626"/>
      <c r="IV36" s="552"/>
      <c r="IW36" s="539"/>
      <c r="IX36" s="626"/>
      <c r="IY36" s="552"/>
      <c r="IZ36" s="539"/>
      <c r="JA36" s="626"/>
      <c r="JB36" s="552"/>
      <c r="JC36" s="539"/>
      <c r="JD36" s="626"/>
      <c r="JE36" s="533"/>
      <c r="JF36" s="456"/>
      <c r="JG36" s="651"/>
      <c r="JH36" s="331"/>
      <c r="JI36" s="456"/>
      <c r="JJ36" s="651"/>
      <c r="JK36" s="331"/>
      <c r="JL36" s="456"/>
      <c r="JM36" s="651"/>
      <c r="JN36" s="539"/>
      <c r="JO36" s="647"/>
      <c r="JP36" s="331"/>
      <c r="JQ36" s="456"/>
      <c r="JR36" s="651"/>
      <c r="JS36" s="456"/>
      <c r="JT36" s="651"/>
      <c r="JU36" s="331"/>
      <c r="JV36" s="456"/>
      <c r="JW36" s="651"/>
      <c r="JX36" s="539"/>
      <c r="JY36" s="696"/>
      <c r="JZ36" s="331"/>
      <c r="KA36" s="456"/>
      <c r="KB36" s="651"/>
      <c r="KC36" s="535"/>
      <c r="KD36" s="626"/>
      <c r="KE36" s="536"/>
      <c r="KF36" s="456"/>
      <c r="KG36" s="651"/>
      <c r="KH36" s="539"/>
      <c r="KI36" s="626"/>
      <c r="KJ36" s="536"/>
      <c r="KK36" s="456"/>
      <c r="KL36" s="651"/>
      <c r="KM36" s="539"/>
      <c r="KN36" s="647"/>
      <c r="KO36" s="536"/>
      <c r="KP36" s="456"/>
      <c r="KQ36" s="651"/>
      <c r="KR36" s="539"/>
      <c r="KS36" s="696"/>
      <c r="KT36" s="536"/>
      <c r="KU36" s="456"/>
      <c r="KV36" s="651"/>
      <c r="KW36" s="539"/>
      <c r="KX36" s="626"/>
      <c r="KY36" s="331"/>
      <c r="KZ36" s="456"/>
      <c r="LA36" s="626"/>
      <c r="LB36" s="456"/>
      <c r="LC36" s="626"/>
      <c r="LD36" s="534"/>
      <c r="LE36" s="331"/>
      <c r="LF36" s="534"/>
      <c r="LG36" s="626"/>
      <c r="LH36" s="534"/>
      <c r="LI36" s="626"/>
      <c r="LJ36" s="534"/>
      <c r="LK36" s="331"/>
      <c r="LL36" s="456"/>
      <c r="LM36" s="534"/>
      <c r="LN36" s="456"/>
      <c r="LO36" s="626"/>
      <c r="LP36" s="331"/>
      <c r="LQ36" s="456"/>
      <c r="LR36" s="540"/>
      <c r="LS36" s="534"/>
      <c r="LT36" s="626"/>
      <c r="LU36" s="331"/>
      <c r="LV36" s="456"/>
      <c r="LW36" s="456"/>
      <c r="LX36" s="626"/>
      <c r="LY36" s="331"/>
      <c r="LZ36" s="539"/>
      <c r="MA36" s="539"/>
      <c r="MB36" s="626"/>
      <c r="MC36" s="552"/>
      <c r="MD36" s="552"/>
      <c r="ME36" s="601"/>
      <c r="MF36" s="552"/>
      <c r="MG36" s="331"/>
      <c r="MH36" s="539"/>
      <c r="MI36" s="626"/>
      <c r="MJ36" s="539"/>
      <c r="MK36" s="331"/>
      <c r="ML36" s="539"/>
      <c r="MM36" s="626"/>
      <c r="MN36" s="539"/>
      <c r="MO36" s="331"/>
      <c r="MP36" s="539"/>
      <c r="MQ36" s="626"/>
      <c r="MR36" s="539"/>
      <c r="MS36" s="487"/>
      <c r="MT36" s="539"/>
      <c r="MU36" s="626"/>
      <c r="MV36" s="539"/>
      <c r="MW36" s="538"/>
      <c r="MX36" s="541"/>
      <c r="MY36" s="626"/>
      <c r="MZ36" s="539"/>
      <c r="NA36" s="536"/>
      <c r="NB36" s="604"/>
      <c r="NC36" s="626"/>
      <c r="ND36" s="539"/>
      <c r="NE36" s="536"/>
      <c r="NF36" s="541"/>
      <c r="NG36" s="626"/>
      <c r="NH36" s="539"/>
      <c r="NI36" s="536"/>
      <c r="NJ36" s="539"/>
      <c r="NK36" s="626"/>
      <c r="NL36" s="539"/>
      <c r="NM36" s="331"/>
      <c r="NN36" s="456"/>
      <c r="NO36" s="651"/>
      <c r="NP36" s="331"/>
      <c r="NQ36" s="456"/>
      <c r="NR36" s="651"/>
      <c r="NS36" s="552"/>
      <c r="NT36" s="456"/>
      <c r="NU36" s="651"/>
      <c r="NV36" s="552"/>
      <c r="NW36" s="456"/>
      <c r="NX36" s="651"/>
      <c r="NY36" s="552"/>
      <c r="NZ36" s="456"/>
      <c r="OA36" s="651"/>
      <c r="OB36" s="552"/>
      <c r="OC36" s="456"/>
      <c r="OD36" s="651"/>
      <c r="OE36" s="533"/>
      <c r="OF36" s="456"/>
      <c r="OG36" s="696"/>
      <c r="OH36" s="331"/>
      <c r="OI36" s="535"/>
      <c r="OJ36" s="626"/>
      <c r="OK36" s="331"/>
      <c r="OL36" s="456"/>
      <c r="OM36" s="696"/>
      <c r="ON36" s="456"/>
      <c r="OO36" s="651"/>
      <c r="OP36" s="331"/>
      <c r="OQ36" s="534"/>
      <c r="OR36" s="626"/>
      <c r="OS36" s="456"/>
      <c r="OT36" s="651"/>
      <c r="OU36" s="331"/>
      <c r="OV36" s="456"/>
      <c r="OW36" s="651"/>
      <c r="OX36" s="534"/>
      <c r="OY36" s="626"/>
      <c r="OZ36" s="456"/>
      <c r="PA36" s="651"/>
      <c r="PB36" s="331"/>
      <c r="PC36" s="456"/>
      <c r="PD36" s="651"/>
      <c r="PE36" s="534"/>
      <c r="PF36" s="626"/>
      <c r="PG36" s="456"/>
      <c r="PH36" s="651"/>
      <c r="PI36" s="552"/>
      <c r="PJ36" s="456"/>
      <c r="PK36" s="651"/>
      <c r="PL36" s="456"/>
      <c r="PM36" s="651"/>
      <c r="PN36" s="456"/>
      <c r="PO36" s="651"/>
      <c r="PP36" s="552"/>
      <c r="PQ36" s="456"/>
      <c r="PR36" s="651"/>
      <c r="PS36" s="456"/>
      <c r="PT36" s="651"/>
      <c r="PU36" s="456"/>
      <c r="PV36" s="651"/>
      <c r="PW36" s="552"/>
      <c r="PX36" s="456"/>
      <c r="PY36" s="651"/>
      <c r="PZ36" s="539"/>
      <c r="QA36" s="696"/>
      <c r="QB36" s="456"/>
      <c r="QC36" s="651"/>
      <c r="QD36" s="552"/>
      <c r="QE36" s="456"/>
      <c r="QF36" s="651"/>
      <c r="QG36" s="534"/>
      <c r="QH36" s="626"/>
      <c r="QI36" s="456"/>
      <c r="QJ36" s="651"/>
      <c r="QK36" s="331"/>
      <c r="QL36" s="331"/>
      <c r="QM36" s="331"/>
      <c r="QN36" s="331"/>
      <c r="QO36" s="549"/>
      <c r="QP36" s="536"/>
      <c r="QQ36" s="549"/>
      <c r="QR36" s="536"/>
      <c r="QS36" s="331"/>
      <c r="QT36" s="534"/>
      <c r="QU36" s="456"/>
      <c r="QV36" s="331"/>
      <c r="QW36" s="534"/>
      <c r="QX36" s="456"/>
      <c r="QY36" s="489"/>
      <c r="QZ36" s="331"/>
      <c r="RA36" s="489"/>
      <c r="RB36" s="331"/>
      <c r="RC36" s="533"/>
      <c r="RD36" s="331"/>
      <c r="RE36" s="489"/>
      <c r="RF36" s="331"/>
      <c r="RG36" s="489"/>
      <c r="RH36" s="331"/>
      <c r="RI36" s="489"/>
      <c r="RJ36" s="331"/>
      <c r="RK36" s="487"/>
      <c r="RL36" s="487"/>
      <c r="RM36" s="487"/>
      <c r="RN36" s="487"/>
      <c r="RO36" s="487"/>
      <c r="RP36" s="487"/>
      <c r="RQ36" s="331"/>
      <c r="RR36" s="535"/>
      <c r="RS36" s="456"/>
      <c r="RT36" s="331"/>
      <c r="RU36" s="331"/>
      <c r="RV36" s="487"/>
      <c r="RW36" s="510"/>
      <c r="RX36" s="532"/>
      <c r="RY36" s="510"/>
      <c r="RZ36" s="515"/>
      <c r="SA36" s="788"/>
      <c r="SB36" s="515"/>
      <c r="SC36" s="510"/>
      <c r="SD36" s="515"/>
      <c r="SE36" s="788"/>
      <c r="SF36" s="515"/>
      <c r="SG36" s="331"/>
      <c r="SH36" s="535"/>
      <c r="SI36" s="626"/>
      <c r="SJ36" s="331"/>
      <c r="SK36" s="535"/>
      <c r="SL36" s="626"/>
      <c r="SM36" s="510"/>
      <c r="SN36" s="788"/>
      <c r="SO36" s="510"/>
      <c r="SP36" s="788"/>
      <c r="SQ36" s="800"/>
      <c r="SR36" s="788"/>
      <c r="SS36" s="800"/>
      <c r="ST36" s="788"/>
      <c r="SU36" s="800"/>
      <c r="SV36" s="800"/>
      <c r="SW36" s="800"/>
      <c r="SX36" s="800"/>
      <c r="SY36" s="510"/>
      <c r="SZ36" s="626"/>
      <c r="TA36" s="510"/>
      <c r="TB36" s="626"/>
      <c r="TC36" s="510"/>
      <c r="TD36" s="626"/>
      <c r="TE36" s="510"/>
      <c r="TF36" s="626"/>
      <c r="TG36" s="512"/>
      <c r="TH36" s="512"/>
      <c r="TI36" s="512"/>
      <c r="TJ36" s="512"/>
      <c r="TK36" s="510"/>
      <c r="TL36" s="626"/>
      <c r="TM36" s="510"/>
      <c r="TN36" s="626"/>
      <c r="TO36" s="510"/>
      <c r="TP36" s="626"/>
      <c r="TQ36" s="510"/>
      <c r="TR36" s="626"/>
      <c r="TS36" s="512"/>
      <c r="TT36" s="512"/>
      <c r="TU36" s="512"/>
      <c r="TV36" s="512"/>
      <c r="TW36" s="510"/>
      <c r="TX36" s="515"/>
      <c r="TY36" s="788"/>
      <c r="TZ36" s="510"/>
      <c r="UA36" s="515"/>
      <c r="UB36" s="788"/>
      <c r="UC36" s="800"/>
      <c r="UD36" s="800"/>
      <c r="UE36" s="800"/>
      <c r="UF36" s="800"/>
      <c r="UG36" s="331"/>
      <c r="UH36" s="539"/>
      <c r="UI36" s="626"/>
      <c r="UJ36" s="331"/>
      <c r="UK36" s="539"/>
      <c r="UL36" s="626"/>
      <c r="UM36" s="331"/>
      <c r="UN36" s="539"/>
      <c r="UO36" s="626"/>
      <c r="UP36" s="331"/>
      <c r="UQ36" s="539"/>
      <c r="UR36" s="626"/>
      <c r="US36" s="510"/>
      <c r="UT36" s="515"/>
      <c r="UU36" s="510"/>
      <c r="UV36" s="981"/>
      <c r="UW36" s="510"/>
      <c r="UX36" s="515"/>
      <c r="UY36" s="510"/>
      <c r="UZ36" s="515"/>
      <c r="VA36" s="800"/>
      <c r="VB36" s="515"/>
      <c r="VC36" s="800"/>
      <c r="VD36" s="515"/>
      <c r="VE36" s="800"/>
      <c r="VF36" s="515"/>
      <c r="VG36" s="800"/>
      <c r="VH36" s="515"/>
      <c r="VI36" s="509"/>
      <c r="VJ36" s="510"/>
      <c r="VK36" s="510"/>
      <c r="VL36" s="510"/>
      <c r="VM36" s="510"/>
      <c r="VN36" s="510"/>
      <c r="VO36" s="512"/>
      <c r="VP36" s="512"/>
      <c r="VQ36" s="512"/>
      <c r="VR36" s="512"/>
      <c r="VS36" s="510"/>
      <c r="VT36" s="510"/>
      <c r="VU36" s="510"/>
      <c r="VV36" s="510"/>
      <c r="VW36" s="512"/>
      <c r="VX36" s="512"/>
      <c r="VY36" s="512"/>
      <c r="VZ36" s="512"/>
      <c r="WA36" s="1309">
        <f>'Проверочная  таблица'!VS36+'Проверочная  таблица'!VU36</f>
        <v>0</v>
      </c>
      <c r="WB36" s="1309">
        <f>'Проверочная  таблица'!VT36+'Проверочная  таблица'!VV36</f>
        <v>0</v>
      </c>
    </row>
    <row r="37" spans="1:602" s="327" customFormat="1" ht="25.5" customHeight="1" thickBot="1" x14ac:dyDescent="0.35">
      <c r="A37" s="620" t="s">
        <v>138</v>
      </c>
      <c r="B37" s="331">
        <f t="shared" ref="B37:AG37" si="416">B30+B34</f>
        <v>21164423982.34</v>
      </c>
      <c r="C37" s="331">
        <f t="shared" si="416"/>
        <v>4359269256.8800001</v>
      </c>
      <c r="D37" s="533">
        <f t="shared" si="416"/>
        <v>2634204100</v>
      </c>
      <c r="E37" s="331">
        <f t="shared" si="416"/>
        <v>868116697.56999993</v>
      </c>
      <c r="F37" s="533">
        <f t="shared" si="416"/>
        <v>1570295700</v>
      </c>
      <c r="G37" s="331">
        <f t="shared" si="416"/>
        <v>527195047</v>
      </c>
      <c r="H37" s="331">
        <f t="shared" si="416"/>
        <v>621519600</v>
      </c>
      <c r="I37" s="331">
        <f t="shared" si="416"/>
        <v>215273935.62</v>
      </c>
      <c r="J37" s="536">
        <f t="shared" si="416"/>
        <v>489719600</v>
      </c>
      <c r="K37" s="536">
        <f t="shared" si="416"/>
        <v>129447158.62</v>
      </c>
      <c r="L37" s="536">
        <f t="shared" si="416"/>
        <v>131800000</v>
      </c>
      <c r="M37" s="536">
        <f t="shared" si="416"/>
        <v>85826777</v>
      </c>
      <c r="N37" s="533">
        <f t="shared" si="416"/>
        <v>74535700</v>
      </c>
      <c r="O37" s="331">
        <f t="shared" si="416"/>
        <v>30835700</v>
      </c>
      <c r="P37" s="489">
        <f t="shared" si="416"/>
        <v>367853100</v>
      </c>
      <c r="Q37" s="331">
        <f t="shared" si="416"/>
        <v>94812014.950000003</v>
      </c>
      <c r="R37" s="549">
        <f t="shared" si="416"/>
        <v>346241200</v>
      </c>
      <c r="S37" s="536">
        <f t="shared" si="416"/>
        <v>86731039.849999994</v>
      </c>
      <c r="T37" s="549">
        <f t="shared" si="416"/>
        <v>21611900</v>
      </c>
      <c r="U37" s="536">
        <f t="shared" si="416"/>
        <v>8080975.0999999996</v>
      </c>
      <c r="V37" s="331">
        <f t="shared" si="416"/>
        <v>0</v>
      </c>
      <c r="W37" s="331">
        <f t="shared" si="416"/>
        <v>0</v>
      </c>
      <c r="X37" s="540">
        <f t="shared" si="416"/>
        <v>0</v>
      </c>
      <c r="Y37" s="456">
        <f t="shared" si="416"/>
        <v>0</v>
      </c>
      <c r="Z37" s="456">
        <f t="shared" si="416"/>
        <v>0</v>
      </c>
      <c r="AA37" s="331">
        <f t="shared" si="416"/>
        <v>0</v>
      </c>
      <c r="AB37" s="331">
        <f t="shared" si="416"/>
        <v>0</v>
      </c>
      <c r="AC37" s="534">
        <f t="shared" si="416"/>
        <v>0</v>
      </c>
      <c r="AD37" s="456">
        <f t="shared" si="416"/>
        <v>0</v>
      </c>
      <c r="AE37" s="549">
        <f t="shared" si="416"/>
        <v>0</v>
      </c>
      <c r="AF37" s="536">
        <f t="shared" si="416"/>
        <v>0</v>
      </c>
      <c r="AG37" s="549">
        <f t="shared" si="416"/>
        <v>0</v>
      </c>
      <c r="AH37" s="536">
        <f t="shared" ref="AH37:AJ37" si="417">AH30+AH34</f>
        <v>0</v>
      </c>
      <c r="AI37" s="457">
        <f t="shared" si="417"/>
        <v>6306127096.8999996</v>
      </c>
      <c r="AJ37" s="533">
        <f t="shared" si="417"/>
        <v>501118356.21000004</v>
      </c>
      <c r="AK37" s="533">
        <f t="shared" ref="AK37" si="418">AK30+AK34</f>
        <v>64182433.969999999</v>
      </c>
      <c r="AL37" s="451">
        <f>AL30+AL34</f>
        <v>0</v>
      </c>
      <c r="AM37" s="451">
        <f>AM30+AM34</f>
        <v>55745986.689999998</v>
      </c>
      <c r="AN37" s="564">
        <f t="shared" ref="AN37" si="419">AN30+AN34</f>
        <v>0</v>
      </c>
      <c r="AO37" s="451">
        <f>AO30+AO34</f>
        <v>8436447.2800000012</v>
      </c>
      <c r="AP37" s="533">
        <f t="shared" ref="AP37" si="420">AP30+AP34</f>
        <v>0</v>
      </c>
      <c r="AQ37" s="451">
        <f>AQ30+AQ34</f>
        <v>0</v>
      </c>
      <c r="AR37" s="451">
        <f>AR30+AR34</f>
        <v>0</v>
      </c>
      <c r="AS37" s="451">
        <f t="shared" ref="AS37" si="421">AS30+AS34</f>
        <v>0</v>
      </c>
      <c r="AT37" s="451">
        <f>AT30+AT34</f>
        <v>0</v>
      </c>
      <c r="AU37" s="533">
        <f t="shared" ref="AU37" si="422">AU30+AU34</f>
        <v>96020859.280000001</v>
      </c>
      <c r="AV37" s="451">
        <f>AV30+AV34</f>
        <v>96020859.280000001</v>
      </c>
      <c r="AW37" s="564">
        <f>AW30+AW34</f>
        <v>0</v>
      </c>
      <c r="AX37" s="555">
        <f>AX30+AX34</f>
        <v>0</v>
      </c>
      <c r="AY37" s="533">
        <f t="shared" ref="AY37" si="423">AY30+AY34</f>
        <v>0</v>
      </c>
      <c r="AZ37" s="451">
        <f>AZ30+AZ34</f>
        <v>0</v>
      </c>
      <c r="BA37" s="451">
        <f>BA30+BA34</f>
        <v>0</v>
      </c>
      <c r="BB37" s="564">
        <f>BB30+BB34</f>
        <v>0</v>
      </c>
      <c r="BC37" s="552">
        <f t="shared" ref="BC37" si="424">BC30+BC34</f>
        <v>96020859.280000001</v>
      </c>
      <c r="BD37" s="564">
        <f>BD30+BD34</f>
        <v>96020859.280000001</v>
      </c>
      <c r="BE37" s="555">
        <f>BE30+BE34</f>
        <v>0</v>
      </c>
      <c r="BF37" s="451">
        <f>BF30+BF34</f>
        <v>0</v>
      </c>
      <c r="BG37" s="601">
        <f t="shared" ref="BG37" si="425">BG30+BG34</f>
        <v>0</v>
      </c>
      <c r="BH37" s="451">
        <f>BH30+BH34</f>
        <v>0</v>
      </c>
      <c r="BI37" s="564">
        <f>BI30+BI34</f>
        <v>0</v>
      </c>
      <c r="BJ37" s="451">
        <f>BJ30+BJ34</f>
        <v>0</v>
      </c>
      <c r="BK37" s="552">
        <f t="shared" ref="BK37" si="426">BK30+BK34</f>
        <v>0</v>
      </c>
      <c r="BL37" s="564">
        <f>BL30+BL34</f>
        <v>0</v>
      </c>
      <c r="BM37" s="451">
        <f>BM30+BM34</f>
        <v>0</v>
      </c>
      <c r="BN37" s="564">
        <f>BN30+BN34</f>
        <v>0</v>
      </c>
      <c r="BO37" s="552">
        <f t="shared" ref="BO37" si="427">BO30+BO34</f>
        <v>0</v>
      </c>
      <c r="BP37" s="564">
        <f>BP30+BP34</f>
        <v>0</v>
      </c>
      <c r="BQ37" s="451">
        <f>BQ30+BQ34</f>
        <v>0</v>
      </c>
      <c r="BR37" s="564">
        <f>BR30+BR34</f>
        <v>0</v>
      </c>
      <c r="BS37" s="435">
        <f t="shared" ref="BS37:CI37" si="428">BS30+BS34</f>
        <v>1077834210</v>
      </c>
      <c r="BT37" s="451">
        <f t="shared" si="428"/>
        <v>86443109</v>
      </c>
      <c r="BU37" s="451">
        <f t="shared" si="428"/>
        <v>401510401</v>
      </c>
      <c r="BV37" s="451">
        <f>BV30+BV34</f>
        <v>589880700</v>
      </c>
      <c r="BW37" s="435">
        <f t="shared" ref="BW37" si="429">BW30+BW34</f>
        <v>0</v>
      </c>
      <c r="BX37" s="555">
        <f t="shared" si="428"/>
        <v>0</v>
      </c>
      <c r="BY37" s="451">
        <f t="shared" si="428"/>
        <v>0</v>
      </c>
      <c r="BZ37" s="451">
        <f>BZ30+BZ34</f>
        <v>0</v>
      </c>
      <c r="CA37" s="435">
        <f t="shared" ref="CA37" si="430">CA30+CA34</f>
        <v>106005998</v>
      </c>
      <c r="CB37" s="451">
        <f t="shared" si="428"/>
        <v>30934869</v>
      </c>
      <c r="CC37" s="451">
        <f t="shared" si="428"/>
        <v>61071129</v>
      </c>
      <c r="CD37" s="451">
        <f>CD30+CD34</f>
        <v>14000000</v>
      </c>
      <c r="CE37" s="435">
        <f t="shared" ref="CE37" si="431">CE30+CE34</f>
        <v>0</v>
      </c>
      <c r="CF37" s="451">
        <f t="shared" si="428"/>
        <v>0</v>
      </c>
      <c r="CG37" s="564">
        <f t="shared" si="428"/>
        <v>0</v>
      </c>
      <c r="CH37" s="451">
        <f>CH30+CH34</f>
        <v>0</v>
      </c>
      <c r="CI37" s="537">
        <f t="shared" si="428"/>
        <v>0</v>
      </c>
      <c r="CJ37" s="537">
        <f t="shared" ref="CJ37:DS37" si="432">CJ30+CJ34</f>
        <v>0</v>
      </c>
      <c r="CK37" s="537">
        <f t="shared" si="432"/>
        <v>106005998</v>
      </c>
      <c r="CL37" s="537">
        <f t="shared" si="432"/>
        <v>0</v>
      </c>
      <c r="CM37" s="457">
        <f t="shared" ref="CM37:CP37" si="433">CM30+CM34</f>
        <v>0</v>
      </c>
      <c r="CN37" s="623">
        <f t="shared" si="433"/>
        <v>0</v>
      </c>
      <c r="CO37" s="435">
        <f t="shared" si="433"/>
        <v>0</v>
      </c>
      <c r="CP37" s="623">
        <f t="shared" si="433"/>
        <v>0</v>
      </c>
      <c r="CQ37" s="489">
        <f t="shared" si="432"/>
        <v>435158399.64999998</v>
      </c>
      <c r="CR37" s="435">
        <f t="shared" si="432"/>
        <v>0</v>
      </c>
      <c r="CS37" s="489">
        <f t="shared" si="432"/>
        <v>105147261.73999999</v>
      </c>
      <c r="CT37" s="435">
        <f t="shared" si="432"/>
        <v>0</v>
      </c>
      <c r="CU37" s="549">
        <f t="shared" si="432"/>
        <v>8576793.0999999978</v>
      </c>
      <c r="CV37" s="537">
        <f t="shared" si="432"/>
        <v>0</v>
      </c>
      <c r="CW37" s="549">
        <f t="shared" si="432"/>
        <v>96570468.639999986</v>
      </c>
      <c r="CX37" s="537">
        <f t="shared" si="432"/>
        <v>0</v>
      </c>
      <c r="CY37" s="566">
        <f t="shared" si="432"/>
        <v>96375574.139999986</v>
      </c>
      <c r="CZ37" s="435">
        <f t="shared" si="432"/>
        <v>0</v>
      </c>
      <c r="DA37" s="566">
        <f t="shared" si="432"/>
        <v>30886764.379999999</v>
      </c>
      <c r="DB37" s="435">
        <f t="shared" si="432"/>
        <v>0</v>
      </c>
      <c r="DC37" s="567">
        <f t="shared" si="432"/>
        <v>3199402.7700000005</v>
      </c>
      <c r="DD37" s="537">
        <f t="shared" si="432"/>
        <v>0</v>
      </c>
      <c r="DE37" s="567">
        <f t="shared" si="432"/>
        <v>27687361.609999999</v>
      </c>
      <c r="DF37" s="537">
        <f t="shared" si="432"/>
        <v>0</v>
      </c>
      <c r="DG37" s="457">
        <f t="shared" ref="DG37:DL37" si="434">DG30+DG34</f>
        <v>624092893.42999995</v>
      </c>
      <c r="DH37" s="456">
        <f t="shared" si="434"/>
        <v>12867893.43</v>
      </c>
      <c r="DI37" s="696">
        <f t="shared" si="434"/>
        <v>611225000</v>
      </c>
      <c r="DJ37" s="435">
        <f t="shared" si="434"/>
        <v>0</v>
      </c>
      <c r="DK37" s="564">
        <f t="shared" si="434"/>
        <v>0</v>
      </c>
      <c r="DL37" s="626">
        <f t="shared" si="434"/>
        <v>0</v>
      </c>
      <c r="DM37" s="566">
        <f t="shared" si="432"/>
        <v>23989221.439999998</v>
      </c>
      <c r="DN37" s="539">
        <f t="shared" si="432"/>
        <v>9582444.4399999995</v>
      </c>
      <c r="DO37" s="555">
        <f t="shared" si="432"/>
        <v>1036000</v>
      </c>
      <c r="DP37" s="626">
        <f t="shared" si="432"/>
        <v>2664000</v>
      </c>
      <c r="DQ37" s="535">
        <f t="shared" si="432"/>
        <v>141400</v>
      </c>
      <c r="DR37" s="626">
        <f t="shared" si="432"/>
        <v>363600</v>
      </c>
      <c r="DS37" s="540">
        <f t="shared" si="432"/>
        <v>9000000</v>
      </c>
      <c r="DT37" s="539">
        <f t="shared" ref="DT37:EB37" si="435">DT30+DT34</f>
        <v>1201777</v>
      </c>
      <c r="DU37" s="435">
        <f t="shared" si="435"/>
        <v>878838</v>
      </c>
      <c r="DV37" s="540">
        <f t="shared" si="435"/>
        <v>0</v>
      </c>
      <c r="DW37" s="555">
        <f t="shared" si="435"/>
        <v>0</v>
      </c>
      <c r="DX37" s="626">
        <f t="shared" si="435"/>
        <v>0</v>
      </c>
      <c r="DY37" s="555">
        <f t="shared" si="435"/>
        <v>0</v>
      </c>
      <c r="DZ37" s="626">
        <f t="shared" si="435"/>
        <v>0</v>
      </c>
      <c r="EA37" s="604">
        <f t="shared" si="435"/>
        <v>0</v>
      </c>
      <c r="EB37" s="541">
        <f t="shared" si="435"/>
        <v>878838</v>
      </c>
      <c r="EC37" s="457">
        <f t="shared" ref="EC37:EH37" si="436">EC30+EC34</f>
        <v>6619444.4499999993</v>
      </c>
      <c r="ED37" s="456">
        <f t="shared" si="436"/>
        <v>1853444.45</v>
      </c>
      <c r="EE37" s="696">
        <f t="shared" si="436"/>
        <v>4766000</v>
      </c>
      <c r="EF37" s="435">
        <f t="shared" si="436"/>
        <v>0</v>
      </c>
      <c r="EG37" s="564">
        <f t="shared" si="436"/>
        <v>0</v>
      </c>
      <c r="EH37" s="626">
        <f t="shared" si="436"/>
        <v>0</v>
      </c>
      <c r="EI37" s="457">
        <f t="shared" ref="EI37:FD37" si="437">EI30+EI34</f>
        <v>53183487.36999999</v>
      </c>
      <c r="EJ37" s="555">
        <f t="shared" si="437"/>
        <v>481629.47</v>
      </c>
      <c r="EK37" s="623">
        <f t="shared" si="437"/>
        <v>11438700</v>
      </c>
      <c r="EL37" s="555">
        <f t="shared" si="437"/>
        <v>1263157.8999999999</v>
      </c>
      <c r="EM37" s="623">
        <f t="shared" si="437"/>
        <v>40000000</v>
      </c>
      <c r="EN37" s="457">
        <f t="shared" si="437"/>
        <v>0</v>
      </c>
      <c r="EO37" s="555">
        <f t="shared" si="437"/>
        <v>0</v>
      </c>
      <c r="EP37" s="623">
        <f t="shared" si="437"/>
        <v>0</v>
      </c>
      <c r="EQ37" s="555">
        <f t="shared" si="437"/>
        <v>0</v>
      </c>
      <c r="ER37" s="623">
        <f t="shared" si="437"/>
        <v>0</v>
      </c>
      <c r="ES37" s="457">
        <f t="shared" ref="ES37:EV37" si="438">ES30+ES34</f>
        <v>25526315.789999999</v>
      </c>
      <c r="ET37" s="456">
        <f t="shared" ref="ET37" si="439">ET30+ET34</f>
        <v>526315.79</v>
      </c>
      <c r="EU37" s="626">
        <f t="shared" ref="EU37" si="440">EU30+EU34</f>
        <v>25000000</v>
      </c>
      <c r="EV37" s="435">
        <f t="shared" si="438"/>
        <v>0</v>
      </c>
      <c r="EW37" s="564">
        <f t="shared" ref="EW37" si="441">EW30+EW34</f>
        <v>0</v>
      </c>
      <c r="EX37" s="626">
        <f t="shared" ref="EX37" si="442">EX30+EX34</f>
        <v>0</v>
      </c>
      <c r="EY37" s="457">
        <f t="shared" si="437"/>
        <v>148784526</v>
      </c>
      <c r="EZ37" s="456">
        <f t="shared" si="437"/>
        <v>7439226</v>
      </c>
      <c r="FA37" s="696">
        <f t="shared" si="437"/>
        <v>141345300</v>
      </c>
      <c r="FB37" s="435">
        <f t="shared" si="437"/>
        <v>0</v>
      </c>
      <c r="FC37" s="564">
        <f t="shared" si="437"/>
        <v>0</v>
      </c>
      <c r="FD37" s="626">
        <f t="shared" si="437"/>
        <v>0</v>
      </c>
      <c r="FE37" s="457">
        <f t="shared" ref="FE37:FJ37" si="443">FE30+FE34</f>
        <v>407031834.18000001</v>
      </c>
      <c r="FF37" s="456">
        <f t="shared" si="443"/>
        <v>23934334.18</v>
      </c>
      <c r="FG37" s="696">
        <f t="shared" si="443"/>
        <v>383097500</v>
      </c>
      <c r="FH37" s="435">
        <f t="shared" si="443"/>
        <v>47183271.280000001</v>
      </c>
      <c r="FI37" s="564">
        <f t="shared" si="443"/>
        <v>2359163.6400000006</v>
      </c>
      <c r="FJ37" s="626">
        <f t="shared" si="443"/>
        <v>44824107.640000001</v>
      </c>
      <c r="FK37" s="457">
        <f t="shared" ref="FK37:HV37" si="444">FK30+FK34</f>
        <v>14488425.199999999</v>
      </c>
      <c r="FL37" s="456">
        <f t="shared" si="444"/>
        <v>14488425.199999999</v>
      </c>
      <c r="FM37" s="696">
        <f t="shared" si="444"/>
        <v>0</v>
      </c>
      <c r="FN37" s="435">
        <f t="shared" si="444"/>
        <v>0</v>
      </c>
      <c r="FO37" s="564">
        <f t="shared" si="444"/>
        <v>0</v>
      </c>
      <c r="FP37" s="626">
        <f t="shared" si="444"/>
        <v>0</v>
      </c>
      <c r="FQ37" s="457">
        <f t="shared" ref="FQ37:FV37" si="445">FQ30+FQ34</f>
        <v>7227674.7999999998</v>
      </c>
      <c r="FR37" s="456">
        <f t="shared" si="445"/>
        <v>7227674.7999999998</v>
      </c>
      <c r="FS37" s="696">
        <f t="shared" si="445"/>
        <v>0</v>
      </c>
      <c r="FT37" s="435">
        <f t="shared" si="445"/>
        <v>0</v>
      </c>
      <c r="FU37" s="564">
        <f t="shared" si="445"/>
        <v>0</v>
      </c>
      <c r="FV37" s="626">
        <f t="shared" si="445"/>
        <v>0</v>
      </c>
      <c r="FW37" s="611">
        <f t="shared" ref="FW37:FX37" si="446">FW30+FW34</f>
        <v>0</v>
      </c>
      <c r="FX37" s="553">
        <f t="shared" si="446"/>
        <v>0</v>
      </c>
      <c r="FY37" s="611">
        <f t="shared" ref="FY37:GF37" si="447">FY30+FY34</f>
        <v>7227674.7999999998</v>
      </c>
      <c r="FZ37" s="553">
        <f t="shared" si="447"/>
        <v>0</v>
      </c>
      <c r="GA37" s="457">
        <f t="shared" si="447"/>
        <v>23112222.219999999</v>
      </c>
      <c r="GB37" s="456">
        <f t="shared" si="447"/>
        <v>6471422.2199999997</v>
      </c>
      <c r="GC37" s="651">
        <f t="shared" si="447"/>
        <v>16640800</v>
      </c>
      <c r="GD37" s="457">
        <f t="shared" ref="GD37" si="448">GD30+GD34</f>
        <v>0</v>
      </c>
      <c r="GE37" s="456">
        <f t="shared" si="447"/>
        <v>0</v>
      </c>
      <c r="GF37" s="651">
        <f t="shared" si="447"/>
        <v>0</v>
      </c>
      <c r="GG37" s="457">
        <f t="shared" si="444"/>
        <v>3149425.85</v>
      </c>
      <c r="GH37" s="456">
        <f t="shared" si="444"/>
        <v>0</v>
      </c>
      <c r="GI37" s="651">
        <f t="shared" si="444"/>
        <v>0</v>
      </c>
      <c r="GJ37" s="456">
        <f t="shared" si="444"/>
        <v>1848458.6</v>
      </c>
      <c r="GK37" s="696">
        <f t="shared" si="444"/>
        <v>1300967.25</v>
      </c>
      <c r="GL37" s="435">
        <f t="shared" si="444"/>
        <v>0</v>
      </c>
      <c r="GM37" s="456">
        <f t="shared" si="444"/>
        <v>0</v>
      </c>
      <c r="GN37" s="651">
        <f t="shared" si="444"/>
        <v>0</v>
      </c>
      <c r="GO37" s="456">
        <f t="shared" si="444"/>
        <v>0</v>
      </c>
      <c r="GP37" s="651">
        <f t="shared" si="444"/>
        <v>0</v>
      </c>
      <c r="GQ37" s="435">
        <f t="shared" ref="GQ37" si="449">GQ30+GQ34</f>
        <v>17370439.550000004</v>
      </c>
      <c r="GR37" s="456">
        <f t="shared" si="444"/>
        <v>3123025.4</v>
      </c>
      <c r="GS37" s="651">
        <f t="shared" si="444"/>
        <v>0</v>
      </c>
      <c r="GT37" s="456">
        <f t="shared" si="444"/>
        <v>8362081.4000000004</v>
      </c>
      <c r="GU37" s="696">
        <f t="shared" si="444"/>
        <v>5885332.7499999991</v>
      </c>
      <c r="GV37" s="435">
        <f t="shared" si="444"/>
        <v>0</v>
      </c>
      <c r="GW37" s="456">
        <f t="shared" si="444"/>
        <v>0</v>
      </c>
      <c r="GX37" s="651">
        <f t="shared" si="444"/>
        <v>0</v>
      </c>
      <c r="GY37" s="456">
        <f t="shared" si="444"/>
        <v>0</v>
      </c>
      <c r="GZ37" s="651">
        <f t="shared" si="444"/>
        <v>0</v>
      </c>
      <c r="HA37" s="611">
        <f t="shared" si="444"/>
        <v>16088801.060000001</v>
      </c>
      <c r="HB37" s="456">
        <f t="shared" ref="HB37:HC37" si="450">HB30+HB34</f>
        <v>2838738.15</v>
      </c>
      <c r="HC37" s="696">
        <f t="shared" si="450"/>
        <v>0</v>
      </c>
      <c r="HD37" s="456">
        <f t="shared" si="444"/>
        <v>7776716.7699999996</v>
      </c>
      <c r="HE37" s="696">
        <f t="shared" si="444"/>
        <v>5473346.1399999997</v>
      </c>
      <c r="HF37" s="611">
        <f t="shared" ref="HF37:HH37" si="451">HF30+HF34</f>
        <v>0</v>
      </c>
      <c r="HG37" s="456">
        <f t="shared" si="451"/>
        <v>0</v>
      </c>
      <c r="HH37" s="696">
        <f t="shared" si="451"/>
        <v>0</v>
      </c>
      <c r="HI37" s="456">
        <f t="shared" si="444"/>
        <v>0</v>
      </c>
      <c r="HJ37" s="651">
        <f t="shared" si="444"/>
        <v>0</v>
      </c>
      <c r="HK37" s="611">
        <f t="shared" ref="HK37" si="452">HK30+HK34</f>
        <v>1281638.49</v>
      </c>
      <c r="HL37" s="456">
        <f t="shared" si="444"/>
        <v>284287.25</v>
      </c>
      <c r="HM37" s="651">
        <f t="shared" si="444"/>
        <v>0</v>
      </c>
      <c r="HN37" s="456">
        <f t="shared" si="444"/>
        <v>585364.63</v>
      </c>
      <c r="HO37" s="696">
        <f t="shared" si="444"/>
        <v>411986.61</v>
      </c>
      <c r="HP37" s="611">
        <f t="shared" ref="HP37" si="453">HP30+HP34</f>
        <v>0</v>
      </c>
      <c r="HQ37" s="456">
        <f t="shared" ref="HQ37:HR37" si="454">HQ30+HQ34</f>
        <v>0</v>
      </c>
      <c r="HR37" s="651">
        <f t="shared" si="454"/>
        <v>0</v>
      </c>
      <c r="HS37" s="456">
        <f t="shared" si="444"/>
        <v>0</v>
      </c>
      <c r="HT37" s="651">
        <f t="shared" si="444"/>
        <v>0</v>
      </c>
      <c r="HU37" s="457">
        <f t="shared" si="444"/>
        <v>0</v>
      </c>
      <c r="HV37" s="541">
        <f t="shared" si="444"/>
        <v>0</v>
      </c>
      <c r="HW37" s="626">
        <f t="shared" ref="HW37:HZ37" si="455">HW30+HW34</f>
        <v>0</v>
      </c>
      <c r="HX37" s="435">
        <f t="shared" si="455"/>
        <v>0</v>
      </c>
      <c r="HY37" s="541">
        <f t="shared" si="455"/>
        <v>0</v>
      </c>
      <c r="HZ37" s="626">
        <f t="shared" si="455"/>
        <v>0</v>
      </c>
      <c r="IA37" s="457">
        <f t="shared" ref="IA37:IF37" si="456">IA30+IA34</f>
        <v>5672500</v>
      </c>
      <c r="IB37" s="541">
        <f t="shared" si="456"/>
        <v>1588500</v>
      </c>
      <c r="IC37" s="626">
        <f t="shared" si="456"/>
        <v>4084000</v>
      </c>
      <c r="ID37" s="435">
        <f t="shared" si="456"/>
        <v>0</v>
      </c>
      <c r="IE37" s="541">
        <f t="shared" si="456"/>
        <v>0</v>
      </c>
      <c r="IF37" s="626">
        <f t="shared" si="456"/>
        <v>0</v>
      </c>
      <c r="IG37" s="566">
        <f t="shared" ref="IG37:JE37" si="457">IG30+IG34</f>
        <v>11145520.630000001</v>
      </c>
      <c r="IH37" s="541">
        <f t="shared" si="457"/>
        <v>3120761.0700000003</v>
      </c>
      <c r="II37" s="626">
        <f t="shared" si="457"/>
        <v>8024759.5600000005</v>
      </c>
      <c r="IJ37" s="435">
        <f t="shared" si="457"/>
        <v>697343.07000000007</v>
      </c>
      <c r="IK37" s="539">
        <f t="shared" si="457"/>
        <v>195257.02</v>
      </c>
      <c r="IL37" s="626">
        <f t="shared" si="457"/>
        <v>502086.05</v>
      </c>
      <c r="IM37" s="457">
        <f t="shared" si="457"/>
        <v>15033279.370000003</v>
      </c>
      <c r="IN37" s="539">
        <f t="shared" si="457"/>
        <v>4209338.9300000006</v>
      </c>
      <c r="IO37" s="626">
        <f t="shared" si="457"/>
        <v>10823940.440000001</v>
      </c>
      <c r="IP37" s="435">
        <f t="shared" si="457"/>
        <v>112972.91</v>
      </c>
      <c r="IQ37" s="539">
        <f t="shared" si="457"/>
        <v>31632.57</v>
      </c>
      <c r="IR37" s="626">
        <f t="shared" si="457"/>
        <v>81340.34</v>
      </c>
      <c r="IS37" s="611">
        <f t="shared" si="457"/>
        <v>10880027.660000002</v>
      </c>
      <c r="IT37" s="539">
        <f t="shared" si="457"/>
        <v>3046422.7400000007</v>
      </c>
      <c r="IU37" s="626">
        <f t="shared" si="457"/>
        <v>7833604.919999999</v>
      </c>
      <c r="IV37" s="553">
        <f t="shared" si="457"/>
        <v>112972.91</v>
      </c>
      <c r="IW37" s="539">
        <f t="shared" si="457"/>
        <v>31632.57</v>
      </c>
      <c r="IX37" s="626">
        <f t="shared" si="457"/>
        <v>81340.34</v>
      </c>
      <c r="IY37" s="553">
        <f t="shared" si="457"/>
        <v>4153251.71</v>
      </c>
      <c r="IZ37" s="539">
        <f t="shared" si="457"/>
        <v>1162916.19</v>
      </c>
      <c r="JA37" s="626">
        <f t="shared" si="457"/>
        <v>2990335.52</v>
      </c>
      <c r="JB37" s="553">
        <f t="shared" si="457"/>
        <v>0</v>
      </c>
      <c r="JC37" s="539">
        <f t="shared" si="457"/>
        <v>0</v>
      </c>
      <c r="JD37" s="626">
        <f t="shared" si="457"/>
        <v>0</v>
      </c>
      <c r="JE37" s="457">
        <f t="shared" si="457"/>
        <v>93825120</v>
      </c>
      <c r="JF37" s="451">
        <f>JF30+JF34</f>
        <v>69613420</v>
      </c>
      <c r="JG37" s="651">
        <f>JG30+JG34</f>
        <v>24211700</v>
      </c>
      <c r="JH37" s="435">
        <f t="shared" ref="JH37" si="458">JH30+JH34</f>
        <v>9035734.5500000007</v>
      </c>
      <c r="JI37" s="451">
        <f>JI30+JI34</f>
        <v>6704050.9400000004</v>
      </c>
      <c r="JJ37" s="651">
        <f>JJ30+JJ34</f>
        <v>2331683.61</v>
      </c>
      <c r="JK37" s="331">
        <f t="shared" ref="JK37:JY37" si="459">JK30+JK34</f>
        <v>418244.80000000005</v>
      </c>
      <c r="JL37" s="451">
        <f>JL30+JL34</f>
        <v>0</v>
      </c>
      <c r="JM37" s="651">
        <f>JM30+JM34</f>
        <v>0</v>
      </c>
      <c r="JN37" s="539">
        <f t="shared" si="459"/>
        <v>195624.32000000001</v>
      </c>
      <c r="JO37" s="647">
        <f t="shared" si="459"/>
        <v>222620.48</v>
      </c>
      <c r="JP37" s="331">
        <f t="shared" si="459"/>
        <v>0</v>
      </c>
      <c r="JQ37" s="451">
        <f>JQ30+JQ34</f>
        <v>0</v>
      </c>
      <c r="JR37" s="651">
        <f>JR30+JR34</f>
        <v>0</v>
      </c>
      <c r="JS37" s="451">
        <f t="shared" si="459"/>
        <v>0</v>
      </c>
      <c r="JT37" s="651">
        <f t="shared" si="459"/>
        <v>0</v>
      </c>
      <c r="JU37" s="331">
        <f t="shared" si="459"/>
        <v>63009355.200000003</v>
      </c>
      <c r="JV37" s="451">
        <f>JV30+JV34</f>
        <v>17640000</v>
      </c>
      <c r="JW37" s="651">
        <f>JW30+JW34</f>
        <v>45360000</v>
      </c>
      <c r="JX37" s="539">
        <f t="shared" si="459"/>
        <v>4375.68</v>
      </c>
      <c r="JY37" s="696">
        <f t="shared" si="459"/>
        <v>4979.5200000000004</v>
      </c>
      <c r="JZ37" s="331">
        <f t="shared" ref="JZ37:KO37" si="460">JZ30+JZ34</f>
        <v>0</v>
      </c>
      <c r="KA37" s="451">
        <f t="shared" ref="KA37:KB37" si="461">KA30+KA34</f>
        <v>0</v>
      </c>
      <c r="KB37" s="651">
        <f t="shared" si="461"/>
        <v>0</v>
      </c>
      <c r="KC37" s="564">
        <f t="shared" si="460"/>
        <v>0</v>
      </c>
      <c r="KD37" s="626">
        <f t="shared" si="460"/>
        <v>0</v>
      </c>
      <c r="KE37" s="536">
        <f t="shared" si="460"/>
        <v>63009355.200000003</v>
      </c>
      <c r="KF37" s="451">
        <f>KF30+KF34</f>
        <v>17640000</v>
      </c>
      <c r="KG37" s="651">
        <f>KG30+KG34</f>
        <v>45360000</v>
      </c>
      <c r="KH37" s="539">
        <f t="shared" si="460"/>
        <v>4375.68</v>
      </c>
      <c r="KI37" s="626">
        <f t="shared" si="460"/>
        <v>4979.5200000000004</v>
      </c>
      <c r="KJ37" s="536">
        <f t="shared" si="460"/>
        <v>0</v>
      </c>
      <c r="KK37" s="451">
        <f>KK30+KK34</f>
        <v>0</v>
      </c>
      <c r="KL37" s="651">
        <f>KL30+KL34</f>
        <v>0</v>
      </c>
      <c r="KM37" s="539">
        <f t="shared" si="460"/>
        <v>0</v>
      </c>
      <c r="KN37" s="647">
        <f t="shared" si="460"/>
        <v>0</v>
      </c>
      <c r="KO37" s="536">
        <f t="shared" si="460"/>
        <v>0</v>
      </c>
      <c r="KP37" s="451">
        <f>KP30+KP34</f>
        <v>0</v>
      </c>
      <c r="KQ37" s="651">
        <f>KQ30+KQ34</f>
        <v>0</v>
      </c>
      <c r="KR37" s="539">
        <f t="shared" ref="KR37:KX37" si="462">KR30+KR34</f>
        <v>0</v>
      </c>
      <c r="KS37" s="696">
        <f t="shared" si="462"/>
        <v>0</v>
      </c>
      <c r="KT37" s="536">
        <f t="shared" si="462"/>
        <v>0</v>
      </c>
      <c r="KU37" s="451">
        <f>KU30+KU34</f>
        <v>0</v>
      </c>
      <c r="KV37" s="651">
        <f>KV30+KV34</f>
        <v>0</v>
      </c>
      <c r="KW37" s="539">
        <f t="shared" si="462"/>
        <v>0</v>
      </c>
      <c r="KX37" s="626">
        <f t="shared" si="462"/>
        <v>0</v>
      </c>
      <c r="KY37" s="435">
        <f t="shared" ref="KY37:MG37" si="463">KY30+KY34</f>
        <v>405061623.05000001</v>
      </c>
      <c r="KZ37" s="451">
        <f>KZ30+KZ34</f>
        <v>130095926.23</v>
      </c>
      <c r="LA37" s="623">
        <f t="shared" si="463"/>
        <v>261338000</v>
      </c>
      <c r="LB37" s="451">
        <f>LB30+LB34</f>
        <v>13627696.82</v>
      </c>
      <c r="LC37" s="623">
        <f t="shared" ref="LC37" si="464">LC30+LC34</f>
        <v>0</v>
      </c>
      <c r="LD37" s="555">
        <f>LD30+LD34</f>
        <v>0</v>
      </c>
      <c r="LE37" s="435">
        <f t="shared" ref="LE37" si="465">LE30+LE34</f>
        <v>180407572.96000001</v>
      </c>
      <c r="LF37" s="555">
        <f t="shared" si="463"/>
        <v>50514104.520000011</v>
      </c>
      <c r="LG37" s="623">
        <f t="shared" si="463"/>
        <v>129893468.44</v>
      </c>
      <c r="LH37" s="555">
        <f t="shared" ref="LH37:LI37" si="466">LH30+LH34</f>
        <v>0</v>
      </c>
      <c r="LI37" s="623">
        <f t="shared" si="466"/>
        <v>0</v>
      </c>
      <c r="LJ37" s="555">
        <f t="shared" ref="LJ37" si="467">LJ30+LJ34</f>
        <v>0</v>
      </c>
      <c r="LK37" s="435">
        <f t="shared" si="463"/>
        <v>45935700</v>
      </c>
      <c r="LL37" s="451">
        <f>LL30+LL34</f>
        <v>30835700</v>
      </c>
      <c r="LM37" s="534">
        <f t="shared" ref="LM37" si="468">LM30+LM34</f>
        <v>15100000</v>
      </c>
      <c r="LN37" s="451">
        <f t="shared" si="463"/>
        <v>0</v>
      </c>
      <c r="LO37" s="623">
        <f t="shared" si="463"/>
        <v>0</v>
      </c>
      <c r="LP37" s="435">
        <f t="shared" si="463"/>
        <v>0</v>
      </c>
      <c r="LQ37" s="451">
        <f>LQ30+LQ34</f>
        <v>0</v>
      </c>
      <c r="LR37" s="607"/>
      <c r="LS37" s="555">
        <f t="shared" si="463"/>
        <v>0</v>
      </c>
      <c r="LT37" s="623">
        <f t="shared" si="463"/>
        <v>0</v>
      </c>
      <c r="LU37" s="435">
        <f t="shared" si="463"/>
        <v>5050157.8899999997</v>
      </c>
      <c r="LV37" s="456">
        <f t="shared" si="463"/>
        <v>5050157.8899999997</v>
      </c>
      <c r="LW37" s="456">
        <f t="shared" si="463"/>
        <v>0</v>
      </c>
      <c r="LX37" s="626">
        <f t="shared" si="463"/>
        <v>0</v>
      </c>
      <c r="LY37" s="435">
        <f t="shared" si="463"/>
        <v>5050157.8899999997</v>
      </c>
      <c r="LZ37" s="607">
        <f t="shared" si="463"/>
        <v>5050157.8899999997</v>
      </c>
      <c r="MA37" s="607">
        <f t="shared" si="463"/>
        <v>0</v>
      </c>
      <c r="MB37" s="623">
        <f t="shared" si="463"/>
        <v>0</v>
      </c>
      <c r="MC37" s="553">
        <f t="shared" si="463"/>
        <v>0</v>
      </c>
      <c r="MD37" s="553">
        <f t="shared" si="463"/>
        <v>0</v>
      </c>
      <c r="ME37" s="611">
        <f t="shared" si="463"/>
        <v>5050157.8899999997</v>
      </c>
      <c r="MF37" s="553">
        <f t="shared" si="463"/>
        <v>5050157.8899999997</v>
      </c>
      <c r="MG37" s="435">
        <f t="shared" si="463"/>
        <v>238064736.84</v>
      </c>
      <c r="MH37" s="539">
        <f t="shared" ref="MH37:MV37" si="469">MH30+MH34</f>
        <v>11608236.84</v>
      </c>
      <c r="MI37" s="626">
        <f t="shared" si="469"/>
        <v>220556500</v>
      </c>
      <c r="MJ37" s="539">
        <f t="shared" si="469"/>
        <v>5900000</v>
      </c>
      <c r="MK37" s="435">
        <f t="shared" ref="MK37" si="470">MK30+MK34</f>
        <v>5900000</v>
      </c>
      <c r="ML37" s="539">
        <f t="shared" si="469"/>
        <v>0</v>
      </c>
      <c r="MM37" s="626">
        <f t="shared" si="469"/>
        <v>0</v>
      </c>
      <c r="MN37" s="539">
        <f t="shared" si="469"/>
        <v>5900000</v>
      </c>
      <c r="MO37" s="435">
        <f t="shared" si="469"/>
        <v>246053093</v>
      </c>
      <c r="MP37" s="539">
        <f t="shared" si="469"/>
        <v>5220000</v>
      </c>
      <c r="MQ37" s="626">
        <f t="shared" si="469"/>
        <v>99180000</v>
      </c>
      <c r="MR37" s="539">
        <f t="shared" si="469"/>
        <v>141653093</v>
      </c>
      <c r="MS37" s="568">
        <f t="shared" si="469"/>
        <v>141653093</v>
      </c>
      <c r="MT37" s="539">
        <f t="shared" si="469"/>
        <v>0</v>
      </c>
      <c r="MU37" s="626">
        <f t="shared" si="469"/>
        <v>0</v>
      </c>
      <c r="MV37" s="539">
        <f t="shared" si="469"/>
        <v>141653093</v>
      </c>
      <c r="MW37" s="538">
        <f t="shared" ref="MW37:NL37" si="471">MW30+MW34</f>
        <v>132053093</v>
      </c>
      <c r="MX37" s="541">
        <f t="shared" si="471"/>
        <v>0</v>
      </c>
      <c r="MY37" s="626">
        <f t="shared" si="471"/>
        <v>0</v>
      </c>
      <c r="MZ37" s="539">
        <f t="shared" ref="MZ37" si="472">MZ30+MZ34</f>
        <v>132053093</v>
      </c>
      <c r="NA37" s="536">
        <f t="shared" si="471"/>
        <v>132053093</v>
      </c>
      <c r="NB37" s="604">
        <f t="shared" si="471"/>
        <v>0</v>
      </c>
      <c r="NC37" s="626">
        <f t="shared" si="471"/>
        <v>0</v>
      </c>
      <c r="ND37" s="539">
        <f t="shared" ref="ND37" si="473">ND30+ND34</f>
        <v>132053093</v>
      </c>
      <c r="NE37" s="536">
        <f t="shared" si="471"/>
        <v>114000000</v>
      </c>
      <c r="NF37" s="539">
        <f t="shared" si="471"/>
        <v>5220000</v>
      </c>
      <c r="NG37" s="626">
        <f t="shared" si="471"/>
        <v>99180000</v>
      </c>
      <c r="NH37" s="539">
        <f t="shared" ref="NH37" si="474">NH30+NH34</f>
        <v>9600000</v>
      </c>
      <c r="NI37" s="536">
        <f t="shared" si="471"/>
        <v>9600000</v>
      </c>
      <c r="NJ37" s="539">
        <f t="shared" si="471"/>
        <v>0</v>
      </c>
      <c r="NK37" s="626">
        <f t="shared" si="471"/>
        <v>0</v>
      </c>
      <c r="NL37" s="539">
        <f t="shared" si="471"/>
        <v>9600000</v>
      </c>
      <c r="NM37" s="435">
        <f t="shared" ref="NM37:NR37" si="475">NM30+NM34</f>
        <v>116104444.43999998</v>
      </c>
      <c r="NN37" s="451">
        <f t="shared" si="475"/>
        <v>32509244.440000001</v>
      </c>
      <c r="NO37" s="708">
        <f t="shared" si="475"/>
        <v>83595200</v>
      </c>
      <c r="NP37" s="435">
        <f t="shared" si="475"/>
        <v>0</v>
      </c>
      <c r="NQ37" s="451">
        <f t="shared" si="475"/>
        <v>0</v>
      </c>
      <c r="NR37" s="708">
        <f t="shared" si="475"/>
        <v>0</v>
      </c>
      <c r="NS37" s="553">
        <f t="shared" ref="NS37:NX37" si="476">NS30+NS34</f>
        <v>116104444.43999998</v>
      </c>
      <c r="NT37" s="451">
        <f t="shared" si="476"/>
        <v>32509244.440000001</v>
      </c>
      <c r="NU37" s="708">
        <f t="shared" si="476"/>
        <v>83595200</v>
      </c>
      <c r="NV37" s="553">
        <f t="shared" si="476"/>
        <v>0</v>
      </c>
      <c r="NW37" s="451">
        <f t="shared" si="476"/>
        <v>0</v>
      </c>
      <c r="NX37" s="708">
        <f t="shared" si="476"/>
        <v>0</v>
      </c>
      <c r="NY37" s="553">
        <f t="shared" ref="NY37:OA37" si="477">NY30+NY34</f>
        <v>0</v>
      </c>
      <c r="NZ37" s="451">
        <f t="shared" si="477"/>
        <v>0</v>
      </c>
      <c r="OA37" s="708">
        <f t="shared" si="477"/>
        <v>0</v>
      </c>
      <c r="OB37" s="553">
        <f t="shared" ref="OB37:OD37" si="478">OB30+OB34</f>
        <v>0</v>
      </c>
      <c r="OC37" s="451">
        <f t="shared" si="478"/>
        <v>0</v>
      </c>
      <c r="OD37" s="708">
        <f t="shared" si="478"/>
        <v>0</v>
      </c>
      <c r="OE37" s="457">
        <f t="shared" ref="OE37:OK37" si="479">OE30+OE34</f>
        <v>114521875.79000001</v>
      </c>
      <c r="OF37" s="456">
        <f t="shared" si="479"/>
        <v>2361275.79</v>
      </c>
      <c r="OG37" s="696">
        <f t="shared" si="479"/>
        <v>112160600</v>
      </c>
      <c r="OH37" s="435">
        <f t="shared" si="479"/>
        <v>880969.38</v>
      </c>
      <c r="OI37" s="564">
        <f t="shared" si="479"/>
        <v>18164.319999999949</v>
      </c>
      <c r="OJ37" s="626">
        <f t="shared" si="479"/>
        <v>862805.06</v>
      </c>
      <c r="OK37" s="435">
        <f t="shared" si="479"/>
        <v>406487500</v>
      </c>
      <c r="OL37" s="451">
        <f>OL30+OL34</f>
        <v>3731272.2199999997</v>
      </c>
      <c r="OM37" s="707">
        <f>OM30+OM34</f>
        <v>9594700</v>
      </c>
      <c r="ON37" s="451">
        <f t="shared" ref="ON37:OO37" si="480">ON30+ON34</f>
        <v>110085227.78</v>
      </c>
      <c r="OO37" s="708">
        <f t="shared" si="480"/>
        <v>283076300</v>
      </c>
      <c r="OP37" s="435">
        <f t="shared" ref="OP37" si="481">OP30+OP34</f>
        <v>0</v>
      </c>
      <c r="OQ37" s="555">
        <f>OQ30+OQ34</f>
        <v>0</v>
      </c>
      <c r="OR37" s="623">
        <f>OR30+OR34</f>
        <v>0</v>
      </c>
      <c r="OS37" s="451">
        <f t="shared" ref="OS37:OT37" si="482">OS30+OS34</f>
        <v>0</v>
      </c>
      <c r="OT37" s="708">
        <f t="shared" si="482"/>
        <v>0</v>
      </c>
      <c r="OU37" s="435">
        <f t="shared" ref="OU37:QJ37" si="483">OU30+OU34</f>
        <v>27835833.329999998</v>
      </c>
      <c r="OV37" s="451">
        <f t="shared" si="483"/>
        <v>7794033.3300000001</v>
      </c>
      <c r="OW37" s="708">
        <f t="shared" si="483"/>
        <v>20041800</v>
      </c>
      <c r="OX37" s="555">
        <f t="shared" ref="OX37:OY37" si="484">OX30+OX34</f>
        <v>0</v>
      </c>
      <c r="OY37" s="623">
        <f t="shared" si="484"/>
        <v>0</v>
      </c>
      <c r="OZ37" s="451">
        <f t="shared" si="483"/>
        <v>0</v>
      </c>
      <c r="PA37" s="708">
        <f t="shared" si="483"/>
        <v>0</v>
      </c>
      <c r="PB37" s="435">
        <f t="shared" si="483"/>
        <v>0</v>
      </c>
      <c r="PC37" s="451">
        <f t="shared" si="483"/>
        <v>0</v>
      </c>
      <c r="PD37" s="708">
        <f t="shared" si="483"/>
        <v>0</v>
      </c>
      <c r="PE37" s="555">
        <f t="shared" ref="PE37:PF37" si="485">PE30+PE34</f>
        <v>0</v>
      </c>
      <c r="PF37" s="623">
        <f t="shared" si="485"/>
        <v>0</v>
      </c>
      <c r="PG37" s="451">
        <f t="shared" si="483"/>
        <v>0</v>
      </c>
      <c r="PH37" s="708">
        <f t="shared" si="483"/>
        <v>0</v>
      </c>
      <c r="PI37" s="553">
        <f t="shared" si="483"/>
        <v>27835833.329999998</v>
      </c>
      <c r="PJ37" s="451">
        <f t="shared" si="483"/>
        <v>7794033.3300000001</v>
      </c>
      <c r="PK37" s="708">
        <f t="shared" si="483"/>
        <v>20041800</v>
      </c>
      <c r="PL37" s="451">
        <f t="shared" ref="PL37:PM37" si="486">PL30+PL34</f>
        <v>0</v>
      </c>
      <c r="PM37" s="708">
        <f t="shared" si="486"/>
        <v>0</v>
      </c>
      <c r="PN37" s="451">
        <f t="shared" si="483"/>
        <v>0</v>
      </c>
      <c r="PO37" s="708">
        <f t="shared" si="483"/>
        <v>0</v>
      </c>
      <c r="PP37" s="553">
        <f t="shared" si="483"/>
        <v>0</v>
      </c>
      <c r="PQ37" s="451">
        <f t="shared" si="483"/>
        <v>0</v>
      </c>
      <c r="PR37" s="708">
        <f t="shared" si="483"/>
        <v>0</v>
      </c>
      <c r="PS37" s="451">
        <f t="shared" ref="PS37:PT37" si="487">PS30+PS34</f>
        <v>0</v>
      </c>
      <c r="PT37" s="708">
        <f t="shared" si="487"/>
        <v>0</v>
      </c>
      <c r="PU37" s="451">
        <f t="shared" si="483"/>
        <v>0</v>
      </c>
      <c r="PV37" s="708">
        <f t="shared" si="483"/>
        <v>0</v>
      </c>
      <c r="PW37" s="553">
        <f t="shared" si="483"/>
        <v>0</v>
      </c>
      <c r="PX37" s="451">
        <f t="shared" si="483"/>
        <v>0</v>
      </c>
      <c r="PY37" s="708">
        <f t="shared" si="483"/>
        <v>0</v>
      </c>
      <c r="PZ37" s="607">
        <f>PZ30+PZ34</f>
        <v>0</v>
      </c>
      <c r="QA37" s="707">
        <f>QA30+QA34</f>
        <v>0</v>
      </c>
      <c r="QB37" s="451">
        <f t="shared" si="483"/>
        <v>0</v>
      </c>
      <c r="QC37" s="708">
        <f t="shared" si="483"/>
        <v>0</v>
      </c>
      <c r="QD37" s="553">
        <f t="shared" si="483"/>
        <v>0</v>
      </c>
      <c r="QE37" s="451">
        <f t="shared" si="483"/>
        <v>0</v>
      </c>
      <c r="QF37" s="708">
        <f t="shared" si="483"/>
        <v>0</v>
      </c>
      <c r="QG37" s="555">
        <f>QG30+QG34</f>
        <v>0</v>
      </c>
      <c r="QH37" s="623">
        <f>QH30+QH34</f>
        <v>0</v>
      </c>
      <c r="QI37" s="451">
        <f t="shared" si="483"/>
        <v>0</v>
      </c>
      <c r="QJ37" s="708">
        <f t="shared" si="483"/>
        <v>0</v>
      </c>
      <c r="QK37" s="435">
        <f t="shared" ref="QK37:RF37" si="488">QK30+QK34</f>
        <v>929354548.00999987</v>
      </c>
      <c r="QL37" s="435">
        <f t="shared" si="488"/>
        <v>52037053.620000005</v>
      </c>
      <c r="QM37" s="435">
        <f t="shared" si="488"/>
        <v>216366153.10999998</v>
      </c>
      <c r="QN37" s="435">
        <f t="shared" si="488"/>
        <v>57281349.550000012</v>
      </c>
      <c r="QO37" s="549">
        <f t="shared" si="488"/>
        <v>166562041.74000004</v>
      </c>
      <c r="QP37" s="536">
        <f t="shared" si="488"/>
        <v>52487330.820000015</v>
      </c>
      <c r="QQ37" s="549">
        <f t="shared" si="488"/>
        <v>49804111.370000005</v>
      </c>
      <c r="QR37" s="536">
        <f t="shared" si="488"/>
        <v>4794018.7300000004</v>
      </c>
      <c r="QS37" s="331">
        <f t="shared" si="488"/>
        <v>11351780454</v>
      </c>
      <c r="QT37" s="534">
        <f t="shared" si="488"/>
        <v>11239406654</v>
      </c>
      <c r="QU37" s="456">
        <f t="shared" si="488"/>
        <v>112373800</v>
      </c>
      <c r="QV37" s="331">
        <f t="shared" si="488"/>
        <v>2990034203.1000004</v>
      </c>
      <c r="QW37" s="534">
        <f t="shared" si="488"/>
        <v>2967991872</v>
      </c>
      <c r="QX37" s="456">
        <f t="shared" si="488"/>
        <v>22042331.100000001</v>
      </c>
      <c r="QY37" s="566">
        <f t="shared" si="488"/>
        <v>10721027454</v>
      </c>
      <c r="QZ37" s="435">
        <f t="shared" si="488"/>
        <v>2800948672</v>
      </c>
      <c r="RA37" s="489">
        <f t="shared" si="488"/>
        <v>334969400</v>
      </c>
      <c r="RB37" s="435">
        <f t="shared" si="488"/>
        <v>83798200</v>
      </c>
      <c r="RC37" s="457">
        <f t="shared" si="488"/>
        <v>151369000</v>
      </c>
      <c r="RD37" s="435">
        <f t="shared" si="488"/>
        <v>71928000</v>
      </c>
      <c r="RE37" s="566">
        <f t="shared" si="488"/>
        <v>28803000</v>
      </c>
      <c r="RF37" s="435">
        <f t="shared" si="488"/>
        <v>5845660.0599999996</v>
      </c>
      <c r="RG37" s="566">
        <f t="shared" ref="RG37:TB37" si="489">RG30+RG34</f>
        <v>143000</v>
      </c>
      <c r="RH37" s="435">
        <f t="shared" si="489"/>
        <v>0</v>
      </c>
      <c r="RI37" s="566">
        <f t="shared" si="489"/>
        <v>0</v>
      </c>
      <c r="RJ37" s="435">
        <f t="shared" si="489"/>
        <v>0</v>
      </c>
      <c r="RK37" s="487">
        <f t="shared" si="489"/>
        <v>8573600</v>
      </c>
      <c r="RL37" s="568">
        <f t="shared" si="489"/>
        <v>1348488</v>
      </c>
      <c r="RM37" s="487">
        <f t="shared" si="489"/>
        <v>11813200</v>
      </c>
      <c r="RN37" s="568">
        <f t="shared" si="489"/>
        <v>1348488</v>
      </c>
      <c r="RO37" s="487">
        <f t="shared" ref="RO37:RP37" si="490">RO30+RO34</f>
        <v>0</v>
      </c>
      <c r="RP37" s="568">
        <f t="shared" si="490"/>
        <v>0</v>
      </c>
      <c r="RQ37" s="331">
        <f t="shared" si="489"/>
        <v>95081800</v>
      </c>
      <c r="RR37" s="535">
        <f t="shared" si="489"/>
        <v>32040800</v>
      </c>
      <c r="RS37" s="456">
        <f t="shared" si="489"/>
        <v>63041000</v>
      </c>
      <c r="RT37" s="331">
        <f t="shared" si="489"/>
        <v>24816695.040000003</v>
      </c>
      <c r="RU37" s="435">
        <f t="shared" si="489"/>
        <v>11317000</v>
      </c>
      <c r="RV37" s="568">
        <f t="shared" si="489"/>
        <v>13499695.040000001</v>
      </c>
      <c r="RW37" s="331">
        <f t="shared" si="489"/>
        <v>872312331.44000006</v>
      </c>
      <c r="RX37" s="487">
        <f t="shared" si="489"/>
        <v>0</v>
      </c>
      <c r="RY37" s="331">
        <f t="shared" si="489"/>
        <v>224874.44</v>
      </c>
      <c r="RZ37" s="539">
        <f t="shared" si="489"/>
        <v>0</v>
      </c>
      <c r="SA37" s="626">
        <f t="shared" si="489"/>
        <v>0</v>
      </c>
      <c r="SB37" s="539">
        <f t="shared" si="489"/>
        <v>224874.44</v>
      </c>
      <c r="SC37" s="331">
        <f t="shared" si="489"/>
        <v>0</v>
      </c>
      <c r="SD37" s="539">
        <f t="shared" ref="SD37:SX37" si="491">SD30+SD34</f>
        <v>0</v>
      </c>
      <c r="SE37" s="626">
        <f t="shared" si="491"/>
        <v>0</v>
      </c>
      <c r="SF37" s="539">
        <f t="shared" si="491"/>
        <v>0</v>
      </c>
      <c r="SG37" s="331">
        <f t="shared" si="491"/>
        <v>0</v>
      </c>
      <c r="SH37" s="535">
        <f t="shared" si="491"/>
        <v>0</v>
      </c>
      <c r="SI37" s="626">
        <f t="shared" si="491"/>
        <v>0</v>
      </c>
      <c r="SJ37" s="331">
        <f t="shared" si="491"/>
        <v>0</v>
      </c>
      <c r="SK37" s="535">
        <f t="shared" ref="SK37:SL37" si="492">SK30+SK34</f>
        <v>0</v>
      </c>
      <c r="SL37" s="626">
        <f t="shared" si="492"/>
        <v>0</v>
      </c>
      <c r="SM37" s="331">
        <f t="shared" si="491"/>
        <v>0</v>
      </c>
      <c r="SN37" s="626">
        <f t="shared" si="491"/>
        <v>0</v>
      </c>
      <c r="SO37" s="331">
        <f t="shared" si="491"/>
        <v>0</v>
      </c>
      <c r="SP37" s="626">
        <f t="shared" si="491"/>
        <v>0</v>
      </c>
      <c r="SQ37" s="552">
        <f t="shared" si="491"/>
        <v>0</v>
      </c>
      <c r="SR37" s="626">
        <f t="shared" si="491"/>
        <v>0</v>
      </c>
      <c r="SS37" s="552">
        <f t="shared" si="491"/>
        <v>0</v>
      </c>
      <c r="ST37" s="626">
        <f t="shared" si="491"/>
        <v>0</v>
      </c>
      <c r="SU37" s="552">
        <f t="shared" si="491"/>
        <v>0</v>
      </c>
      <c r="SV37" s="552">
        <f t="shared" si="491"/>
        <v>0</v>
      </c>
      <c r="SW37" s="552">
        <f t="shared" si="491"/>
        <v>0</v>
      </c>
      <c r="SX37" s="552">
        <f t="shared" si="491"/>
        <v>0</v>
      </c>
      <c r="SY37" s="331">
        <f t="shared" si="489"/>
        <v>846087457</v>
      </c>
      <c r="SZ37" s="623">
        <f t="shared" si="489"/>
        <v>846087457</v>
      </c>
      <c r="TA37" s="331">
        <f t="shared" si="489"/>
        <v>0</v>
      </c>
      <c r="TB37" s="623">
        <f t="shared" si="489"/>
        <v>0</v>
      </c>
      <c r="TC37" s="331">
        <f t="shared" ref="TC37:UZ37" si="493">TC30+TC34</f>
        <v>15000000</v>
      </c>
      <c r="TD37" s="623">
        <f t="shared" si="493"/>
        <v>15000000</v>
      </c>
      <c r="TE37" s="331">
        <f t="shared" si="493"/>
        <v>0</v>
      </c>
      <c r="TF37" s="623">
        <f t="shared" si="493"/>
        <v>0</v>
      </c>
      <c r="TG37" s="536">
        <f t="shared" si="493"/>
        <v>0</v>
      </c>
      <c r="TH37" s="536">
        <f t="shared" si="493"/>
        <v>0</v>
      </c>
      <c r="TI37" s="536">
        <f t="shared" si="493"/>
        <v>15000000</v>
      </c>
      <c r="TJ37" s="536">
        <f t="shared" si="493"/>
        <v>0</v>
      </c>
      <c r="TK37" s="331">
        <f t="shared" si="493"/>
        <v>0</v>
      </c>
      <c r="TL37" s="623">
        <f t="shared" si="493"/>
        <v>0</v>
      </c>
      <c r="TM37" s="331">
        <f t="shared" si="493"/>
        <v>0</v>
      </c>
      <c r="TN37" s="623">
        <f t="shared" si="493"/>
        <v>0</v>
      </c>
      <c r="TO37" s="331">
        <f t="shared" ref="TO37:TV37" si="494">TO30+TO34</f>
        <v>0</v>
      </c>
      <c r="TP37" s="623">
        <f t="shared" si="494"/>
        <v>0</v>
      </c>
      <c r="TQ37" s="331">
        <f t="shared" si="494"/>
        <v>0</v>
      </c>
      <c r="TR37" s="623">
        <f t="shared" si="494"/>
        <v>0</v>
      </c>
      <c r="TS37" s="536">
        <f t="shared" si="494"/>
        <v>0</v>
      </c>
      <c r="TT37" s="536">
        <f t="shared" si="494"/>
        <v>0</v>
      </c>
      <c r="TU37" s="536">
        <f t="shared" si="494"/>
        <v>0</v>
      </c>
      <c r="TV37" s="536">
        <f t="shared" si="494"/>
        <v>0</v>
      </c>
      <c r="TW37" s="331">
        <f t="shared" ref="TW37:TY37" si="495">TW30+TW34</f>
        <v>0</v>
      </c>
      <c r="TX37" s="539">
        <f t="shared" si="495"/>
        <v>0</v>
      </c>
      <c r="TY37" s="626">
        <f t="shared" si="495"/>
        <v>0</v>
      </c>
      <c r="TZ37" s="331">
        <f t="shared" ref="TZ37:UB37" si="496">TZ30+TZ34</f>
        <v>0</v>
      </c>
      <c r="UA37" s="539">
        <f t="shared" si="496"/>
        <v>0</v>
      </c>
      <c r="UB37" s="626">
        <f t="shared" si="496"/>
        <v>0</v>
      </c>
      <c r="UC37" s="552">
        <f t="shared" ref="UC37:UF37" si="497">UC30+UC34</f>
        <v>0</v>
      </c>
      <c r="UD37" s="552">
        <f t="shared" si="497"/>
        <v>0</v>
      </c>
      <c r="UE37" s="552">
        <f t="shared" si="497"/>
        <v>0</v>
      </c>
      <c r="UF37" s="552">
        <f t="shared" si="497"/>
        <v>0</v>
      </c>
      <c r="UG37" s="331">
        <f t="shared" ref="UG37:UL37" si="498">UG30+UG34</f>
        <v>1000000</v>
      </c>
      <c r="UH37" s="539">
        <f t="shared" si="498"/>
        <v>0</v>
      </c>
      <c r="UI37" s="626">
        <f t="shared" si="498"/>
        <v>1000000</v>
      </c>
      <c r="UJ37" s="331">
        <f t="shared" si="498"/>
        <v>0</v>
      </c>
      <c r="UK37" s="539">
        <f t="shared" si="498"/>
        <v>0</v>
      </c>
      <c r="UL37" s="626">
        <f t="shared" si="498"/>
        <v>0</v>
      </c>
      <c r="UM37" s="331">
        <f t="shared" ref="UM37:UR37" si="499">UM30+UM34</f>
        <v>10000000</v>
      </c>
      <c r="UN37" s="539">
        <f t="shared" si="499"/>
        <v>0</v>
      </c>
      <c r="UO37" s="626">
        <f t="shared" si="499"/>
        <v>10000000</v>
      </c>
      <c r="UP37" s="331">
        <f t="shared" si="499"/>
        <v>0</v>
      </c>
      <c r="UQ37" s="539">
        <f t="shared" si="499"/>
        <v>0</v>
      </c>
      <c r="UR37" s="626">
        <f t="shared" si="499"/>
        <v>0</v>
      </c>
      <c r="US37" s="331">
        <f t="shared" si="493"/>
        <v>0</v>
      </c>
      <c r="UT37" s="539">
        <f t="shared" si="493"/>
        <v>0</v>
      </c>
      <c r="UU37" s="331">
        <f t="shared" si="493"/>
        <v>0</v>
      </c>
      <c r="UV37" s="541">
        <f t="shared" si="493"/>
        <v>0</v>
      </c>
      <c r="UW37" s="331">
        <f t="shared" si="493"/>
        <v>0</v>
      </c>
      <c r="UX37" s="539">
        <f t="shared" si="493"/>
        <v>0</v>
      </c>
      <c r="UY37" s="331">
        <f t="shared" si="493"/>
        <v>0</v>
      </c>
      <c r="UZ37" s="539">
        <f t="shared" si="493"/>
        <v>0</v>
      </c>
      <c r="VA37" s="552">
        <f t="shared" ref="VA37:VZ37" si="500">VA30+VA34</f>
        <v>0</v>
      </c>
      <c r="VB37" s="539">
        <f t="shared" si="500"/>
        <v>0</v>
      </c>
      <c r="VC37" s="552">
        <f t="shared" si="500"/>
        <v>0</v>
      </c>
      <c r="VD37" s="539">
        <f t="shared" si="500"/>
        <v>0</v>
      </c>
      <c r="VE37" s="552">
        <f t="shared" si="500"/>
        <v>0</v>
      </c>
      <c r="VF37" s="539">
        <f t="shared" si="500"/>
        <v>0</v>
      </c>
      <c r="VG37" s="552">
        <f t="shared" si="500"/>
        <v>0</v>
      </c>
      <c r="VH37" s="539">
        <f t="shared" si="500"/>
        <v>0</v>
      </c>
      <c r="VI37" s="533">
        <f t="shared" si="500"/>
        <v>-713689300</v>
      </c>
      <c r="VJ37" s="331">
        <f t="shared" si="500"/>
        <v>-261119300</v>
      </c>
      <c r="VK37" s="331">
        <f t="shared" si="500"/>
        <v>95800000</v>
      </c>
      <c r="VL37" s="331">
        <f t="shared" si="500"/>
        <v>0</v>
      </c>
      <c r="VM37" s="331">
        <f t="shared" si="500"/>
        <v>5600000</v>
      </c>
      <c r="VN37" s="331">
        <f t="shared" si="500"/>
        <v>0</v>
      </c>
      <c r="VO37" s="536">
        <f t="shared" si="500"/>
        <v>1300000</v>
      </c>
      <c r="VP37" s="536">
        <f t="shared" si="500"/>
        <v>0</v>
      </c>
      <c r="VQ37" s="536">
        <f t="shared" si="500"/>
        <v>4300000</v>
      </c>
      <c r="VR37" s="536">
        <f t="shared" si="500"/>
        <v>0</v>
      </c>
      <c r="VS37" s="331">
        <f t="shared" si="500"/>
        <v>-739041700</v>
      </c>
      <c r="VT37" s="331">
        <f t="shared" si="500"/>
        <v>-241191700</v>
      </c>
      <c r="VU37" s="331">
        <f t="shared" si="500"/>
        <v>-76047600</v>
      </c>
      <c r="VV37" s="331">
        <f t="shared" si="500"/>
        <v>-19927600</v>
      </c>
      <c r="VW37" s="536">
        <f t="shared" si="500"/>
        <v>-28247600</v>
      </c>
      <c r="VX37" s="536">
        <f t="shared" si="500"/>
        <v>-8127600</v>
      </c>
      <c r="VY37" s="536">
        <f t="shared" si="500"/>
        <v>-47800000</v>
      </c>
      <c r="VZ37" s="536">
        <f t="shared" si="500"/>
        <v>-11800000</v>
      </c>
      <c r="WA37" s="1309">
        <f>'Проверочная  таблица'!VS37+'Проверочная  таблица'!VU37</f>
        <v>-815089300</v>
      </c>
      <c r="WB37" s="1309">
        <f>'Проверочная  таблица'!VT37+'Проверочная  таблица'!VV37</f>
        <v>-261119300</v>
      </c>
    </row>
    <row r="38" spans="1:602" s="383" customFormat="1" ht="16.5" customHeight="1" x14ac:dyDescent="0.3">
      <c r="A38" s="222"/>
      <c r="B38" s="227">
        <f>D38+AI38+'Проверочная  таблица'!QS38</f>
        <v>0</v>
      </c>
      <c r="C38" s="227">
        <f>E38+AJ39+'Проверочная  таблица'!QV38</f>
        <v>0</v>
      </c>
      <c r="D38" s="227">
        <f>D37-'[1]Дотация  из  ОБ_факт'!$F$43</f>
        <v>0</v>
      </c>
      <c r="E38" s="227">
        <f>868116697.57-E37</f>
        <v>0</v>
      </c>
      <c r="F38" s="227">
        <f>F37+H37</f>
        <v>2191815300</v>
      </c>
      <c r="G38" s="227">
        <f>G37+I37</f>
        <v>742468982.62</v>
      </c>
      <c r="H38" s="222"/>
      <c r="I38" s="222"/>
      <c r="J38" s="222"/>
      <c r="K38" s="222"/>
      <c r="L38" s="222"/>
      <c r="M38" s="222"/>
      <c r="N38" s="227">
        <f>N37+P37</f>
        <v>442388800</v>
      </c>
      <c r="O38" s="227">
        <f>O37+Q37</f>
        <v>125647714.95</v>
      </c>
      <c r="P38" s="222"/>
      <c r="Q38" s="222"/>
      <c r="R38" s="222"/>
      <c r="S38" s="222"/>
      <c r="T38" s="222"/>
      <c r="U38" s="222"/>
      <c r="V38" s="222"/>
      <c r="W38" s="222"/>
      <c r="X38" s="222"/>
      <c r="Y38" s="222"/>
      <c r="Z38" s="222"/>
      <c r="AA38" s="222"/>
      <c r="AB38" s="222"/>
      <c r="AC38" s="222"/>
      <c r="AD38" s="222"/>
      <c r="AE38" s="222"/>
      <c r="AF38" s="222"/>
      <c r="AG38" s="222"/>
      <c r="AH38" s="222"/>
      <c r="AI38" s="227">
        <f>AI37-[1]Субсидия_факт!$E$35</f>
        <v>0</v>
      </c>
      <c r="AJ38" s="222"/>
      <c r="AK38" s="222"/>
      <c r="AL38" s="1000">
        <f>AL37+AV37</f>
        <v>96020859.280000001</v>
      </c>
      <c r="AM38" s="1000">
        <f>AM37+AW37+'Прочая  субсидия_МР  и  ГО'!V38</f>
        <v>491442359.29000002</v>
      </c>
      <c r="AN38" s="1000"/>
      <c r="AO38" s="1000">
        <f>AO37+AX37</f>
        <v>8436447.2800000012</v>
      </c>
      <c r="AP38" s="222"/>
      <c r="AQ38" s="1000">
        <f>AQ37+AZ37</f>
        <v>0</v>
      </c>
      <c r="AR38" s="227">
        <f>AR37+BA37+'Прочая  субсидия_МР  и  ГО'!W38</f>
        <v>0</v>
      </c>
      <c r="AS38" s="227"/>
      <c r="AT38" s="1000">
        <f>AT37+BB37</f>
        <v>0</v>
      </c>
      <c r="AU38" s="222"/>
      <c r="AV38" s="233"/>
      <c r="AW38" s="227"/>
      <c r="AX38" s="227"/>
      <c r="AY38" s="222"/>
      <c r="AZ38" s="222"/>
      <c r="BA38" s="227"/>
      <c r="BB38" s="227"/>
      <c r="BC38" s="222"/>
      <c r="BD38" s="227"/>
      <c r="BE38" s="227"/>
      <c r="BF38" s="227"/>
      <c r="BG38" s="222"/>
      <c r="BH38" s="227"/>
      <c r="BI38" s="227"/>
      <c r="BJ38" s="227"/>
      <c r="BK38" s="222"/>
      <c r="BL38" s="227"/>
      <c r="BM38" s="227"/>
      <c r="BN38" s="227"/>
      <c r="BO38" s="222"/>
      <c r="BP38" s="227"/>
      <c r="BQ38" s="227"/>
      <c r="BR38" s="227"/>
      <c r="BS38" s="1000">
        <f t="shared" ref="BS38:BZ38" si="501">BS37+CA37</f>
        <v>1183840208</v>
      </c>
      <c r="BT38" s="1000">
        <f t="shared" si="501"/>
        <v>117377978</v>
      </c>
      <c r="BU38" s="1000">
        <f t="shared" si="501"/>
        <v>462581530</v>
      </c>
      <c r="BV38" s="1000">
        <f t="shared" si="501"/>
        <v>603880700</v>
      </c>
      <c r="BW38" s="1000">
        <f t="shared" si="501"/>
        <v>0</v>
      </c>
      <c r="BX38" s="1000">
        <f t="shared" si="501"/>
        <v>0</v>
      </c>
      <c r="BY38" s="1000">
        <f t="shared" si="501"/>
        <v>0</v>
      </c>
      <c r="BZ38" s="1398">
        <f t="shared" si="501"/>
        <v>0</v>
      </c>
      <c r="CA38" s="233"/>
      <c r="CB38" s="233"/>
      <c r="CC38" s="233"/>
      <c r="CE38" s="233"/>
      <c r="CF38" s="233"/>
      <c r="CG38" s="233"/>
      <c r="CI38" s="233"/>
      <c r="CJ38" s="233"/>
      <c r="CK38" s="233"/>
      <c r="CL38" s="233"/>
      <c r="CM38" s="233"/>
      <c r="CN38" s="233"/>
      <c r="CO38" s="233"/>
      <c r="CP38" s="233"/>
      <c r="CQ38" s="227">
        <f>CQ37+CS37</f>
        <v>540305661.38999999</v>
      </c>
      <c r="CR38" s="227">
        <f>CR37+CT37</f>
        <v>0</v>
      </c>
      <c r="CS38" s="222"/>
      <c r="CT38" s="222"/>
      <c r="CU38" s="222"/>
      <c r="CV38" s="222"/>
      <c r="CW38" s="222"/>
      <c r="CX38" s="222"/>
      <c r="CY38" s="227">
        <f>CY37+DA37</f>
        <v>127262338.51999998</v>
      </c>
      <c r="CZ38" s="227">
        <f>CZ37+DB37</f>
        <v>0</v>
      </c>
      <c r="DA38" s="222"/>
      <c r="DB38" s="222"/>
      <c r="DC38" s="222"/>
      <c r="DD38" s="222"/>
      <c r="DE38" s="222"/>
      <c r="DF38" s="222"/>
      <c r="DG38" s="982"/>
      <c r="DH38" s="982"/>
      <c r="DI38" s="982"/>
      <c r="DJ38" s="982"/>
      <c r="DK38" s="982"/>
      <c r="DL38" s="982"/>
      <c r="DM38" s="982"/>
      <c r="DN38" s="982"/>
      <c r="DO38" s="982"/>
      <c r="DP38" s="982"/>
      <c r="DQ38" s="982"/>
      <c r="DR38" s="982"/>
      <c r="DS38" s="982"/>
      <c r="DT38" s="982"/>
      <c r="DU38" s="982"/>
      <c r="DV38" s="982"/>
      <c r="DW38" s="982"/>
      <c r="DX38" s="982"/>
      <c r="DY38" s="982"/>
      <c r="DZ38" s="982"/>
      <c r="EA38" s="982"/>
      <c r="EB38" s="982"/>
      <c r="EC38" s="982"/>
      <c r="ED38" s="982"/>
      <c r="EE38" s="982"/>
      <c r="EF38" s="982"/>
      <c r="EG38" s="982"/>
      <c r="EH38" s="982"/>
      <c r="EI38" s="233"/>
      <c r="EJ38" s="233"/>
      <c r="EK38" s="233"/>
      <c r="EL38" s="233"/>
      <c r="EM38" s="233"/>
      <c r="EN38" s="233"/>
      <c r="EO38" s="233"/>
      <c r="EP38" s="233"/>
      <c r="EQ38" s="233"/>
      <c r="ER38" s="233"/>
      <c r="ES38" s="982"/>
      <c r="ET38" s="982"/>
      <c r="EU38" s="982"/>
      <c r="EV38" s="982"/>
      <c r="EW38" s="982"/>
      <c r="EX38" s="982"/>
      <c r="EY38" s="982"/>
      <c r="EZ38" s="982"/>
      <c r="FA38" s="982"/>
      <c r="FB38" s="982"/>
      <c r="FC38" s="982"/>
      <c r="FD38" s="982"/>
      <c r="FE38" s="982"/>
      <c r="FF38" s="982"/>
      <c r="FG38" s="982"/>
      <c r="FH38" s="982"/>
      <c r="FI38" s="982"/>
      <c r="FJ38" s="982"/>
      <c r="FK38" s="982"/>
      <c r="FL38" s="982">
        <f>FL37+FR37</f>
        <v>21716100</v>
      </c>
      <c r="FM38" s="982">
        <f>FM37+FS37</f>
        <v>0</v>
      </c>
      <c r="FN38" s="982"/>
      <c r="FO38" s="982">
        <f>FO37+FU37</f>
        <v>0</v>
      </c>
      <c r="FP38" s="982">
        <f>FP37+FV37</f>
        <v>0</v>
      </c>
      <c r="FQ38" s="982"/>
      <c r="FR38" s="982"/>
      <c r="FS38" s="982"/>
      <c r="FT38" s="982"/>
      <c r="FU38" s="982"/>
      <c r="FV38" s="982"/>
      <c r="FW38" s="982"/>
      <c r="FX38" s="982"/>
      <c r="FY38" s="982"/>
      <c r="FZ38" s="982"/>
      <c r="GA38" s="982"/>
      <c r="GB38" s="982"/>
      <c r="GC38" s="982"/>
      <c r="GD38" s="982"/>
      <c r="GE38" s="982"/>
      <c r="GF38" s="982"/>
      <c r="GG38" s="982"/>
      <c r="GH38" s="982">
        <f t="shared" ref="GH38:GI38" si="502">GH37+GR37</f>
        <v>3123025.4</v>
      </c>
      <c r="GI38" s="982">
        <f t="shared" si="502"/>
        <v>0</v>
      </c>
      <c r="GJ38" s="982">
        <f>GJ37+GT37</f>
        <v>10210540</v>
      </c>
      <c r="GK38" s="982">
        <f>GK37+GU37</f>
        <v>7186299.9999999991</v>
      </c>
      <c r="GL38" s="982"/>
      <c r="GM38" s="982">
        <f t="shared" ref="GM38:GN38" si="503">GM37+GW37</f>
        <v>0</v>
      </c>
      <c r="GN38" s="982">
        <f t="shared" si="503"/>
        <v>0</v>
      </c>
      <c r="GO38" s="982">
        <f>GO37+GY37</f>
        <v>0</v>
      </c>
      <c r="GP38" s="982">
        <f>GP37+GZ37</f>
        <v>0</v>
      </c>
      <c r="GQ38" s="982"/>
      <c r="GR38" s="982"/>
      <c r="GS38" s="982"/>
      <c r="GT38" s="982"/>
      <c r="GU38" s="982"/>
      <c r="GV38" s="982"/>
      <c r="GW38" s="982"/>
      <c r="GX38" s="982"/>
      <c r="GY38" s="982"/>
      <c r="GZ38" s="982"/>
      <c r="HA38" s="982"/>
      <c r="HB38" s="982"/>
      <c r="HC38" s="982"/>
      <c r="HD38" s="982"/>
      <c r="HE38" s="982"/>
      <c r="HF38" s="982"/>
      <c r="HG38" s="982"/>
      <c r="HH38" s="982"/>
      <c r="HI38" s="982"/>
      <c r="HJ38" s="982"/>
      <c r="HK38" s="982"/>
      <c r="HL38" s="982"/>
      <c r="HM38" s="982"/>
      <c r="HN38" s="982"/>
      <c r="HO38" s="982"/>
      <c r="HP38" s="982"/>
      <c r="HQ38" s="982"/>
      <c r="HR38" s="982"/>
      <c r="HS38" s="982"/>
      <c r="HT38" s="982"/>
      <c r="HU38" s="982"/>
      <c r="HV38" s="982"/>
      <c r="HW38" s="982"/>
      <c r="HX38" s="982"/>
      <c r="HY38" s="982"/>
      <c r="HZ38" s="982"/>
      <c r="IA38" s="982"/>
      <c r="IB38" s="982"/>
      <c r="IC38" s="982"/>
      <c r="ID38" s="982"/>
      <c r="IE38" s="982"/>
      <c r="IF38" s="982"/>
      <c r="IG38" s="1000">
        <f>IG37+'Проверочная  таблица'!IM37</f>
        <v>26178800.000000004</v>
      </c>
      <c r="IH38" s="1000">
        <f>IH37+'Проверочная  таблица'!IN37</f>
        <v>7330100.0000000009</v>
      </c>
      <c r="II38" s="1000">
        <f>II37+'Проверочная  таблица'!IO37</f>
        <v>18848700</v>
      </c>
      <c r="IJ38" s="1000">
        <f>IJ37+'Проверочная  таблица'!IP37</f>
        <v>810315.9800000001</v>
      </c>
      <c r="IK38" s="1000">
        <f>IK37+'Проверочная  таблица'!IQ37</f>
        <v>226889.59</v>
      </c>
      <c r="IL38" s="1000">
        <f>IL37+'Проверочная  таблица'!IR37</f>
        <v>583426.39</v>
      </c>
      <c r="IM38" s="233"/>
      <c r="IN38" s="233"/>
      <c r="IO38" s="233"/>
      <c r="IP38" s="233"/>
      <c r="IQ38" s="233"/>
      <c r="IR38" s="233"/>
      <c r="JK38" s="1263"/>
      <c r="JL38" s="982">
        <f>JL37+'Проверочная  таблица'!JV37</f>
        <v>17640000</v>
      </c>
      <c r="JM38" s="982">
        <f>JM37+'Проверочная  таблица'!JW37</f>
        <v>45360000</v>
      </c>
      <c r="JN38" s="982">
        <f>JN37+'Проверочная  таблица'!JX37</f>
        <v>200000</v>
      </c>
      <c r="JO38" s="982">
        <f>JO37+'Проверочная  таблица'!JY37</f>
        <v>227600</v>
      </c>
      <c r="JP38" s="1263"/>
      <c r="JQ38" s="982">
        <f>JQ37+'Проверочная  таблица'!KA37</f>
        <v>0</v>
      </c>
      <c r="JR38" s="982">
        <f>JR37+'Проверочная  таблица'!KB37</f>
        <v>0</v>
      </c>
      <c r="JS38" s="982">
        <f>JS37+'Проверочная  таблица'!KC37</f>
        <v>0</v>
      </c>
      <c r="JT38" s="982">
        <f>JT37+'Проверочная  таблица'!KD37</f>
        <v>0</v>
      </c>
      <c r="JU38" s="1263"/>
      <c r="JV38" s="1263"/>
      <c r="JW38" s="1263"/>
      <c r="JX38" s="1263"/>
      <c r="JY38" s="1263"/>
      <c r="JZ38" s="1263"/>
      <c r="KA38" s="1263"/>
      <c r="KB38" s="1263"/>
      <c r="KC38" s="1263"/>
      <c r="KD38" s="1263"/>
      <c r="KE38" s="1263"/>
      <c r="KF38" s="1263"/>
      <c r="KG38" s="1263"/>
      <c r="KH38" s="1263"/>
      <c r="KI38" s="1263"/>
      <c r="KJ38" s="1263"/>
      <c r="KK38" s="1263"/>
      <c r="KL38" s="1263"/>
      <c r="KM38" s="1263"/>
      <c r="KN38" s="1263"/>
      <c r="KO38" s="1263"/>
      <c r="KP38" s="1263"/>
      <c r="KQ38" s="1263"/>
      <c r="KR38" s="1263"/>
      <c r="KS38" s="1263"/>
      <c r="KT38" s="1263"/>
      <c r="KU38" s="1263"/>
      <c r="KV38" s="1263"/>
      <c r="KW38" s="1263"/>
      <c r="KX38" s="1263"/>
      <c r="KY38" s="233"/>
      <c r="KZ38" s="233"/>
      <c r="LA38" s="233"/>
      <c r="LB38" s="233"/>
      <c r="LC38" s="233"/>
      <c r="LD38" s="233"/>
      <c r="LE38" s="233"/>
      <c r="LF38" s="233"/>
      <c r="LK38" s="233"/>
      <c r="LL38" s="233"/>
      <c r="LM38" s="233"/>
      <c r="LN38" s="233"/>
      <c r="LO38" s="233"/>
      <c r="LP38" s="233"/>
      <c r="LQ38" s="233"/>
      <c r="LR38" s="233"/>
      <c r="LS38" s="233"/>
      <c r="LT38" s="233"/>
      <c r="MG38" s="1000"/>
      <c r="MH38" s="1000">
        <f>MH37+'Проверочная  таблица'!MP37</f>
        <v>16828236.84</v>
      </c>
      <c r="MI38" s="1000">
        <f>MI37+'Проверочная  таблица'!MQ37</f>
        <v>319736500</v>
      </c>
      <c r="MJ38" s="1000">
        <f>MJ37+MR37</f>
        <v>147553093</v>
      </c>
      <c r="MK38" s="1000"/>
      <c r="ML38" s="1000">
        <f>ML37+'Проверочная  таблица'!MT37</f>
        <v>0</v>
      </c>
      <c r="MM38" s="1000">
        <f>MM37+'Проверочная  таблица'!MU37</f>
        <v>0</v>
      </c>
      <c r="MN38" s="1000">
        <f>MN37+MV37</f>
        <v>147553093</v>
      </c>
      <c r="MO38" s="233"/>
      <c r="MP38" s="233"/>
      <c r="MQ38" s="233"/>
      <c r="MR38" s="233"/>
      <c r="MS38" s="233"/>
      <c r="MT38" s="233"/>
      <c r="MU38" s="233"/>
      <c r="MV38" s="233"/>
      <c r="NM38" s="233"/>
      <c r="NN38" s="233"/>
      <c r="NO38" s="233"/>
      <c r="NP38" s="233"/>
      <c r="NQ38" s="233"/>
      <c r="NR38" s="233"/>
      <c r="NS38" s="233"/>
      <c r="NT38" s="233"/>
      <c r="NU38" s="233"/>
      <c r="NV38" s="233"/>
      <c r="NW38" s="233"/>
      <c r="NX38" s="233"/>
      <c r="NY38" s="233"/>
      <c r="NZ38" s="233"/>
      <c r="OA38" s="233"/>
      <c r="OB38" s="233"/>
      <c r="OC38" s="233"/>
      <c r="OD38" s="233"/>
      <c r="OE38" s="982"/>
      <c r="OF38" s="982"/>
      <c r="OG38" s="982"/>
      <c r="OH38" s="982"/>
      <c r="OI38" s="982"/>
      <c r="OJ38" s="982"/>
      <c r="OK38" s="233"/>
      <c r="OL38" s="1000">
        <f>OL37+OX37</f>
        <v>3731272.2199999997</v>
      </c>
      <c r="OM38" s="1000">
        <f>OM37+OY37</f>
        <v>9594700</v>
      </c>
      <c r="ON38" s="1000">
        <f>ON37+OZ37</f>
        <v>110085227.78</v>
      </c>
      <c r="OO38" s="1000">
        <f>OO37+PA37</f>
        <v>283076300</v>
      </c>
      <c r="OP38" s="233"/>
      <c r="OQ38" s="1000">
        <f>OQ37+PE37</f>
        <v>0</v>
      </c>
      <c r="OR38" s="1000">
        <f>OR37+PF37</f>
        <v>0</v>
      </c>
      <c r="OS38" s="1000">
        <f>OS37+PG37</f>
        <v>0</v>
      </c>
      <c r="OT38" s="1000">
        <f>OT37+PH37</f>
        <v>0</v>
      </c>
      <c r="OU38" s="233"/>
      <c r="OV38" s="233"/>
      <c r="OW38" s="233"/>
      <c r="OX38" s="233"/>
      <c r="OY38" s="233"/>
      <c r="OZ38" s="233"/>
      <c r="PA38" s="233"/>
      <c r="PB38" s="233"/>
      <c r="PC38" s="233"/>
      <c r="PD38" s="233"/>
      <c r="PE38" s="233"/>
      <c r="PF38" s="233"/>
      <c r="PG38" s="233"/>
      <c r="PH38" s="233"/>
      <c r="PI38" s="233"/>
      <c r="PJ38" s="233"/>
      <c r="PK38" s="233"/>
      <c r="PL38" s="233"/>
      <c r="PM38" s="233"/>
      <c r="PN38" s="233"/>
      <c r="PO38" s="233"/>
      <c r="PP38" s="233"/>
      <c r="PQ38" s="233"/>
      <c r="PR38" s="233"/>
      <c r="PS38" s="233"/>
      <c r="PT38" s="233"/>
      <c r="PU38" s="233"/>
      <c r="PV38" s="233"/>
      <c r="PW38" s="233"/>
      <c r="PX38" s="233"/>
      <c r="PY38" s="233"/>
      <c r="PZ38" s="233"/>
      <c r="QA38" s="233"/>
      <c r="QB38" s="233"/>
      <c r="QC38" s="233"/>
      <c r="QD38" s="233"/>
      <c r="QE38" s="233"/>
      <c r="QF38" s="233"/>
      <c r="QG38" s="233"/>
      <c r="QH38" s="233"/>
      <c r="QI38" s="233"/>
      <c r="QJ38" s="233"/>
      <c r="QK38" s="982">
        <f>QK37+QM37</f>
        <v>1145720701.1199999</v>
      </c>
      <c r="QL38" s="982">
        <f>QL37+QN37</f>
        <v>109318403.17000002</v>
      </c>
      <c r="QM38" s="222"/>
      <c r="QN38" s="222"/>
      <c r="QO38" s="222"/>
      <c r="QP38" s="222"/>
      <c r="QQ38" s="222"/>
      <c r="QR38" s="222"/>
      <c r="QS38" s="227">
        <f>QS37-[1]Субвенция_факт!$D$37</f>
        <v>0</v>
      </c>
      <c r="QT38" s="227"/>
      <c r="QU38" s="222"/>
      <c r="QV38" s="227">
        <f>2990034203.1-QV37</f>
        <v>0</v>
      </c>
      <c r="QW38" s="227"/>
      <c r="QX38" s="222"/>
      <c r="QY38" s="227"/>
      <c r="QZ38" s="227"/>
      <c r="RA38" s="1263"/>
      <c r="RB38" s="1263"/>
      <c r="RC38" s="1263"/>
      <c r="RD38" s="982"/>
      <c r="RE38" s="222"/>
      <c r="RF38" s="227">
        <f>5845660.06-RF37</f>
        <v>0</v>
      </c>
      <c r="RG38" s="222"/>
      <c r="RH38" s="227">
        <f>0-RH37</f>
        <v>0</v>
      </c>
      <c r="RI38" s="227"/>
      <c r="RJ38" s="227">
        <f>0-RJ37</f>
        <v>0</v>
      </c>
      <c r="RK38" s="227"/>
      <c r="RL38" s="227">
        <f>1348488-RL37</f>
        <v>0</v>
      </c>
      <c r="RM38" s="227"/>
      <c r="RN38" s="227">
        <f>1348488-RN37</f>
        <v>0</v>
      </c>
      <c r="RO38" s="227"/>
      <c r="RP38" s="227">
        <f>0-RP37</f>
        <v>0</v>
      </c>
      <c r="RQ38" s="222"/>
      <c r="RR38" s="222"/>
      <c r="RS38" s="222"/>
      <c r="RT38" s="222"/>
      <c r="RU38" s="222"/>
      <c r="RV38" s="227">
        <f>13499695.04-RV37</f>
        <v>0</v>
      </c>
      <c r="RW38" s="227">
        <f>'[1]Иные межбюджетные трансферты'!$B$35-RW37</f>
        <v>0</v>
      </c>
      <c r="RX38" s="227">
        <f>0-RX37</f>
        <v>0</v>
      </c>
      <c r="RY38" s="227"/>
      <c r="RZ38" s="227"/>
      <c r="SA38" s="227"/>
      <c r="SB38" s="227"/>
      <c r="SC38" s="227"/>
      <c r="SD38" s="227"/>
      <c r="SE38" s="227"/>
      <c r="SF38" s="227"/>
      <c r="SG38" s="222"/>
      <c r="SH38" s="222"/>
      <c r="SI38" s="222"/>
      <c r="SJ38" s="222"/>
      <c r="SK38" s="222"/>
      <c r="SL38" s="227"/>
      <c r="SM38" s="227">
        <f>SM37+SQ37</f>
        <v>0</v>
      </c>
      <c r="SN38" s="227">
        <f t="shared" ref="SN38:SP38" si="504">SN37+SR37</f>
        <v>0</v>
      </c>
      <c r="SO38" s="227">
        <f t="shared" si="504"/>
        <v>0</v>
      </c>
      <c r="SP38" s="227">
        <f t="shared" si="504"/>
        <v>0</v>
      </c>
      <c r="SQ38" s="227"/>
      <c r="SR38" s="227"/>
      <c r="SS38" s="227"/>
      <c r="ST38" s="227"/>
      <c r="SU38" s="227"/>
      <c r="SV38" s="227"/>
      <c r="SW38" s="227"/>
      <c r="SX38" s="227"/>
      <c r="SY38" s="227"/>
      <c r="SZ38" s="227">
        <f>SZ37+TD37</f>
        <v>861087457</v>
      </c>
      <c r="TA38" s="227">
        <f>TA37+TE37</f>
        <v>0</v>
      </c>
      <c r="TB38" s="227">
        <f>TB37+TF37</f>
        <v>0</v>
      </c>
      <c r="TC38" s="227"/>
      <c r="TD38" s="227"/>
      <c r="TE38" s="227"/>
      <c r="TF38" s="227"/>
      <c r="TG38" s="227"/>
      <c r="TH38" s="227"/>
      <c r="TI38" s="227"/>
      <c r="TJ38" s="227"/>
      <c r="TK38" s="227"/>
      <c r="TL38" s="227">
        <f>TL37+TP37</f>
        <v>0</v>
      </c>
      <c r="TM38" s="227">
        <f>TM37+TQ37</f>
        <v>0</v>
      </c>
      <c r="TN38" s="227">
        <f>TN37+TR37</f>
        <v>0</v>
      </c>
      <c r="TO38" s="227"/>
      <c r="TP38" s="227"/>
      <c r="TQ38" s="227"/>
      <c r="TR38" s="227"/>
      <c r="TS38" s="227"/>
      <c r="TT38" s="227"/>
      <c r="TU38" s="227"/>
      <c r="TV38" s="227"/>
      <c r="TW38" s="227"/>
      <c r="TX38" s="227"/>
      <c r="TY38" s="227"/>
      <c r="TZ38" s="227"/>
      <c r="UA38" s="227"/>
      <c r="UB38" s="227"/>
      <c r="UC38" s="227"/>
      <c r="UD38" s="227"/>
      <c r="UE38" s="227"/>
      <c r="UF38" s="227"/>
      <c r="UG38" s="227"/>
      <c r="UH38" s="227"/>
      <c r="UI38" s="227"/>
      <c r="UJ38" s="227"/>
      <c r="UK38" s="227"/>
      <c r="UL38" s="227"/>
      <c r="UM38" s="227"/>
      <c r="UN38" s="227"/>
      <c r="UO38" s="227"/>
      <c r="UP38" s="227"/>
      <c r="UQ38" s="227"/>
      <c r="UR38" s="227"/>
      <c r="US38" s="1263"/>
      <c r="UT38" s="982">
        <f>UT37+UX37</f>
        <v>0</v>
      </c>
      <c r="UU38" s="1263"/>
      <c r="UV38" s="982">
        <f>UV37+UZ37</f>
        <v>0</v>
      </c>
      <c r="UW38" s="222"/>
      <c r="UX38" s="222"/>
      <c r="UY38" s="222"/>
      <c r="UZ38" s="222"/>
      <c r="VA38" s="222"/>
      <c r="VB38" s="222"/>
      <c r="VC38" s="222"/>
      <c r="VD38" s="222"/>
      <c r="VE38" s="222"/>
      <c r="VF38" s="222"/>
      <c r="VG38" s="222"/>
      <c r="VH38" s="222"/>
      <c r="VI38" s="222"/>
      <c r="VJ38" s="227"/>
      <c r="VK38" s="227">
        <f>VK37+VO37+VQ37</f>
        <v>101400000</v>
      </c>
      <c r="VL38" s="227">
        <f>VL37+VP37+VR37</f>
        <v>0</v>
      </c>
      <c r="VM38" s="227"/>
      <c r="VN38" s="227"/>
      <c r="VO38" s="227"/>
      <c r="VP38" s="227"/>
      <c r="VQ38" s="227"/>
      <c r="VR38" s="227"/>
      <c r="VS38" s="227">
        <f>VS37+VW37+VY37</f>
        <v>-815089300</v>
      </c>
      <c r="VT38" s="227">
        <f>VT37+VX37+VZ37</f>
        <v>-261119300</v>
      </c>
      <c r="VU38" s="227"/>
      <c r="VV38" s="227"/>
      <c r="VW38" s="227"/>
      <c r="VX38" s="227"/>
      <c r="VY38" s="222"/>
      <c r="VZ38" s="222"/>
      <c r="WA38" s="1230"/>
      <c r="WB38" s="1231"/>
    </row>
    <row r="39" spans="1:602" s="383" customFormat="1" ht="172.5" customHeight="1" thickBot="1" x14ac:dyDescent="0.35">
      <c r="A39" s="227">
        <f>B37-'[2]Исполнение  по  МБТ  всего'!$B$33*1000</f>
        <v>0</v>
      </c>
      <c r="B39" s="1399">
        <f>C37-'[2]Исполнение  по  МБТ  всего'!$E$33*1000</f>
        <v>0</v>
      </c>
      <c r="C39" s="1090">
        <v>4359269256.8800001</v>
      </c>
      <c r="D39" s="971"/>
      <c r="E39" s="221"/>
      <c r="F39" s="1452" t="s">
        <v>201</v>
      </c>
      <c r="G39" s="1453"/>
      <c r="H39" s="1453"/>
      <c r="I39" s="1453"/>
      <c r="J39" s="1453"/>
      <c r="K39" s="1453"/>
      <c r="L39" s="1453"/>
      <c r="M39" s="1454"/>
      <c r="N39" s="1514" t="s">
        <v>200</v>
      </c>
      <c r="O39" s="1515"/>
      <c r="P39" s="1515"/>
      <c r="Q39" s="1515"/>
      <c r="R39" s="1515"/>
      <c r="S39" s="1515"/>
      <c r="T39" s="1515"/>
      <c r="U39" s="1516"/>
      <c r="V39" s="1452" t="s">
        <v>199</v>
      </c>
      <c r="W39" s="1454"/>
      <c r="X39" s="1261"/>
      <c r="Y39" s="1261"/>
      <c r="Z39" s="1261"/>
      <c r="AA39" s="1468" t="s">
        <v>195</v>
      </c>
      <c r="AB39" s="1468"/>
      <c r="AC39" s="1468"/>
      <c r="AD39" s="1468"/>
      <c r="AE39" s="1468"/>
      <c r="AF39" s="1468"/>
      <c r="AG39" s="1468"/>
      <c r="AH39" s="1468"/>
      <c r="AI39" s="227"/>
      <c r="AJ39" s="227">
        <f>AJ37-AJ40</f>
        <v>0</v>
      </c>
      <c r="AK39" s="1522" t="s">
        <v>720</v>
      </c>
      <c r="AL39" s="1523"/>
      <c r="AM39" s="1523"/>
      <c r="AN39" s="1523"/>
      <c r="AO39" s="1523"/>
      <c r="AP39" s="1523"/>
      <c r="AQ39" s="1523"/>
      <c r="AR39" s="1523"/>
      <c r="AS39" s="1523"/>
      <c r="AT39" s="1523"/>
      <c r="AU39" s="1523"/>
      <c r="AV39" s="1523"/>
      <c r="AW39" s="1523"/>
      <c r="AX39" s="1523"/>
      <c r="AY39" s="1523"/>
      <c r="AZ39" s="1523"/>
      <c r="BA39" s="1523"/>
      <c r="BB39" s="1523"/>
      <c r="BC39" s="1523"/>
      <c r="BD39" s="1523"/>
      <c r="BE39" s="1523"/>
      <c r="BF39" s="1523"/>
      <c r="BG39" s="1523"/>
      <c r="BH39" s="1523"/>
      <c r="BI39" s="1523"/>
      <c r="BJ39" s="1523"/>
      <c r="BK39" s="1523"/>
      <c r="BL39" s="1523"/>
      <c r="BM39" s="1523"/>
      <c r="BN39" s="1523"/>
      <c r="BO39" s="1523"/>
      <c r="BP39" s="1523"/>
      <c r="BQ39" s="1523"/>
      <c r="BR39" s="1523"/>
      <c r="BS39" s="1468" t="s">
        <v>722</v>
      </c>
      <c r="BT39" s="1468"/>
      <c r="BU39" s="1468"/>
      <c r="BV39" s="1468"/>
      <c r="BW39" s="1468"/>
      <c r="BX39" s="1468"/>
      <c r="BY39" s="1468"/>
      <c r="BZ39" s="1468"/>
      <c r="CA39" s="1468"/>
      <c r="CB39" s="1468"/>
      <c r="CC39" s="1468"/>
      <c r="CD39" s="1468"/>
      <c r="CE39" s="1468"/>
      <c r="CF39" s="1468"/>
      <c r="CG39" s="1468"/>
      <c r="CH39" s="1468"/>
      <c r="CI39" s="1468"/>
      <c r="CJ39" s="1468"/>
      <c r="CK39" s="1468"/>
      <c r="CL39" s="1468"/>
      <c r="CM39" s="1452" t="s">
        <v>843</v>
      </c>
      <c r="CN39" s="1453"/>
      <c r="CO39" s="1453"/>
      <c r="CP39" s="1454"/>
      <c r="CQ39" s="1468" t="s">
        <v>754</v>
      </c>
      <c r="CR39" s="1468"/>
      <c r="CS39" s="1468"/>
      <c r="CT39" s="1468"/>
      <c r="CU39" s="1468"/>
      <c r="CV39" s="1468"/>
      <c r="CW39" s="1468"/>
      <c r="CX39" s="1468"/>
      <c r="CY39" s="1468" t="s">
        <v>755</v>
      </c>
      <c r="CZ39" s="1468"/>
      <c r="DA39" s="1468"/>
      <c r="DB39" s="1468"/>
      <c r="DC39" s="1468"/>
      <c r="DD39" s="1468"/>
      <c r="DE39" s="1468"/>
      <c r="DF39" s="1468"/>
      <c r="DG39" s="1468" t="s">
        <v>590</v>
      </c>
      <c r="DH39" s="1468"/>
      <c r="DI39" s="1468"/>
      <c r="DJ39" s="1468"/>
      <c r="DK39" s="1468"/>
      <c r="DL39" s="1468"/>
      <c r="DM39" s="1468" t="s">
        <v>336</v>
      </c>
      <c r="DN39" s="1468"/>
      <c r="DO39" s="1468"/>
      <c r="DP39" s="1468"/>
      <c r="DQ39" s="1468"/>
      <c r="DR39" s="1468"/>
      <c r="DS39" s="1468"/>
      <c r="DT39" s="1468"/>
      <c r="DU39" s="1468"/>
      <c r="DV39" s="1468"/>
      <c r="DW39" s="1468"/>
      <c r="DX39" s="1468"/>
      <c r="DY39" s="1468"/>
      <c r="DZ39" s="1468"/>
      <c r="EA39" s="1468"/>
      <c r="EB39" s="1468"/>
      <c r="EC39" s="1468" t="s">
        <v>435</v>
      </c>
      <c r="ED39" s="1468"/>
      <c r="EE39" s="1468"/>
      <c r="EF39" s="1468"/>
      <c r="EG39" s="1468"/>
      <c r="EH39" s="1468"/>
      <c r="EI39" s="1452" t="s">
        <v>462</v>
      </c>
      <c r="EJ39" s="1453"/>
      <c r="EK39" s="1453"/>
      <c r="EL39" s="1453"/>
      <c r="EM39" s="1453"/>
      <c r="EN39" s="1453"/>
      <c r="EO39" s="1453"/>
      <c r="EP39" s="1453"/>
      <c r="EQ39" s="1453"/>
      <c r="ER39" s="1454"/>
      <c r="ES39" s="1468" t="s">
        <v>582</v>
      </c>
      <c r="ET39" s="1468"/>
      <c r="EU39" s="1468"/>
      <c r="EV39" s="1468"/>
      <c r="EW39" s="1468"/>
      <c r="EX39" s="1468"/>
      <c r="EY39" s="1468" t="s">
        <v>482</v>
      </c>
      <c r="EZ39" s="1468"/>
      <c r="FA39" s="1468"/>
      <c r="FB39" s="1468"/>
      <c r="FC39" s="1468"/>
      <c r="FD39" s="1468"/>
      <c r="FE39" s="1468" t="s">
        <v>444</v>
      </c>
      <c r="FF39" s="1468"/>
      <c r="FG39" s="1468"/>
      <c r="FH39" s="1468"/>
      <c r="FI39" s="1468"/>
      <c r="FJ39" s="1468"/>
      <c r="FK39" s="1452" t="s">
        <v>478</v>
      </c>
      <c r="FL39" s="1453"/>
      <c r="FM39" s="1453"/>
      <c r="FN39" s="1453"/>
      <c r="FO39" s="1453"/>
      <c r="FP39" s="1453"/>
      <c r="FQ39" s="1453"/>
      <c r="FR39" s="1453"/>
      <c r="FS39" s="1453"/>
      <c r="FT39" s="1453"/>
      <c r="FU39" s="1453"/>
      <c r="FV39" s="1453"/>
      <c r="FW39" s="1453"/>
      <c r="FX39" s="1453"/>
      <c r="FY39" s="1453"/>
      <c r="FZ39" s="1454"/>
      <c r="GA39" s="1452" t="s">
        <v>810</v>
      </c>
      <c r="GB39" s="1453"/>
      <c r="GC39" s="1453"/>
      <c r="GD39" s="1453"/>
      <c r="GE39" s="1453"/>
      <c r="GF39" s="1454"/>
      <c r="GG39" s="1452" t="s">
        <v>796</v>
      </c>
      <c r="GH39" s="1453"/>
      <c r="GI39" s="1453"/>
      <c r="GJ39" s="1453"/>
      <c r="GK39" s="1453"/>
      <c r="GL39" s="1453"/>
      <c r="GM39" s="1453"/>
      <c r="GN39" s="1453"/>
      <c r="GO39" s="1453"/>
      <c r="GP39" s="1453"/>
      <c r="GQ39" s="1453"/>
      <c r="GR39" s="1453"/>
      <c r="GS39" s="1453"/>
      <c r="GT39" s="1453"/>
      <c r="GU39" s="1453"/>
      <c r="GV39" s="1453"/>
      <c r="GW39" s="1453"/>
      <c r="GX39" s="1453"/>
      <c r="GY39" s="1453"/>
      <c r="GZ39" s="1453"/>
      <c r="HA39" s="1453"/>
      <c r="HB39" s="1453"/>
      <c r="HC39" s="1453"/>
      <c r="HD39" s="1453"/>
      <c r="HE39" s="1453"/>
      <c r="HF39" s="1453"/>
      <c r="HG39" s="1453"/>
      <c r="HH39" s="1453"/>
      <c r="HI39" s="1453"/>
      <c r="HJ39" s="1453"/>
      <c r="HK39" s="1453"/>
      <c r="HL39" s="1453"/>
      <c r="HM39" s="1453"/>
      <c r="HN39" s="1453"/>
      <c r="HO39" s="1453"/>
      <c r="HP39" s="1453"/>
      <c r="HQ39" s="1453"/>
      <c r="HR39" s="1453"/>
      <c r="HS39" s="1453"/>
      <c r="HT39" s="1454"/>
      <c r="HU39" s="1468" t="s">
        <v>890</v>
      </c>
      <c r="HV39" s="1468"/>
      <c r="HW39" s="1468"/>
      <c r="HX39" s="1468"/>
      <c r="HY39" s="1468"/>
      <c r="HZ39" s="1468"/>
      <c r="IA39" s="1468" t="s">
        <v>307</v>
      </c>
      <c r="IB39" s="1468"/>
      <c r="IC39" s="1468"/>
      <c r="ID39" s="1468"/>
      <c r="IE39" s="1468"/>
      <c r="IF39" s="1468"/>
      <c r="IG39" s="1452" t="s">
        <v>301</v>
      </c>
      <c r="IH39" s="1453"/>
      <c r="II39" s="1453"/>
      <c r="IJ39" s="1453"/>
      <c r="IK39" s="1453"/>
      <c r="IL39" s="1453"/>
      <c r="IM39" s="1453"/>
      <c r="IN39" s="1453"/>
      <c r="IO39" s="1453"/>
      <c r="IP39" s="1453"/>
      <c r="IQ39" s="1453"/>
      <c r="IR39" s="1453"/>
      <c r="IS39" s="1453"/>
      <c r="IT39" s="1453"/>
      <c r="IU39" s="1453"/>
      <c r="IV39" s="1453"/>
      <c r="IW39" s="1453"/>
      <c r="IX39" s="1453"/>
      <c r="IY39" s="1453"/>
      <c r="IZ39" s="1453"/>
      <c r="JA39" s="1453"/>
      <c r="JB39" s="1453"/>
      <c r="JC39" s="1453"/>
      <c r="JD39" s="1454"/>
      <c r="JE39" s="1452" t="s">
        <v>569</v>
      </c>
      <c r="JF39" s="1453"/>
      <c r="JG39" s="1453"/>
      <c r="JH39" s="1453"/>
      <c r="JI39" s="1453"/>
      <c r="JJ39" s="1454"/>
      <c r="JK39" s="1468" t="s">
        <v>820</v>
      </c>
      <c r="JL39" s="1468"/>
      <c r="JM39" s="1468"/>
      <c r="JN39" s="1468"/>
      <c r="JO39" s="1468"/>
      <c r="JP39" s="1468"/>
      <c r="JQ39" s="1468"/>
      <c r="JR39" s="1468"/>
      <c r="JS39" s="1468"/>
      <c r="JT39" s="1468"/>
      <c r="JU39" s="1468"/>
      <c r="JV39" s="1468"/>
      <c r="JW39" s="1468"/>
      <c r="JX39" s="1468"/>
      <c r="JY39" s="1468"/>
      <c r="JZ39" s="1468"/>
      <c r="KA39" s="1468"/>
      <c r="KB39" s="1468"/>
      <c r="KC39" s="1468"/>
      <c r="KD39" s="1468"/>
      <c r="KE39" s="1468"/>
      <c r="KF39" s="1468"/>
      <c r="KG39" s="1468"/>
      <c r="KH39" s="1468"/>
      <c r="KI39" s="1468"/>
      <c r="KJ39" s="1468"/>
      <c r="KK39" s="1468"/>
      <c r="KL39" s="1468"/>
      <c r="KM39" s="1468"/>
      <c r="KN39" s="1468"/>
      <c r="KO39" s="1468"/>
      <c r="KP39" s="1468"/>
      <c r="KQ39" s="1468"/>
      <c r="KR39" s="1468"/>
      <c r="KS39" s="1468"/>
      <c r="KT39" s="1468"/>
      <c r="KU39" s="1468"/>
      <c r="KV39" s="1468"/>
      <c r="KW39" s="1468"/>
      <c r="KX39" s="1468"/>
      <c r="KY39" s="1468" t="s">
        <v>817</v>
      </c>
      <c r="KZ39" s="1468"/>
      <c r="LA39" s="1468"/>
      <c r="LB39" s="1468"/>
      <c r="LC39" s="1468"/>
      <c r="LD39" s="1468"/>
      <c r="LE39" s="1468"/>
      <c r="LF39" s="1468"/>
      <c r="LG39" s="1468"/>
      <c r="LH39" s="1468"/>
      <c r="LI39" s="1468"/>
      <c r="LJ39" s="1468"/>
      <c r="LK39" s="1452" t="s">
        <v>904</v>
      </c>
      <c r="LL39" s="1453"/>
      <c r="LM39" s="1453"/>
      <c r="LN39" s="1453"/>
      <c r="LO39" s="1453"/>
      <c r="LP39" s="1453"/>
      <c r="LQ39" s="1453"/>
      <c r="LR39" s="1453"/>
      <c r="LS39" s="1453"/>
      <c r="LT39" s="1453"/>
      <c r="LU39" s="1453"/>
      <c r="LV39" s="1453"/>
      <c r="LW39" s="1453"/>
      <c r="LX39" s="1453"/>
      <c r="LY39" s="1453"/>
      <c r="LZ39" s="1453"/>
      <c r="MA39" s="1453"/>
      <c r="MB39" s="1453"/>
      <c r="MC39" s="1453"/>
      <c r="MD39" s="1453"/>
      <c r="ME39" s="1453"/>
      <c r="MF39" s="1454"/>
      <c r="MG39" s="1452" t="s">
        <v>728</v>
      </c>
      <c r="MH39" s="1453"/>
      <c r="MI39" s="1453"/>
      <c r="MJ39" s="1453"/>
      <c r="MK39" s="1453"/>
      <c r="ML39" s="1453"/>
      <c r="MM39" s="1453"/>
      <c r="MN39" s="1453"/>
      <c r="MO39" s="1453"/>
      <c r="MP39" s="1453"/>
      <c r="MQ39" s="1453"/>
      <c r="MR39" s="1453"/>
      <c r="MS39" s="1453"/>
      <c r="MT39" s="1453"/>
      <c r="MU39" s="1453"/>
      <c r="MV39" s="1453"/>
      <c r="MW39" s="1453"/>
      <c r="MX39" s="1453"/>
      <c r="MY39" s="1453"/>
      <c r="MZ39" s="1453"/>
      <c r="NA39" s="1453"/>
      <c r="NB39" s="1453"/>
      <c r="NC39" s="1453"/>
      <c r="ND39" s="1453"/>
      <c r="NE39" s="1453"/>
      <c r="NF39" s="1453"/>
      <c r="NG39" s="1453"/>
      <c r="NH39" s="1453"/>
      <c r="NI39" s="1453"/>
      <c r="NJ39" s="1453"/>
      <c r="NK39" s="1453"/>
      <c r="NL39" s="1454"/>
      <c r="NM39" s="1468" t="s">
        <v>729</v>
      </c>
      <c r="NN39" s="1468"/>
      <c r="NO39" s="1468"/>
      <c r="NP39" s="1468"/>
      <c r="NQ39" s="1468"/>
      <c r="NR39" s="1468"/>
      <c r="NS39" s="1468"/>
      <c r="NT39" s="1468"/>
      <c r="NU39" s="1468"/>
      <c r="NV39" s="1468"/>
      <c r="NW39" s="1468"/>
      <c r="NX39" s="1468"/>
      <c r="NY39" s="1468"/>
      <c r="NZ39" s="1468"/>
      <c r="OA39" s="1468"/>
      <c r="OB39" s="1468"/>
      <c r="OC39" s="1468"/>
      <c r="OD39" s="1468"/>
      <c r="OE39" s="1468" t="s">
        <v>487</v>
      </c>
      <c r="OF39" s="1468"/>
      <c r="OG39" s="1468"/>
      <c r="OH39" s="1468"/>
      <c r="OI39" s="1468"/>
      <c r="OJ39" s="1468"/>
      <c r="OK39" s="1468" t="s">
        <v>733</v>
      </c>
      <c r="OL39" s="1468"/>
      <c r="OM39" s="1468"/>
      <c r="ON39" s="1468"/>
      <c r="OO39" s="1468"/>
      <c r="OP39" s="1468"/>
      <c r="OQ39" s="1468"/>
      <c r="OR39" s="1468"/>
      <c r="OS39" s="1468"/>
      <c r="OT39" s="1468"/>
      <c r="OU39" s="1468"/>
      <c r="OV39" s="1468"/>
      <c r="OW39" s="1468"/>
      <c r="OX39" s="1468"/>
      <c r="OY39" s="1468"/>
      <c r="OZ39" s="1468"/>
      <c r="PA39" s="1468"/>
      <c r="PB39" s="1468"/>
      <c r="PC39" s="1468"/>
      <c r="PD39" s="1468"/>
      <c r="PE39" s="1468"/>
      <c r="PF39" s="1468"/>
      <c r="PG39" s="1468"/>
      <c r="PH39" s="1468"/>
      <c r="PI39" s="1468"/>
      <c r="PJ39" s="1468"/>
      <c r="PK39" s="1468"/>
      <c r="PL39" s="1468"/>
      <c r="PM39" s="1468"/>
      <c r="PN39" s="1468"/>
      <c r="PO39" s="1468"/>
      <c r="PP39" s="1468"/>
      <c r="PQ39" s="1468"/>
      <c r="PR39" s="1468"/>
      <c r="PS39" s="1468"/>
      <c r="PT39" s="1468"/>
      <c r="PU39" s="1468"/>
      <c r="PV39" s="1468"/>
      <c r="PW39" s="1468"/>
      <c r="PX39" s="1468"/>
      <c r="PY39" s="1468"/>
      <c r="PZ39" s="1468"/>
      <c r="QA39" s="1468"/>
      <c r="QB39" s="1468"/>
      <c r="QC39" s="1468"/>
      <c r="QD39" s="1468"/>
      <c r="QE39" s="1468"/>
      <c r="QF39" s="1468"/>
      <c r="QG39" s="1468"/>
      <c r="QH39" s="1468"/>
      <c r="QI39" s="1468"/>
      <c r="QJ39" s="1468"/>
      <c r="QK39" s="1452" t="s">
        <v>790</v>
      </c>
      <c r="QL39" s="1454"/>
      <c r="QM39" s="1468" t="s">
        <v>789</v>
      </c>
      <c r="QN39" s="1468"/>
      <c r="QO39" s="1468"/>
      <c r="QP39" s="1468"/>
      <c r="QQ39" s="1468"/>
      <c r="QR39" s="1468"/>
      <c r="QS39" s="225"/>
      <c r="QT39" s="225"/>
      <c r="QU39" s="225"/>
      <c r="QV39" s="225">
        <f>SUM('Проверочная  таблица'!QY38:RV38)-QV38</f>
        <v>0</v>
      </c>
      <c r="QW39" s="226"/>
      <c r="QX39" s="1400"/>
      <c r="QY39" s="1452" t="s">
        <v>538</v>
      </c>
      <c r="QZ39" s="1454"/>
      <c r="RA39" s="1452" t="s">
        <v>189</v>
      </c>
      <c r="RB39" s="1454"/>
      <c r="RC39" s="1452" t="s">
        <v>188</v>
      </c>
      <c r="RD39" s="1454"/>
      <c r="RE39" s="1452" t="s">
        <v>175</v>
      </c>
      <c r="RF39" s="1454"/>
      <c r="RG39" s="1452" t="s">
        <v>176</v>
      </c>
      <c r="RH39" s="1454"/>
      <c r="RI39" s="1452" t="s">
        <v>217</v>
      </c>
      <c r="RJ39" s="1454"/>
      <c r="RK39" s="1452" t="s">
        <v>174</v>
      </c>
      <c r="RL39" s="1454"/>
      <c r="RM39" s="1452" t="s">
        <v>299</v>
      </c>
      <c r="RN39" s="1454"/>
      <c r="RO39" s="1452" t="s">
        <v>632</v>
      </c>
      <c r="RP39" s="1454"/>
      <c r="RQ39" s="1468" t="s">
        <v>192</v>
      </c>
      <c r="RR39" s="1468"/>
      <c r="RS39" s="1468"/>
      <c r="RT39" s="1468"/>
      <c r="RU39" s="1468"/>
      <c r="RV39" s="1468"/>
      <c r="RW39" s="1013"/>
      <c r="RX39" s="238"/>
      <c r="RY39" s="1452" t="s">
        <v>420</v>
      </c>
      <c r="RZ39" s="1453"/>
      <c r="SA39" s="1453"/>
      <c r="SB39" s="1453"/>
      <c r="SC39" s="1453"/>
      <c r="SD39" s="1453"/>
      <c r="SE39" s="1453"/>
      <c r="SF39" s="1454"/>
      <c r="SG39" s="1468" t="s">
        <v>898</v>
      </c>
      <c r="SH39" s="1468"/>
      <c r="SI39" s="1468"/>
      <c r="SJ39" s="1468"/>
      <c r="SK39" s="1468"/>
      <c r="SL39" s="1468"/>
      <c r="SM39" s="1452" t="s">
        <v>767</v>
      </c>
      <c r="SN39" s="1453"/>
      <c r="SO39" s="1453"/>
      <c r="SP39" s="1453"/>
      <c r="SQ39" s="1453"/>
      <c r="SR39" s="1453"/>
      <c r="SS39" s="1453"/>
      <c r="ST39" s="1453"/>
      <c r="SU39" s="1453"/>
      <c r="SV39" s="1453"/>
      <c r="SW39" s="1453"/>
      <c r="SX39" s="1454"/>
      <c r="SY39" s="1452" t="s">
        <v>414</v>
      </c>
      <c r="SZ39" s="1453"/>
      <c r="TA39" s="1453"/>
      <c r="TB39" s="1453"/>
      <c r="TC39" s="1453"/>
      <c r="TD39" s="1453"/>
      <c r="TE39" s="1453"/>
      <c r="TF39" s="1453"/>
      <c r="TG39" s="1453"/>
      <c r="TH39" s="1453"/>
      <c r="TI39" s="1453"/>
      <c r="TJ39" s="1453"/>
      <c r="TK39" s="1452" t="s">
        <v>770</v>
      </c>
      <c r="TL39" s="1453"/>
      <c r="TM39" s="1453"/>
      <c r="TN39" s="1453"/>
      <c r="TO39" s="1453"/>
      <c r="TP39" s="1453"/>
      <c r="TQ39" s="1453"/>
      <c r="TR39" s="1453"/>
      <c r="TS39" s="1453"/>
      <c r="TT39" s="1453"/>
      <c r="TU39" s="1453"/>
      <c r="TV39" s="1453"/>
      <c r="TW39" s="1468" t="s">
        <v>852</v>
      </c>
      <c r="TX39" s="1468"/>
      <c r="TY39" s="1468"/>
      <c r="TZ39" s="1468"/>
      <c r="UA39" s="1468"/>
      <c r="UB39" s="1468"/>
      <c r="UC39" s="1468"/>
      <c r="UD39" s="1468"/>
      <c r="UE39" s="1468"/>
      <c r="UF39" s="1468"/>
      <c r="UG39" s="1452" t="s">
        <v>603</v>
      </c>
      <c r="UH39" s="1453"/>
      <c r="UI39" s="1453"/>
      <c r="UJ39" s="1453"/>
      <c r="UK39" s="1453"/>
      <c r="UL39" s="1454"/>
      <c r="UM39" s="1452" t="s">
        <v>609</v>
      </c>
      <c r="UN39" s="1453"/>
      <c r="UO39" s="1453"/>
      <c r="UP39" s="1453"/>
      <c r="UQ39" s="1453"/>
      <c r="UR39" s="1454"/>
      <c r="US39" s="1468" t="s">
        <v>578</v>
      </c>
      <c r="UT39" s="1468"/>
      <c r="UU39" s="1468"/>
      <c r="UV39" s="1468"/>
      <c r="UW39" s="1468"/>
      <c r="UX39" s="1468"/>
      <c r="UY39" s="1468"/>
      <c r="UZ39" s="1468"/>
      <c r="VA39" s="1468"/>
      <c r="VB39" s="1468"/>
      <c r="VC39" s="1468"/>
      <c r="VD39" s="1468"/>
      <c r="VE39" s="1468"/>
      <c r="VF39" s="1468"/>
      <c r="VG39" s="1468"/>
      <c r="VH39" s="1468"/>
      <c r="VI39" s="913"/>
      <c r="VJ39" s="227"/>
      <c r="VK39" s="1514">
        <v>540</v>
      </c>
      <c r="VL39" s="1515"/>
      <c r="VM39" s="1515"/>
      <c r="VN39" s="1515"/>
      <c r="VO39" s="1515"/>
      <c r="VP39" s="1515"/>
      <c r="VQ39" s="1515"/>
      <c r="VR39" s="1516"/>
      <c r="VS39" s="1509">
        <v>640</v>
      </c>
      <c r="VT39" s="1509"/>
      <c r="VU39" s="1509"/>
      <c r="VV39" s="1509"/>
      <c r="VW39" s="1509"/>
      <c r="VX39" s="1509"/>
      <c r="VY39" s="1509"/>
      <c r="VZ39" s="1509"/>
      <c r="WA39" s="222"/>
      <c r="WB39" s="222"/>
    </row>
    <row r="40" spans="1:602" s="383" customFormat="1" ht="18" thickBot="1" x14ac:dyDescent="0.35">
      <c r="A40" s="222"/>
      <c r="B40" s="222"/>
      <c r="C40" s="1401">
        <f>C39-C37</f>
        <v>0</v>
      </c>
      <c r="D40" s="227"/>
      <c r="E40" s="223" t="s">
        <v>59</v>
      </c>
      <c r="F40" s="1402">
        <v>153411900</v>
      </c>
      <c r="G40" s="1402">
        <v>93907752.099999994</v>
      </c>
      <c r="I40" s="223"/>
      <c r="J40" s="223"/>
      <c r="K40" s="223"/>
      <c r="L40" s="223"/>
      <c r="M40" s="223"/>
      <c r="N40" s="223"/>
      <c r="O40" s="223"/>
      <c r="P40" s="223"/>
      <c r="Q40" s="222"/>
      <c r="R40" s="222"/>
      <c r="S40" s="222"/>
      <c r="T40" s="222"/>
      <c r="U40" s="222"/>
      <c r="V40" s="234"/>
      <c r="W40" s="222"/>
      <c r="X40" s="222"/>
      <c r="Y40" s="222"/>
      <c r="Z40" s="222"/>
      <c r="AA40" s="234"/>
      <c r="AB40" s="222"/>
      <c r="AC40" s="234"/>
      <c r="AD40" s="234"/>
      <c r="AE40" s="234"/>
      <c r="AF40" s="234"/>
      <c r="AG40" s="234"/>
      <c r="AH40" s="234"/>
      <c r="AI40" s="223" t="s">
        <v>125</v>
      </c>
      <c r="AJ40" s="1403">
        <v>501118356.20999998</v>
      </c>
      <c r="AK40" s="1404"/>
      <c r="AL40" s="237"/>
      <c r="AM40" s="237"/>
      <c r="AN40" s="237"/>
      <c r="AO40" s="237"/>
      <c r="AP40" s="1404"/>
      <c r="AQ40" s="1405"/>
      <c r="AR40" s="1406"/>
      <c r="AS40" s="1406"/>
      <c r="AT40" s="1407"/>
      <c r="AU40" s="1404"/>
      <c r="AV40" s="236"/>
      <c r="AW40" s="236"/>
      <c r="AX40" s="236"/>
      <c r="AY40" s="1404"/>
      <c r="AZ40" s="236"/>
      <c r="BA40" s="236"/>
      <c r="BB40" s="1408"/>
      <c r="BC40" s="1404"/>
      <c r="BD40" s="1409"/>
      <c r="BE40" s="1409"/>
      <c r="BF40" s="1409"/>
      <c r="BG40" s="1404"/>
      <c r="BH40" s="1409"/>
      <c r="BI40" s="1409"/>
      <c r="BJ40" s="1409"/>
      <c r="BK40" s="1404"/>
      <c r="BL40" s="1409"/>
      <c r="BM40" s="1409"/>
      <c r="BN40" s="1409"/>
      <c r="BO40" s="1404"/>
      <c r="BP40" s="1409"/>
      <c r="BQ40" s="1409"/>
      <c r="BR40" s="1409"/>
      <c r="BS40" s="237"/>
      <c r="BT40" s="237"/>
      <c r="BU40" s="237"/>
      <c r="BV40" s="262"/>
      <c r="BW40" s="237"/>
      <c r="BX40" s="1410"/>
      <c r="BY40" s="1407"/>
      <c r="BZ40" s="262"/>
      <c r="CA40" s="237"/>
      <c r="CB40" s="237"/>
      <c r="CC40" s="237"/>
      <c r="CD40" s="262"/>
      <c r="CE40" s="237"/>
      <c r="CF40" s="237"/>
      <c r="CG40" s="237"/>
      <c r="CH40" s="262"/>
      <c r="CI40" s="262"/>
      <c r="CJ40" s="262"/>
      <c r="CK40" s="262"/>
      <c r="CL40" s="262"/>
      <c r="CM40" s="262"/>
      <c r="CN40" s="262"/>
      <c r="CO40" s="262"/>
      <c r="CP40" s="262"/>
      <c r="CQ40" s="223"/>
      <c r="CR40" s="1411"/>
      <c r="CS40" s="223"/>
      <c r="CT40" s="223"/>
      <c r="CU40" s="223"/>
      <c r="CV40" s="223"/>
      <c r="CW40" s="223"/>
      <c r="CX40" s="223"/>
      <c r="CY40" s="223"/>
      <c r="CZ40" s="1412"/>
      <c r="DA40" s="223"/>
      <c r="DB40" s="223"/>
      <c r="DC40" s="223"/>
      <c r="DD40" s="223"/>
      <c r="DE40" s="223"/>
      <c r="DF40" s="223"/>
      <c r="DG40" s="237"/>
      <c r="DH40" s="237"/>
      <c r="DI40" s="237"/>
      <c r="DJ40" s="237"/>
      <c r="DK40" s="1413"/>
      <c r="DL40" s="1413"/>
      <c r="DM40" s="1414"/>
      <c r="DN40" s="1414"/>
      <c r="DO40" s="1414"/>
      <c r="DP40" s="1414"/>
      <c r="DQ40" s="1414"/>
      <c r="DR40" s="1414"/>
      <c r="DS40" s="1414"/>
      <c r="DT40" s="1414"/>
      <c r="DU40" s="1414"/>
      <c r="DV40" s="1415"/>
      <c r="DW40" s="1415"/>
      <c r="DX40" s="1415"/>
      <c r="DY40" s="1415"/>
      <c r="DZ40" s="1415"/>
      <c r="EA40" s="1415"/>
      <c r="EB40" s="1415">
        <v>878838</v>
      </c>
      <c r="EC40" s="237"/>
      <c r="ED40" s="237"/>
      <c r="EE40" s="237"/>
      <c r="EF40" s="237"/>
      <c r="EG40" s="1413"/>
      <c r="EH40" s="1413"/>
      <c r="EI40" s="237"/>
      <c r="EJ40" s="237"/>
      <c r="EK40" s="237"/>
      <c r="EL40" s="237"/>
      <c r="EM40" s="237"/>
      <c r="EN40" s="237"/>
      <c r="EO40" s="237"/>
      <c r="EP40" s="237"/>
      <c r="EQ40" s="237"/>
      <c r="ER40" s="237"/>
      <c r="ES40" s="237"/>
      <c r="ET40" s="237"/>
      <c r="EU40" s="237"/>
      <c r="EV40" s="237"/>
      <c r="EW40" s="237"/>
      <c r="EX40" s="237"/>
      <c r="EY40" s="237"/>
      <c r="EZ40" s="237"/>
      <c r="FA40" s="237"/>
      <c r="FB40" s="237"/>
      <c r="FC40" s="237"/>
      <c r="FD40" s="237"/>
      <c r="FE40" s="1408"/>
      <c r="FF40" s="1408"/>
      <c r="FG40" s="1408"/>
      <c r="FH40" s="1408"/>
      <c r="FI40" s="1416">
        <f>FI41-FJ40</f>
        <v>2359163.6400000006</v>
      </c>
      <c r="FJ40" s="1417">
        <v>44824107.640000001</v>
      </c>
      <c r="FK40" s="1408"/>
      <c r="FL40" s="1408"/>
      <c r="FM40" s="1408"/>
      <c r="FN40" s="1408"/>
      <c r="FO40" s="1408"/>
      <c r="FP40" s="1408"/>
      <c r="FQ40" s="1408"/>
      <c r="FR40" s="1408"/>
      <c r="FS40" s="1408"/>
      <c r="FT40" s="1408"/>
      <c r="FU40" s="1408"/>
      <c r="FV40" s="1408"/>
      <c r="FW40" s="1408"/>
      <c r="FX40" s="1408"/>
      <c r="FY40" s="1408"/>
      <c r="FZ40" s="1408"/>
      <c r="GA40" s="1408"/>
      <c r="GB40" s="1408"/>
      <c r="GC40" s="1408"/>
      <c r="GD40" s="1408"/>
      <c r="GE40" s="1408"/>
      <c r="GF40" s="1408"/>
      <c r="GG40" s="1417"/>
      <c r="GH40" s="1417"/>
      <c r="GI40" s="1417"/>
      <c r="GJ40" s="1417"/>
      <c r="GK40" s="1417"/>
      <c r="GL40" s="1417"/>
      <c r="GM40" s="1417"/>
      <c r="GN40" s="1417"/>
      <c r="GO40" s="1418">
        <f t="shared" ref="GO40" si="505">GO41-GP40</f>
        <v>0</v>
      </c>
      <c r="GP40" s="1417"/>
      <c r="GQ40" s="1417"/>
      <c r="GR40" s="1417"/>
      <c r="GS40" s="1417"/>
      <c r="GT40" s="1417"/>
      <c r="GU40" s="1417"/>
      <c r="GV40" s="1417"/>
      <c r="GW40" s="1417"/>
      <c r="GX40" s="1417"/>
      <c r="GY40" s="1417"/>
      <c r="GZ40" s="1417"/>
      <c r="HA40" s="1417"/>
      <c r="HB40" s="1417"/>
      <c r="HC40" s="1417"/>
      <c r="HD40" s="1417"/>
      <c r="HE40" s="1417"/>
      <c r="HF40" s="1417"/>
      <c r="HG40" s="1417"/>
      <c r="HH40" s="1417"/>
      <c r="HI40" s="1417"/>
      <c r="HJ40" s="1417"/>
      <c r="HK40" s="1417"/>
      <c r="HL40" s="1417"/>
      <c r="HM40" s="1417"/>
      <c r="HN40" s="1417"/>
      <c r="HO40" s="1417"/>
      <c r="HP40" s="1417"/>
      <c r="HQ40" s="1417"/>
      <c r="HR40" s="1417"/>
      <c r="HS40" s="1417"/>
      <c r="HT40" s="1417"/>
      <c r="HU40" s="1408"/>
      <c r="HV40" s="1408"/>
      <c r="HW40" s="1408"/>
      <c r="HX40" s="1408"/>
      <c r="HY40" s="1413"/>
      <c r="HZ40" s="1413"/>
      <c r="IA40" s="1408"/>
      <c r="IB40" s="1408"/>
      <c r="IC40" s="1408"/>
      <c r="ID40" s="1408"/>
      <c r="IE40" s="1413"/>
      <c r="IF40" s="1413"/>
      <c r="IK40" s="1413">
        <f>IK41-IL40</f>
        <v>226889.58999999997</v>
      </c>
      <c r="IL40" s="1419">
        <v>583426.39</v>
      </c>
      <c r="JI40" s="1398">
        <f>JI41-JJ40</f>
        <v>6704050.9400000013</v>
      </c>
      <c r="JJ40" s="1417">
        <v>2331683.61</v>
      </c>
      <c r="JK40" s="1409"/>
      <c r="JL40" s="1409"/>
      <c r="JM40" s="1409"/>
      <c r="JN40" s="1409"/>
      <c r="JO40" s="1409"/>
      <c r="JP40" s="1409"/>
      <c r="JQ40" s="1415"/>
      <c r="JR40" s="1415"/>
      <c r="JS40" s="1415"/>
      <c r="JT40" s="1415"/>
      <c r="JU40" s="1409"/>
      <c r="JV40" s="1409"/>
      <c r="JW40" s="1409"/>
      <c r="JX40" s="1409"/>
      <c r="JY40" s="1409"/>
      <c r="JZ40" s="1409"/>
      <c r="KA40" s="1409"/>
      <c r="KB40" s="1409"/>
      <c r="KC40" s="1409"/>
      <c r="KD40" s="1409"/>
      <c r="KE40" s="1260"/>
      <c r="KF40" s="1260"/>
      <c r="KG40" s="1260"/>
      <c r="KH40" s="1260"/>
      <c r="KI40" s="1260"/>
      <c r="KJ40" s="1260"/>
      <c r="KK40" s="1260"/>
      <c r="KL40" s="1260"/>
      <c r="KM40" s="1260"/>
      <c r="KN40" s="1260"/>
      <c r="KO40" s="1260"/>
      <c r="KP40" s="1260"/>
      <c r="KQ40" s="1260"/>
      <c r="KR40" s="1260"/>
      <c r="KS40" s="1260"/>
      <c r="KT40" s="1260"/>
      <c r="KU40" s="1260"/>
      <c r="KV40" s="1260"/>
      <c r="KW40" s="1260"/>
      <c r="KX40" s="1260"/>
      <c r="KY40" s="1260"/>
      <c r="KZ40" s="1260"/>
      <c r="LA40" s="1260"/>
      <c r="LB40" s="1260"/>
      <c r="LC40" s="1260"/>
      <c r="LD40" s="1260"/>
      <c r="LE40" s="1260"/>
      <c r="LF40" s="1416">
        <f>LF41-LG40</f>
        <v>50514104.520000011</v>
      </c>
      <c r="LG40" s="1417">
        <v>129893468.44</v>
      </c>
      <c r="LH40" s="1416">
        <f>LH41-LI40</f>
        <v>0</v>
      </c>
      <c r="LI40" s="1420"/>
      <c r="LJ40" s="1416"/>
      <c r="LK40" s="1260"/>
      <c r="LL40" s="1260"/>
      <c r="LM40" s="1260"/>
      <c r="LN40" s="237"/>
      <c r="LO40" s="237"/>
      <c r="LP40" s="1260"/>
      <c r="LQ40" s="1421"/>
      <c r="LR40" s="1421"/>
      <c r="LS40" s="1421"/>
      <c r="LT40" s="1422"/>
      <c r="LU40" s="262"/>
      <c r="LV40" s="262"/>
      <c r="LW40" s="262"/>
      <c r="LX40" s="262"/>
      <c r="LY40" s="262"/>
      <c r="LZ40" s="1423">
        <v>5050157.8899999997</v>
      </c>
      <c r="MA40" s="883"/>
      <c r="MB40" s="883"/>
      <c r="MC40" s="262"/>
      <c r="MD40" s="262"/>
      <c r="ME40" s="262"/>
      <c r="MF40" s="262"/>
      <c r="ML40" s="1424"/>
      <c r="MM40" s="1424"/>
      <c r="MN40" s="1425">
        <v>147553093</v>
      </c>
      <c r="NM40" s="237"/>
      <c r="NN40" s="237"/>
      <c r="NO40" s="237"/>
      <c r="NP40" s="237"/>
      <c r="NQ40" s="237"/>
      <c r="NR40" s="237"/>
      <c r="NS40" s="237"/>
      <c r="NT40" s="237"/>
      <c r="NU40" s="237"/>
      <c r="NV40" s="237"/>
      <c r="NW40" s="237"/>
      <c r="NX40" s="237"/>
      <c r="NY40" s="237"/>
      <c r="NZ40" s="237"/>
      <c r="OA40" s="237"/>
      <c r="OB40" s="237"/>
      <c r="OC40" s="237"/>
      <c r="OD40" s="237"/>
      <c r="OE40" s="1408"/>
      <c r="OF40" s="1408"/>
      <c r="OG40" s="1408"/>
      <c r="OH40" s="1408"/>
      <c r="OI40" s="1408">
        <f>OI41-OJ40</f>
        <v>18164.319999999949</v>
      </c>
      <c r="OJ40" s="1417">
        <v>862805.06</v>
      </c>
      <c r="OK40" s="237"/>
      <c r="OL40" s="237"/>
      <c r="OM40" s="237"/>
      <c r="ON40" s="237"/>
      <c r="OO40" s="237"/>
      <c r="OP40" s="237"/>
      <c r="OQ40" s="237"/>
      <c r="OR40" s="237"/>
      <c r="OS40" s="237"/>
      <c r="OT40" s="237"/>
      <c r="OU40" s="237"/>
      <c r="OV40" s="237"/>
      <c r="OW40" s="237"/>
      <c r="OX40" s="237"/>
      <c r="OY40" s="237"/>
      <c r="OZ40" s="237"/>
      <c r="PA40" s="237"/>
      <c r="PB40" s="237"/>
      <c r="PC40" s="237"/>
      <c r="PD40" s="237"/>
      <c r="PE40" s="237"/>
      <c r="PF40" s="237"/>
      <c r="PG40" s="237"/>
      <c r="PH40" s="237"/>
      <c r="PI40" s="237"/>
      <c r="PJ40" s="237"/>
      <c r="PK40" s="237"/>
      <c r="PL40" s="237"/>
      <c r="PM40" s="237"/>
      <c r="PN40" s="237"/>
      <c r="PO40" s="237"/>
      <c r="PP40" s="237"/>
      <c r="PQ40" s="237"/>
      <c r="PR40" s="237"/>
      <c r="PS40" s="237"/>
      <c r="PT40" s="237"/>
      <c r="PU40" s="237"/>
      <c r="PV40" s="237"/>
      <c r="PW40" s="237"/>
      <c r="PX40" s="237"/>
      <c r="PY40" s="237"/>
      <c r="PZ40" s="237"/>
      <c r="QA40" s="237"/>
      <c r="QB40" s="237"/>
      <c r="QC40" s="237"/>
      <c r="QD40" s="237"/>
      <c r="QE40" s="237"/>
      <c r="QF40" s="237"/>
      <c r="QG40" s="237"/>
      <c r="QH40" s="237"/>
      <c r="QI40" s="237"/>
      <c r="QJ40" s="237"/>
      <c r="QK40" s="223"/>
      <c r="QL40" s="223"/>
      <c r="QM40" s="223"/>
      <c r="QN40" s="223"/>
      <c r="QO40" s="223"/>
      <c r="QP40" s="223"/>
      <c r="QQ40" s="223"/>
      <c r="QR40" s="223"/>
      <c r="QS40" s="227"/>
      <c r="QT40" s="222"/>
      <c r="QU40" s="222"/>
      <c r="QV40" s="227"/>
      <c r="QW40" s="222"/>
      <c r="QX40" s="227"/>
      <c r="QY40" s="1260"/>
      <c r="QZ40" s="1260"/>
      <c r="RA40" s="1260"/>
      <c r="RB40" s="1260"/>
      <c r="RC40" s="1260"/>
      <c r="RD40" s="1260"/>
      <c r="RE40" s="223"/>
      <c r="RF40" s="223"/>
      <c r="RG40" s="223"/>
      <c r="RH40" s="223"/>
      <c r="RI40" s="223"/>
      <c r="RJ40" s="223"/>
      <c r="RK40" s="223"/>
      <c r="RL40" s="223"/>
      <c r="RM40" s="223"/>
      <c r="RN40" s="223"/>
      <c r="RO40" s="223"/>
      <c r="RP40" s="223"/>
      <c r="RQ40" s="223"/>
      <c r="RR40" s="223"/>
      <c r="RS40" s="223"/>
      <c r="RT40" s="223"/>
      <c r="RU40" s="223"/>
      <c r="RV40" s="223"/>
      <c r="RW40" s="223"/>
      <c r="RX40" s="223"/>
      <c r="RY40" s="223"/>
      <c r="RZ40" s="223"/>
      <c r="SA40" s="223"/>
      <c r="SB40" s="223"/>
      <c r="SC40" s="223"/>
      <c r="SD40" s="223"/>
      <c r="SE40" s="223"/>
      <c r="SF40" s="223"/>
      <c r="SG40" s="223"/>
      <c r="SH40" s="223"/>
      <c r="SI40" s="223"/>
      <c r="SJ40" s="223"/>
      <c r="SK40" s="223"/>
      <c r="SL40" s="223"/>
      <c r="SM40" s="223"/>
      <c r="SN40" s="223"/>
      <c r="SO40" s="223"/>
      <c r="SP40" s="223"/>
      <c r="SQ40" s="223"/>
      <c r="SR40" s="223"/>
      <c r="SS40" s="223"/>
      <c r="ST40" s="223"/>
      <c r="SU40" s="223"/>
      <c r="SV40" s="223"/>
      <c r="SW40" s="223"/>
      <c r="SX40" s="223"/>
      <c r="SY40" s="223"/>
      <c r="SZ40" s="223"/>
      <c r="TA40" s="223"/>
      <c r="TB40" s="1426"/>
      <c r="TC40" s="223"/>
      <c r="TD40" s="223"/>
      <c r="TE40" s="223"/>
      <c r="TF40" s="223"/>
      <c r="TG40" s="223"/>
      <c r="TH40" s="223"/>
      <c r="TI40" s="223"/>
      <c r="TJ40" s="223"/>
      <c r="TK40" s="223"/>
      <c r="TL40" s="223"/>
      <c r="TM40" s="223"/>
      <c r="TN40" s="223"/>
      <c r="TO40" s="223"/>
      <c r="TP40" s="223"/>
      <c r="TQ40" s="223"/>
      <c r="TR40" s="223"/>
      <c r="TS40" s="223"/>
      <c r="TT40" s="223"/>
      <c r="TU40" s="223"/>
      <c r="TV40" s="223"/>
      <c r="TW40" s="223"/>
      <c r="TX40" s="223"/>
      <c r="TY40" s="223"/>
      <c r="TZ40" s="223"/>
      <c r="UA40" s="223"/>
      <c r="UB40" s="223"/>
      <c r="UC40" s="223"/>
      <c r="UD40" s="223"/>
      <c r="UE40" s="223"/>
      <c r="UF40" s="223"/>
      <c r="UG40" s="223"/>
      <c r="UH40" s="223"/>
      <c r="UI40" s="223"/>
      <c r="UJ40" s="223"/>
      <c r="UK40" s="223"/>
      <c r="UL40" s="223"/>
      <c r="UM40" s="223"/>
      <c r="UN40" s="223"/>
      <c r="UO40" s="223"/>
      <c r="UP40" s="223"/>
      <c r="UQ40" s="223"/>
      <c r="UR40" s="223"/>
      <c r="US40" s="1409"/>
      <c r="UT40" s="1409"/>
      <c r="UU40" s="1409"/>
      <c r="UV40" s="351"/>
      <c r="UW40" s="238"/>
      <c r="UX40" s="238"/>
      <c r="UY40" s="238"/>
      <c r="UZ40" s="351"/>
      <c r="VA40" s="238"/>
      <c r="VB40" s="238"/>
      <c r="VC40" s="238"/>
      <c r="VD40" s="238"/>
      <c r="VE40" s="238"/>
      <c r="VF40" s="238"/>
      <c r="VG40" s="238"/>
      <c r="VH40" s="238"/>
      <c r="VI40" s="227"/>
      <c r="VJ40" s="227"/>
      <c r="VK40" s="279">
        <v>101400000</v>
      </c>
      <c r="VL40" s="279"/>
      <c r="VM40" s="1427"/>
      <c r="VN40" s="1427"/>
      <c r="VO40" s="222"/>
      <c r="VP40" s="222"/>
      <c r="VQ40" s="222"/>
      <c r="VR40" s="222"/>
      <c r="VS40" s="284">
        <v>-815089300</v>
      </c>
      <c r="VT40" s="284">
        <v>-261119300</v>
      </c>
      <c r="VU40" s="1427"/>
      <c r="VV40" s="1427"/>
      <c r="VW40" s="222"/>
      <c r="VX40" s="222"/>
      <c r="VY40" s="222"/>
      <c r="VZ40" s="222"/>
      <c r="WA40" s="222"/>
      <c r="WB40" s="222"/>
    </row>
    <row r="41" spans="1:602" s="383" customFormat="1" ht="17.399999999999999" x14ac:dyDescent="0.3">
      <c r="A41" s="222"/>
      <c r="B41" s="222"/>
      <c r="C41" s="227">
        <f>C40-C38</f>
        <v>0</v>
      </c>
      <c r="D41" s="227"/>
      <c r="E41" s="223" t="s">
        <v>166</v>
      </c>
      <c r="F41" s="1409">
        <f>F40-'Район  и  поселения'!AA36</f>
        <v>0</v>
      </c>
      <c r="G41" s="1409">
        <f>G40-'Район  и  поселения'!BE36</f>
        <v>0</v>
      </c>
      <c r="I41" s="223"/>
      <c r="J41" s="223"/>
      <c r="K41" s="223"/>
      <c r="L41" s="223"/>
      <c r="M41" s="223"/>
      <c r="N41" s="223"/>
      <c r="O41" s="223"/>
      <c r="P41" s="223"/>
      <c r="Q41" s="222"/>
      <c r="R41" s="222"/>
      <c r="S41" s="222"/>
      <c r="T41" s="222"/>
      <c r="U41" s="222"/>
      <c r="V41" s="234"/>
      <c r="W41" s="222"/>
      <c r="X41" s="222"/>
      <c r="Y41" s="222"/>
      <c r="Z41" s="222"/>
      <c r="AA41" s="234"/>
      <c r="AB41" s="222"/>
      <c r="AC41" s="234"/>
      <c r="AD41" s="234"/>
      <c r="AE41" s="234"/>
      <c r="AF41" s="234"/>
      <c r="AG41" s="234"/>
      <c r="AH41" s="234"/>
      <c r="AI41" s="223"/>
      <c r="AJ41" s="1428"/>
      <c r="AK41" s="1428"/>
      <c r="AL41" s="237"/>
      <c r="AM41" s="237"/>
      <c r="AN41" s="237"/>
      <c r="AO41" s="237"/>
      <c r="AP41" s="1428"/>
      <c r="AQ41" s="1429"/>
      <c r="AR41" s="1430"/>
      <c r="AS41" s="1430"/>
      <c r="AT41" s="1429"/>
      <c r="AU41" s="1428"/>
      <c r="AV41" s="236"/>
      <c r="AW41" s="236"/>
      <c r="AX41" s="236"/>
      <c r="AY41" s="1428"/>
      <c r="AZ41" s="236"/>
      <c r="BA41" s="236"/>
      <c r="BB41" s="1431"/>
      <c r="BC41" s="1428"/>
      <c r="BD41" s="1409"/>
      <c r="BE41" s="1409"/>
      <c r="BF41" s="1409"/>
      <c r="BG41" s="1428"/>
      <c r="BH41" s="1409"/>
      <c r="BI41" s="1409"/>
      <c r="BJ41" s="1409"/>
      <c r="BK41" s="1428"/>
      <c r="BL41" s="1409"/>
      <c r="BM41" s="1409"/>
      <c r="BN41" s="1409"/>
      <c r="BO41" s="1428"/>
      <c r="BP41" s="1409"/>
      <c r="BQ41" s="1409"/>
      <c r="BR41" s="1409"/>
      <c r="BS41" s="237"/>
      <c r="BT41" s="237"/>
      <c r="BU41" s="237"/>
      <c r="BV41" s="262"/>
      <c r="BW41" s="237"/>
      <c r="BX41" s="1432"/>
      <c r="BY41" s="1429"/>
      <c r="BZ41" s="262"/>
      <c r="CA41" s="237"/>
      <c r="CB41" s="237"/>
      <c r="CC41" s="237"/>
      <c r="CD41" s="262"/>
      <c r="CE41" s="237"/>
      <c r="CF41" s="237"/>
      <c r="CG41" s="237"/>
      <c r="CH41" s="262"/>
      <c r="CI41" s="262"/>
      <c r="CJ41" s="262"/>
      <c r="CK41" s="262"/>
      <c r="CL41" s="262"/>
      <c r="CM41" s="262"/>
      <c r="CN41" s="262"/>
      <c r="CO41" s="262"/>
      <c r="CP41" s="262"/>
      <c r="CQ41" s="223"/>
      <c r="CR41" s="1414">
        <f>CR40-CR38</f>
        <v>0</v>
      </c>
      <c r="CS41" s="223"/>
      <c r="CT41" s="223"/>
      <c r="CU41" s="223"/>
      <c r="CV41" s="223"/>
      <c r="CW41" s="223"/>
      <c r="CX41" s="223"/>
      <c r="CY41" s="223"/>
      <c r="CZ41" s="1430"/>
      <c r="DA41" s="223"/>
      <c r="DB41" s="223"/>
      <c r="DC41" s="223"/>
      <c r="DD41" s="223"/>
      <c r="DE41" s="223"/>
      <c r="DF41" s="223"/>
      <c r="DG41" s="237"/>
      <c r="DH41" s="237"/>
      <c r="DI41" s="237"/>
      <c r="DJ41" s="237"/>
      <c r="DK41" s="1431"/>
      <c r="DL41" s="1431"/>
      <c r="DM41" s="1414"/>
      <c r="DN41" s="1414"/>
      <c r="DO41" s="1414"/>
      <c r="DP41" s="1414"/>
      <c r="DQ41" s="1414"/>
      <c r="DR41" s="1414"/>
      <c r="DS41" s="1414"/>
      <c r="DT41" s="1414"/>
      <c r="DU41" s="1414"/>
      <c r="DV41" s="1431"/>
      <c r="DW41" s="1431"/>
      <c r="DX41" s="1431"/>
      <c r="DY41" s="1431"/>
      <c r="DZ41" s="1431"/>
      <c r="EA41" s="1431"/>
      <c r="EB41" s="1431"/>
      <c r="EC41" s="237"/>
      <c r="ED41" s="237"/>
      <c r="EE41" s="237"/>
      <c r="EF41" s="237"/>
      <c r="EG41" s="1431"/>
      <c r="EH41" s="1431"/>
      <c r="EI41" s="237"/>
      <c r="EJ41" s="237"/>
      <c r="EK41" s="237"/>
      <c r="EL41" s="237"/>
      <c r="EM41" s="237"/>
      <c r="EN41" s="237"/>
      <c r="EO41" s="237"/>
      <c r="EP41" s="237"/>
      <c r="EQ41" s="237"/>
      <c r="ER41" s="237"/>
      <c r="ES41" s="237"/>
      <c r="ET41" s="237"/>
      <c r="EU41" s="237"/>
      <c r="EV41" s="237"/>
      <c r="EW41" s="237"/>
      <c r="EX41" s="237"/>
      <c r="EY41" s="237"/>
      <c r="EZ41" s="237"/>
      <c r="FA41" s="237"/>
      <c r="FB41" s="237"/>
      <c r="FC41" s="237"/>
      <c r="FD41" s="237"/>
      <c r="FE41" s="1431"/>
      <c r="FF41" s="1431"/>
      <c r="FG41" s="1431"/>
      <c r="FH41" s="1431"/>
      <c r="FI41" s="1425">
        <v>47183271.280000001</v>
      </c>
      <c r="FJ41" s="1420"/>
      <c r="FK41" s="1431"/>
      <c r="FL41" s="1431"/>
      <c r="FM41" s="1431"/>
      <c r="FN41" s="1431"/>
      <c r="FO41" s="1431"/>
      <c r="FP41" s="1431"/>
      <c r="FQ41" s="1431"/>
      <c r="FR41" s="1431"/>
      <c r="FS41" s="1431"/>
      <c r="FT41" s="1431"/>
      <c r="FU41" s="1431"/>
      <c r="FV41" s="1431"/>
      <c r="FW41" s="1431"/>
      <c r="FX41" s="1431"/>
      <c r="FY41" s="1431"/>
      <c r="FZ41" s="1431"/>
      <c r="GA41" s="1431"/>
      <c r="GB41" s="1431"/>
      <c r="GC41" s="1431"/>
      <c r="GD41" s="1431"/>
      <c r="GE41" s="1431"/>
      <c r="GF41" s="1431"/>
      <c r="GG41" s="1420"/>
      <c r="GH41" s="1420"/>
      <c r="GI41" s="1420"/>
      <c r="GJ41" s="1420"/>
      <c r="GK41" s="1420"/>
      <c r="GL41" s="1420"/>
      <c r="GM41" s="1420"/>
      <c r="GN41" s="1420"/>
      <c r="GO41" s="1433"/>
      <c r="GP41" s="1420"/>
      <c r="GQ41" s="1420"/>
      <c r="GR41" s="1420"/>
      <c r="GS41" s="1420"/>
      <c r="GT41" s="1420"/>
      <c r="GU41" s="1420"/>
      <c r="GV41" s="1420"/>
      <c r="GW41" s="1420"/>
      <c r="GX41" s="1420"/>
      <c r="GY41" s="1420"/>
      <c r="GZ41" s="1420"/>
      <c r="HA41" s="1420"/>
      <c r="HB41" s="1420"/>
      <c r="HC41" s="1420"/>
      <c r="HD41" s="1420"/>
      <c r="HE41" s="1420"/>
      <c r="HF41" s="1420"/>
      <c r="HG41" s="1420"/>
      <c r="HH41" s="1420"/>
      <c r="HI41" s="1420"/>
      <c r="HJ41" s="1420"/>
      <c r="HK41" s="1420"/>
      <c r="HL41" s="1420"/>
      <c r="HM41" s="1420"/>
      <c r="HN41" s="1420"/>
      <c r="HO41" s="1420"/>
      <c r="HP41" s="1420"/>
      <c r="HQ41" s="1420"/>
      <c r="HR41" s="1420"/>
      <c r="HS41" s="1420"/>
      <c r="HT41" s="1420"/>
      <c r="HU41" s="1431"/>
      <c r="HV41" s="1431"/>
      <c r="HW41" s="1431"/>
      <c r="HX41" s="1431"/>
      <c r="HY41" s="1431"/>
      <c r="HZ41" s="1431"/>
      <c r="IA41" s="1431"/>
      <c r="IB41" s="1431"/>
      <c r="IC41" s="1431"/>
      <c r="ID41" s="1431"/>
      <c r="IE41" s="1431"/>
      <c r="IF41" s="1431"/>
      <c r="IK41" s="1423">
        <v>810315.98</v>
      </c>
      <c r="IL41" s="1434"/>
      <c r="JI41" s="1425">
        <v>9035734.5500000007</v>
      </c>
      <c r="JK41" s="1409"/>
      <c r="JL41" s="1409"/>
      <c r="JM41" s="1409"/>
      <c r="JN41" s="1409"/>
      <c r="JO41" s="1409"/>
      <c r="JP41" s="1409"/>
      <c r="JQ41" s="1431"/>
      <c r="JR41" s="1431"/>
      <c r="JS41" s="1431"/>
      <c r="JT41" s="1431"/>
      <c r="JU41" s="1409"/>
      <c r="JV41" s="1409"/>
      <c r="JW41" s="1409"/>
      <c r="JX41" s="1409"/>
      <c r="JY41" s="1409"/>
      <c r="JZ41" s="1409"/>
      <c r="KA41" s="1409"/>
      <c r="KB41" s="1409"/>
      <c r="KC41" s="1409"/>
      <c r="KD41" s="1409"/>
      <c r="KE41" s="1260"/>
      <c r="KF41" s="1260"/>
      <c r="KG41" s="1260"/>
      <c r="KH41" s="1260"/>
      <c r="KI41" s="1260"/>
      <c r="KJ41" s="1260"/>
      <c r="KK41" s="1260"/>
      <c r="KL41" s="1260"/>
      <c r="KM41" s="1260"/>
      <c r="KN41" s="1260"/>
      <c r="KO41" s="1260"/>
      <c r="KP41" s="1260"/>
      <c r="KQ41" s="1260"/>
      <c r="KR41" s="1260"/>
      <c r="KS41" s="1260"/>
      <c r="KT41" s="1260"/>
      <c r="KU41" s="1260"/>
      <c r="KV41" s="1260"/>
      <c r="KW41" s="1260"/>
      <c r="KX41" s="1260"/>
      <c r="KY41" s="1260"/>
      <c r="KZ41" s="1260"/>
      <c r="LA41" s="1260"/>
      <c r="LB41" s="1260"/>
      <c r="LC41" s="1260"/>
      <c r="LD41" s="1260"/>
      <c r="LE41" s="1260"/>
      <c r="LF41" s="1425">
        <v>180407572.96000001</v>
      </c>
      <c r="LG41" s="1420"/>
      <c r="LH41" s="1435"/>
      <c r="LI41" s="1420"/>
      <c r="LJ41" s="1420"/>
      <c r="LK41" s="1260"/>
      <c r="LL41" s="1260"/>
      <c r="LM41" s="1260"/>
      <c r="LN41" s="237"/>
      <c r="LO41" s="237"/>
      <c r="LP41" s="1260"/>
      <c r="LQ41" s="1430"/>
      <c r="LR41" s="1430"/>
      <c r="LS41" s="1430"/>
      <c r="LT41" s="1436"/>
      <c r="LU41" s="262"/>
      <c r="LV41" s="262"/>
      <c r="LW41" s="262"/>
      <c r="LX41" s="262"/>
      <c r="LY41" s="262"/>
      <c r="LZ41" s="262"/>
      <c r="MA41" s="262"/>
      <c r="MB41" s="262"/>
      <c r="MC41" s="262"/>
      <c r="MD41" s="262"/>
      <c r="ME41" s="262"/>
      <c r="MF41" s="262"/>
      <c r="ML41" s="1431"/>
      <c r="MM41" s="1431"/>
      <c r="MN41" s="1431"/>
      <c r="NM41" s="237"/>
      <c r="NN41" s="237"/>
      <c r="NO41" s="237"/>
      <c r="NP41" s="237"/>
      <c r="NQ41" s="237"/>
      <c r="NR41" s="237"/>
      <c r="NS41" s="237"/>
      <c r="NT41" s="237"/>
      <c r="NU41" s="237"/>
      <c r="NV41" s="237"/>
      <c r="NW41" s="237"/>
      <c r="NX41" s="237"/>
      <c r="NY41" s="237"/>
      <c r="NZ41" s="237"/>
      <c r="OA41" s="237"/>
      <c r="OB41" s="237"/>
      <c r="OC41" s="237"/>
      <c r="OD41" s="237"/>
      <c r="OE41" s="1431"/>
      <c r="OF41" s="1431"/>
      <c r="OG41" s="1431"/>
      <c r="OH41" s="1431"/>
      <c r="OI41" s="1425">
        <v>880969.38</v>
      </c>
      <c r="OJ41" s="1431"/>
      <c r="OK41" s="237"/>
      <c r="OL41" s="237"/>
      <c r="OM41" s="237"/>
      <c r="ON41" s="237"/>
      <c r="OO41" s="237"/>
      <c r="OP41" s="237"/>
      <c r="OQ41" s="237"/>
      <c r="OR41" s="237"/>
      <c r="OS41" s="237"/>
      <c r="OT41" s="237"/>
      <c r="OU41" s="237"/>
      <c r="OV41" s="237"/>
      <c r="OW41" s="237"/>
      <c r="OX41" s="237"/>
      <c r="OY41" s="237"/>
      <c r="OZ41" s="237"/>
      <c r="PA41" s="237"/>
      <c r="PB41" s="237"/>
      <c r="PC41" s="237"/>
      <c r="PD41" s="237"/>
      <c r="PE41" s="237"/>
      <c r="PF41" s="237"/>
      <c r="PG41" s="237"/>
      <c r="PH41" s="237"/>
      <c r="PI41" s="237"/>
      <c r="PJ41" s="237"/>
      <c r="PK41" s="237"/>
      <c r="PL41" s="237"/>
      <c r="PM41" s="237"/>
      <c r="PN41" s="237"/>
      <c r="PO41" s="237"/>
      <c r="PP41" s="237"/>
      <c r="PQ41" s="237"/>
      <c r="PR41" s="237"/>
      <c r="PS41" s="237"/>
      <c r="PT41" s="237"/>
      <c r="PU41" s="237"/>
      <c r="PV41" s="237"/>
      <c r="PW41" s="237"/>
      <c r="PX41" s="237"/>
      <c r="PY41" s="237"/>
      <c r="PZ41" s="237"/>
      <c r="QA41" s="237"/>
      <c r="QB41" s="237"/>
      <c r="QC41" s="237"/>
      <c r="QD41" s="237"/>
      <c r="QE41" s="237"/>
      <c r="QF41" s="237"/>
      <c r="QG41" s="237"/>
      <c r="QH41" s="237"/>
      <c r="QI41" s="237"/>
      <c r="QJ41" s="237"/>
      <c r="QK41" s="223"/>
      <c r="QL41" s="223"/>
      <c r="QM41" s="223"/>
      <c r="QN41" s="223"/>
      <c r="QO41" s="223"/>
      <c r="QP41" s="223"/>
      <c r="QQ41" s="223"/>
      <c r="QR41" s="223"/>
      <c r="QS41" s="227"/>
      <c r="QT41" s="222"/>
      <c r="QU41" s="222"/>
      <c r="QV41" s="227"/>
      <c r="QW41" s="222"/>
      <c r="QX41" s="227"/>
      <c r="QY41" s="1260"/>
      <c r="QZ41" s="1260"/>
      <c r="RA41" s="1260"/>
      <c r="RB41" s="1260"/>
      <c r="RC41" s="1260"/>
      <c r="RD41" s="1260"/>
      <c r="RE41" s="223"/>
      <c r="RF41" s="223"/>
      <c r="RG41" s="223"/>
      <c r="RH41" s="223"/>
      <c r="RI41" s="223"/>
      <c r="RJ41" s="223"/>
      <c r="RK41" s="223"/>
      <c r="RL41" s="223"/>
      <c r="RM41" s="223"/>
      <c r="RN41" s="223"/>
      <c r="RO41" s="223"/>
      <c r="RP41" s="223"/>
      <c r="RQ41" s="223"/>
      <c r="RR41" s="223"/>
      <c r="RS41" s="223"/>
      <c r="RT41" s="223"/>
      <c r="RU41" s="223"/>
      <c r="RV41" s="223"/>
      <c r="RW41" s="223"/>
      <c r="RX41" s="223"/>
      <c r="RY41" s="223"/>
      <c r="RZ41" s="223"/>
      <c r="SA41" s="223"/>
      <c r="SB41" s="223"/>
      <c r="SC41" s="223"/>
      <c r="SD41" s="223"/>
      <c r="SE41" s="223"/>
      <c r="SF41" s="223"/>
      <c r="SG41" s="223"/>
      <c r="SH41" s="223"/>
      <c r="SI41" s="223"/>
      <c r="SJ41" s="223"/>
      <c r="SK41" s="223"/>
      <c r="SL41" s="223"/>
      <c r="SM41" s="223"/>
      <c r="SN41" s="223"/>
      <c r="SO41" s="223"/>
      <c r="SP41" s="223"/>
      <c r="SQ41" s="223"/>
      <c r="SR41" s="223"/>
      <c r="SS41" s="223"/>
      <c r="ST41" s="223"/>
      <c r="SU41" s="223"/>
      <c r="SV41" s="223"/>
      <c r="SW41" s="223"/>
      <c r="SX41" s="223"/>
      <c r="SY41" s="223"/>
      <c r="SZ41" s="223"/>
      <c r="TA41" s="223"/>
      <c r="TB41" s="1437"/>
      <c r="TC41" s="223"/>
      <c r="TD41" s="223"/>
      <c r="TE41" s="223"/>
      <c r="TF41" s="223"/>
      <c r="TG41" s="223"/>
      <c r="TH41" s="223"/>
      <c r="TI41" s="223"/>
      <c r="TJ41" s="223"/>
      <c r="TK41" s="223"/>
      <c r="TL41" s="223"/>
      <c r="TM41" s="223"/>
      <c r="TN41" s="223"/>
      <c r="TO41" s="223"/>
      <c r="TP41" s="223"/>
      <c r="TQ41" s="223"/>
      <c r="TR41" s="223"/>
      <c r="TS41" s="223"/>
      <c r="TT41" s="223"/>
      <c r="TU41" s="223"/>
      <c r="TV41" s="223"/>
      <c r="TW41" s="223"/>
      <c r="TX41" s="223"/>
      <c r="TY41" s="223"/>
      <c r="TZ41" s="223"/>
      <c r="UA41" s="223"/>
      <c r="UB41" s="223"/>
      <c r="UC41" s="223"/>
      <c r="UD41" s="223"/>
      <c r="UE41" s="223"/>
      <c r="UF41" s="223"/>
      <c r="UG41" s="223"/>
      <c r="UH41" s="223"/>
      <c r="UI41" s="223"/>
      <c r="UJ41" s="223"/>
      <c r="UK41" s="223"/>
      <c r="UL41" s="223"/>
      <c r="UM41" s="223"/>
      <c r="UN41" s="223"/>
      <c r="UO41" s="223"/>
      <c r="UP41" s="223"/>
      <c r="UQ41" s="223"/>
      <c r="UR41" s="223"/>
      <c r="US41" s="1409"/>
      <c r="UT41" s="1409"/>
      <c r="UU41" s="1409"/>
      <c r="UV41" s="818"/>
      <c r="UW41" s="238"/>
      <c r="UX41" s="238"/>
      <c r="UY41" s="238"/>
      <c r="UZ41" s="818"/>
      <c r="VA41" s="238"/>
      <c r="VB41" s="238"/>
      <c r="VC41" s="238"/>
      <c r="VD41" s="238"/>
      <c r="VE41" s="238"/>
      <c r="VF41" s="238"/>
      <c r="VG41" s="238"/>
      <c r="VH41" s="238"/>
      <c r="VI41" s="227"/>
      <c r="VJ41" s="227"/>
      <c r="VK41" s="1438">
        <f>VK40-VK38</f>
        <v>0</v>
      </c>
      <c r="VL41" s="1438">
        <f>VL40-VL38</f>
        <v>0</v>
      </c>
      <c r="VM41" s="1427"/>
      <c r="VN41" s="1427"/>
      <c r="VO41" s="222"/>
      <c r="VP41" s="222"/>
      <c r="VQ41" s="222"/>
      <c r="VR41" s="222"/>
      <c r="VS41" s="1438">
        <f>VS40-VS38</f>
        <v>0</v>
      </c>
      <c r="VT41" s="1438">
        <f>VT40-VT38</f>
        <v>0</v>
      </c>
      <c r="VU41" s="1427"/>
      <c r="VV41" s="1427"/>
      <c r="VW41" s="222"/>
      <c r="VX41" s="222"/>
      <c r="VY41" s="222"/>
      <c r="VZ41" s="222"/>
      <c r="WA41" s="222"/>
      <c r="WB41" s="222"/>
    </row>
    <row r="42" spans="1:602" s="383" customFormat="1" ht="19.5" customHeight="1" x14ac:dyDescent="0.3">
      <c r="A42" s="1263"/>
      <c r="B42" s="1401"/>
      <c r="C42" s="222"/>
      <c r="D42" s="227"/>
      <c r="I42" s="223"/>
      <c r="J42" s="223"/>
      <c r="K42" s="223"/>
      <c r="L42" s="223"/>
      <c r="M42" s="223"/>
      <c r="N42" s="223"/>
      <c r="O42" s="223"/>
      <c r="P42" s="223"/>
      <c r="Q42" s="222"/>
      <c r="R42" s="222"/>
      <c r="S42" s="222"/>
      <c r="T42" s="222"/>
      <c r="U42" s="222"/>
      <c r="V42" s="234"/>
      <c r="W42" s="222"/>
      <c r="X42" s="222"/>
      <c r="Y42" s="222"/>
      <c r="Z42" s="222"/>
      <c r="AA42" s="234"/>
      <c r="AB42" s="222"/>
      <c r="AC42" s="234"/>
      <c r="AD42" s="234"/>
      <c r="AE42" s="234"/>
      <c r="AF42" s="234"/>
      <c r="AG42" s="234"/>
      <c r="AH42" s="234"/>
      <c r="AI42" s="227"/>
      <c r="AJ42" s="261"/>
      <c r="AK42" s="261"/>
      <c r="AL42" s="237"/>
      <c r="AM42" s="237"/>
      <c r="AN42" s="237"/>
      <c r="AO42" s="237"/>
      <c r="AP42" s="261"/>
      <c r="AQ42" s="1414">
        <f>AQ40-AQ38</f>
        <v>0</v>
      </c>
      <c r="AR42" s="1414">
        <f>AR40-AR38</f>
        <v>0</v>
      </c>
      <c r="AS42" s="1414"/>
      <c r="AT42" s="1414">
        <f>AT40-AT38</f>
        <v>0</v>
      </c>
      <c r="AU42" s="261"/>
      <c r="AV42" s="236"/>
      <c r="AW42" s="236"/>
      <c r="AX42" s="236"/>
      <c r="AY42" s="261"/>
      <c r="AZ42" s="236"/>
      <c r="BA42" s="236"/>
      <c r="BB42" s="1414"/>
      <c r="BC42" s="261"/>
      <c r="BD42" s="1409"/>
      <c r="BE42" s="1409"/>
      <c r="BF42" s="1409"/>
      <c r="BG42" s="261"/>
      <c r="BH42" s="1409"/>
      <c r="BI42" s="1409"/>
      <c r="BJ42" s="1409"/>
      <c r="BK42" s="261"/>
      <c r="BL42" s="1409"/>
      <c r="BM42" s="1409"/>
      <c r="BN42" s="1409"/>
      <c r="BO42" s="261"/>
      <c r="BP42" s="1409"/>
      <c r="BQ42" s="1409"/>
      <c r="BR42" s="1409"/>
      <c r="BS42" s="237"/>
      <c r="BT42" s="237"/>
      <c r="BU42" s="237"/>
      <c r="BV42" s="1414"/>
      <c r="BW42" s="237"/>
      <c r="BX42" s="1414">
        <f>BX40-BX38</f>
        <v>0</v>
      </c>
      <c r="BY42" s="1414">
        <f>BY40-BY38</f>
        <v>0</v>
      </c>
      <c r="BZ42" s="1414"/>
      <c r="CA42" s="237"/>
      <c r="CB42" s="237"/>
      <c r="CC42" s="237"/>
      <c r="CD42" s="1414"/>
      <c r="CE42" s="237"/>
      <c r="CF42" s="237"/>
      <c r="CG42" s="237"/>
      <c r="CH42" s="1414"/>
      <c r="CI42" s="262"/>
      <c r="CJ42" s="262"/>
      <c r="CK42" s="262"/>
      <c r="CL42" s="262"/>
      <c r="CM42" s="262"/>
      <c r="CN42" s="262"/>
      <c r="CO42" s="262"/>
      <c r="CP42" s="262"/>
      <c r="CS42" s="223"/>
      <c r="CT42" s="223"/>
      <c r="CU42" s="223"/>
      <c r="CV42" s="223"/>
      <c r="CW42" s="223"/>
      <c r="CX42" s="223"/>
      <c r="CY42" s="223"/>
      <c r="CZ42" s="1414">
        <f>CZ40-CZ38</f>
        <v>0</v>
      </c>
      <c r="DA42" s="223"/>
      <c r="DB42" s="223"/>
      <c r="DC42" s="223"/>
      <c r="DD42" s="223"/>
      <c r="DE42" s="223"/>
      <c r="DF42" s="223"/>
      <c r="DG42" s="237"/>
      <c r="DH42" s="237"/>
      <c r="DI42" s="237"/>
      <c r="DJ42" s="237"/>
      <c r="DK42" s="1414">
        <f>DK40-DK37</f>
        <v>0</v>
      </c>
      <c r="DL42" s="1414">
        <f>DL40-DL37</f>
        <v>0</v>
      </c>
      <c r="DM42" s="1414"/>
      <c r="DN42" s="1414"/>
      <c r="DO42" s="1414"/>
      <c r="DP42" s="1414"/>
      <c r="DQ42" s="1414"/>
      <c r="DR42" s="1414"/>
      <c r="DS42" s="1414"/>
      <c r="DT42" s="1414"/>
      <c r="DU42" s="1414"/>
      <c r="DV42" s="1414">
        <f>DV40-DV37</f>
        <v>0</v>
      </c>
      <c r="DW42" s="1414"/>
      <c r="DX42" s="1414"/>
      <c r="DY42" s="1414">
        <f>DY40-DY37</f>
        <v>0</v>
      </c>
      <c r="DZ42" s="1414">
        <f>DZ40-DZ37</f>
        <v>0</v>
      </c>
      <c r="EA42" s="1414">
        <f>EA40-EA37</f>
        <v>0</v>
      </c>
      <c r="EB42" s="1414">
        <f>EB40-EB37</f>
        <v>0</v>
      </c>
      <c r="EC42" s="237"/>
      <c r="ED42" s="237"/>
      <c r="EE42" s="237"/>
      <c r="EF42" s="237"/>
      <c r="EG42" s="1414">
        <f>EG40-EG37</f>
        <v>0</v>
      </c>
      <c r="EH42" s="1414">
        <f>EH40-EH37</f>
        <v>0</v>
      </c>
      <c r="EI42" s="237"/>
      <c r="EJ42" s="237"/>
      <c r="EK42" s="237"/>
      <c r="EL42" s="237"/>
      <c r="EM42" s="237"/>
      <c r="EN42" s="237"/>
      <c r="EO42" s="237"/>
      <c r="EP42" s="237"/>
      <c r="EQ42" s="237"/>
      <c r="ER42" s="237"/>
      <c r="ES42" s="237"/>
      <c r="ET42" s="237"/>
      <c r="EU42" s="237"/>
      <c r="EV42" s="237"/>
      <c r="EW42" s="237"/>
      <c r="EX42" s="237"/>
      <c r="EY42" s="237"/>
      <c r="EZ42" s="237"/>
      <c r="FA42" s="237"/>
      <c r="FB42" s="237"/>
      <c r="FC42" s="237"/>
      <c r="FD42" s="237"/>
      <c r="FE42" s="1414"/>
      <c r="FF42" s="1414"/>
      <c r="FG42" s="1414"/>
      <c r="FH42" s="1414"/>
      <c r="FI42" s="1414">
        <f>FI40-FI37</f>
        <v>0</v>
      </c>
      <c r="FJ42" s="1414">
        <f>FJ40-FJ37</f>
        <v>0</v>
      </c>
      <c r="FK42" s="1414"/>
      <c r="FL42" s="1414"/>
      <c r="FM42" s="1414"/>
      <c r="FN42" s="1414"/>
      <c r="FO42" s="1414"/>
      <c r="FP42" s="1414"/>
      <c r="FQ42" s="1414"/>
      <c r="FR42" s="1414"/>
      <c r="FS42" s="1414"/>
      <c r="FT42" s="1414"/>
      <c r="FU42" s="1414"/>
      <c r="FV42" s="1414"/>
      <c r="FW42" s="1414"/>
      <c r="FX42" s="1414"/>
      <c r="FY42" s="1414"/>
      <c r="FZ42" s="1414"/>
      <c r="GA42" s="1414"/>
      <c r="GB42" s="1414"/>
      <c r="GC42" s="1414"/>
      <c r="GD42" s="1414"/>
      <c r="GE42" s="1414"/>
      <c r="GF42" s="1414"/>
      <c r="GG42" s="1414"/>
      <c r="GH42" s="1414"/>
      <c r="GI42" s="1414"/>
      <c r="GJ42" s="1414"/>
      <c r="GK42" s="1414"/>
      <c r="GL42" s="1414"/>
      <c r="GM42" s="1414"/>
      <c r="GN42" s="1414"/>
      <c r="GO42" s="1414">
        <f>GO40-GO38</f>
        <v>0</v>
      </c>
      <c r="GP42" s="1414">
        <f>GP40-GP38</f>
        <v>0</v>
      </c>
      <c r="GQ42" s="1414"/>
      <c r="GR42" s="1414"/>
      <c r="GS42" s="1414"/>
      <c r="GT42" s="1414"/>
      <c r="GU42" s="1414"/>
      <c r="GV42" s="1414"/>
      <c r="GW42" s="1414"/>
      <c r="GX42" s="1414"/>
      <c r="GY42" s="1414"/>
      <c r="GZ42" s="1414"/>
      <c r="HA42" s="1414"/>
      <c r="HB42" s="1414"/>
      <c r="HC42" s="1414"/>
      <c r="HD42" s="1414"/>
      <c r="HE42" s="1414"/>
      <c r="HF42" s="1414"/>
      <c r="HG42" s="1414"/>
      <c r="HH42" s="1414"/>
      <c r="HI42" s="1414"/>
      <c r="HJ42" s="1414"/>
      <c r="HK42" s="1414"/>
      <c r="HL42" s="1414"/>
      <c r="HM42" s="1414"/>
      <c r="HN42" s="1414"/>
      <c r="HO42" s="1414"/>
      <c r="HP42" s="1414"/>
      <c r="HQ42" s="1414"/>
      <c r="HR42" s="1414"/>
      <c r="HS42" s="1414"/>
      <c r="HT42" s="1414"/>
      <c r="HU42" s="1414"/>
      <c r="HV42" s="1414"/>
      <c r="HW42" s="1414"/>
      <c r="HX42" s="1414"/>
      <c r="HY42" s="1414">
        <f>HY40-HY37</f>
        <v>0</v>
      </c>
      <c r="HZ42" s="1414">
        <f>HZ40-HZ37</f>
        <v>0</v>
      </c>
      <c r="IA42" s="1414"/>
      <c r="IB42" s="1414"/>
      <c r="IC42" s="1414"/>
      <c r="ID42" s="1414"/>
      <c r="IE42" s="1414">
        <f>IE40-IE37</f>
        <v>0</v>
      </c>
      <c r="IF42" s="1414">
        <f>IF40-IF37</f>
        <v>0</v>
      </c>
      <c r="IK42" s="1414">
        <f>IK40-IK38</f>
        <v>0</v>
      </c>
      <c r="IL42" s="1414">
        <f>IL40-IL38</f>
        <v>0</v>
      </c>
      <c r="JI42" s="1398">
        <f>JI40-JI37</f>
        <v>0</v>
      </c>
      <c r="JJ42" s="1398">
        <f>JJ40-JJ37</f>
        <v>0</v>
      </c>
      <c r="JK42" s="1409"/>
      <c r="JL42" s="1409"/>
      <c r="JM42" s="1409"/>
      <c r="JN42" s="1409"/>
      <c r="JO42" s="1409"/>
      <c r="JP42" s="1409"/>
      <c r="JQ42" s="1409">
        <f>JQ40-JQ38</f>
        <v>0</v>
      </c>
      <c r="JR42" s="1409">
        <f>JR40-JR38</f>
        <v>0</v>
      </c>
      <c r="JS42" s="1409">
        <f t="shared" ref="JS42:JT42" si="506">JS40-JS38</f>
        <v>0</v>
      </c>
      <c r="JT42" s="1409">
        <f t="shared" si="506"/>
        <v>0</v>
      </c>
      <c r="JU42" s="1409"/>
      <c r="JV42" s="1409"/>
      <c r="JW42" s="1409"/>
      <c r="JX42" s="1409"/>
      <c r="JY42" s="1409"/>
      <c r="JZ42" s="1409"/>
      <c r="KA42" s="1409"/>
      <c r="KB42" s="1409"/>
      <c r="KC42" s="1409"/>
      <c r="KD42" s="1409"/>
      <c r="KE42" s="1260"/>
      <c r="KF42" s="1260"/>
      <c r="KG42" s="1260"/>
      <c r="KH42" s="1260"/>
      <c r="KI42" s="1260"/>
      <c r="KJ42" s="1260"/>
      <c r="KK42" s="1260"/>
      <c r="KL42" s="1260"/>
      <c r="KM42" s="1260"/>
      <c r="KN42" s="1260"/>
      <c r="KO42" s="1260"/>
      <c r="KP42" s="1260"/>
      <c r="KQ42" s="1260"/>
      <c r="KR42" s="1260"/>
      <c r="KS42" s="1260"/>
      <c r="KT42" s="1260"/>
      <c r="KU42" s="1260"/>
      <c r="KV42" s="1260"/>
      <c r="KW42" s="1260"/>
      <c r="KX42" s="1260"/>
      <c r="KY42" s="1260"/>
      <c r="KZ42" s="1260"/>
      <c r="LA42" s="1260"/>
      <c r="LB42" s="1260"/>
      <c r="LC42" s="1260"/>
      <c r="LD42" s="1260"/>
      <c r="LE42" s="1260"/>
      <c r="LF42" s="1414">
        <f>LF40-LF37</f>
        <v>0</v>
      </c>
      <c r="LG42" s="1414">
        <f>LG40-LG37</f>
        <v>0</v>
      </c>
      <c r="LH42" s="1414">
        <f>LH40-LH37</f>
        <v>0</v>
      </c>
      <c r="LI42" s="1414">
        <f>LI40-LI37</f>
        <v>0</v>
      </c>
      <c r="LJ42" s="1414">
        <f>LJ40-LJ37</f>
        <v>0</v>
      </c>
      <c r="LK42" s="1260"/>
      <c r="LL42" s="1260"/>
      <c r="LM42" s="1260"/>
      <c r="LN42" s="237"/>
      <c r="LO42" s="237"/>
      <c r="LP42" s="1260"/>
      <c r="LQ42" s="1414"/>
      <c r="LR42" s="1414">
        <f t="shared" ref="LR42" si="507">LR40-LR37</f>
        <v>0</v>
      </c>
      <c r="LS42" s="1414">
        <f>LS40-LS37</f>
        <v>0</v>
      </c>
      <c r="LT42" s="1414">
        <f>LT40-LT37</f>
        <v>0</v>
      </c>
      <c r="LU42" s="1414"/>
      <c r="LV42" s="1414"/>
      <c r="LW42" s="1414"/>
      <c r="LX42" s="1414"/>
      <c r="LY42" s="1414"/>
      <c r="LZ42" s="1414">
        <f>LZ40-LZ37</f>
        <v>0</v>
      </c>
      <c r="MA42" s="1414"/>
      <c r="MB42" s="1414">
        <f>MB40-MA37</f>
        <v>0</v>
      </c>
      <c r="MC42" s="1414"/>
      <c r="MD42" s="1414"/>
      <c r="ME42" s="1414"/>
      <c r="MF42" s="1414"/>
      <c r="ML42" s="1414">
        <f>ML40-ML38</f>
        <v>0</v>
      </c>
      <c r="MM42" s="1414">
        <f>MM40-MM38</f>
        <v>0</v>
      </c>
      <c r="MN42" s="1414">
        <f>MN40-MN38</f>
        <v>0</v>
      </c>
      <c r="NM42" s="237"/>
      <c r="NN42" s="237"/>
      <c r="NO42" s="237"/>
      <c r="NP42" s="237"/>
      <c r="NQ42" s="237"/>
      <c r="NR42" s="237"/>
      <c r="NS42" s="237"/>
      <c r="NT42" s="237"/>
      <c r="NU42" s="237"/>
      <c r="NV42" s="237"/>
      <c r="NW42" s="237"/>
      <c r="NX42" s="237"/>
      <c r="NY42" s="237"/>
      <c r="NZ42" s="237"/>
      <c r="OA42" s="237"/>
      <c r="OB42" s="237"/>
      <c r="OC42" s="237"/>
      <c r="OD42" s="237"/>
      <c r="OE42" s="1414"/>
      <c r="OF42" s="1414"/>
      <c r="OG42" s="1414"/>
      <c r="OH42" s="1414"/>
      <c r="OI42" s="1414">
        <f>OI40-OI37</f>
        <v>0</v>
      </c>
      <c r="OJ42" s="1414">
        <f>OJ40-OJ37</f>
        <v>0</v>
      </c>
      <c r="OK42" s="237"/>
      <c r="OL42" s="237"/>
      <c r="OM42" s="237"/>
      <c r="ON42" s="237"/>
      <c r="OO42" s="237"/>
      <c r="OP42" s="237"/>
      <c r="OQ42" s="237"/>
      <c r="OR42" s="237"/>
      <c r="OS42" s="237"/>
      <c r="OT42" s="237"/>
      <c r="OU42" s="237"/>
      <c r="OV42" s="237"/>
      <c r="OW42" s="237"/>
      <c r="OX42" s="237"/>
      <c r="OY42" s="237"/>
      <c r="OZ42" s="237"/>
      <c r="PA42" s="237"/>
      <c r="PB42" s="237"/>
      <c r="PC42" s="237"/>
      <c r="PD42" s="237"/>
      <c r="PE42" s="237"/>
      <c r="PF42" s="237"/>
      <c r="PG42" s="237"/>
      <c r="PH42" s="237"/>
      <c r="PI42" s="237"/>
      <c r="PJ42" s="237"/>
      <c r="PK42" s="237"/>
      <c r="PL42" s="237"/>
      <c r="PM42" s="237"/>
      <c r="PN42" s="237"/>
      <c r="PO42" s="237"/>
      <c r="PP42" s="237"/>
      <c r="PQ42" s="237"/>
      <c r="PR42" s="237"/>
      <c r="PS42" s="237"/>
      <c r="PT42" s="237"/>
      <c r="PU42" s="237"/>
      <c r="PV42" s="237"/>
      <c r="PW42" s="237"/>
      <c r="PX42" s="237"/>
      <c r="PY42" s="237"/>
      <c r="PZ42" s="237"/>
      <c r="QA42" s="237"/>
      <c r="QB42" s="237"/>
      <c r="QC42" s="237"/>
      <c r="QD42" s="237"/>
      <c r="QE42" s="237"/>
      <c r="QF42" s="237"/>
      <c r="QG42" s="237"/>
      <c r="QH42" s="237"/>
      <c r="QI42" s="237"/>
      <c r="QJ42" s="237"/>
      <c r="QK42" s="223"/>
      <c r="QL42" s="223"/>
      <c r="QM42" s="223"/>
      <c r="QN42" s="223"/>
      <c r="QO42" s="223"/>
      <c r="QP42" s="223"/>
      <c r="QQ42" s="223"/>
      <c r="QR42" s="223"/>
      <c r="QS42" s="227"/>
      <c r="QT42" s="222"/>
      <c r="QU42" s="222"/>
      <c r="QV42" s="227"/>
      <c r="QW42" s="222"/>
      <c r="QX42" s="227"/>
      <c r="QY42" s="1260"/>
      <c r="QZ42" s="1260"/>
      <c r="RA42" s="1260"/>
      <c r="RB42" s="1260"/>
      <c r="RC42" s="1260"/>
      <c r="RD42" s="1260"/>
      <c r="RE42" s="223"/>
      <c r="RF42" s="223"/>
      <c r="RG42" s="223"/>
      <c r="RH42" s="223"/>
      <c r="RI42" s="223"/>
      <c r="RJ42" s="223"/>
      <c r="RK42" s="223"/>
      <c r="RL42" s="223"/>
      <c r="RM42" s="223"/>
      <c r="RN42" s="223"/>
      <c r="RO42" s="223"/>
      <c r="RP42" s="223"/>
      <c r="RQ42" s="223"/>
      <c r="RR42" s="223"/>
      <c r="RS42" s="223"/>
      <c r="RT42" s="223"/>
      <c r="RU42" s="223"/>
      <c r="RV42" s="223"/>
      <c r="RW42" s="223"/>
      <c r="RX42" s="223"/>
      <c r="RY42" s="223"/>
      <c r="RZ42" s="223"/>
      <c r="SA42" s="223"/>
      <c r="SB42" s="223"/>
      <c r="SC42" s="223"/>
      <c r="SD42" s="1409">
        <f>SD40-SD37</f>
        <v>0</v>
      </c>
      <c r="SE42" s="1409">
        <f>SE40-SE37</f>
        <v>0</v>
      </c>
      <c r="SF42" s="1409">
        <f>SF40-SF37</f>
        <v>0</v>
      </c>
      <c r="SG42" s="1409"/>
      <c r="SH42" s="1409"/>
      <c r="SI42" s="1409"/>
      <c r="SJ42" s="1409"/>
      <c r="SK42" s="1409"/>
      <c r="SL42" s="1409"/>
      <c r="SM42" s="1409"/>
      <c r="SN42" s="1409"/>
      <c r="SO42" s="1409"/>
      <c r="SP42" s="1409"/>
      <c r="SQ42" s="1409"/>
      <c r="SR42" s="1409"/>
      <c r="SS42" s="1409"/>
      <c r="ST42" s="1409"/>
      <c r="SU42" s="1409"/>
      <c r="SV42" s="1409"/>
      <c r="SW42" s="1409"/>
      <c r="SX42" s="1409"/>
      <c r="SY42" s="223"/>
      <c r="SZ42" s="223"/>
      <c r="TA42" s="223"/>
      <c r="TB42" s="1414">
        <f>TB40-TB38</f>
        <v>0</v>
      </c>
      <c r="TC42" s="223"/>
      <c r="TD42" s="223"/>
      <c r="TE42" s="223"/>
      <c r="TF42" s="223"/>
      <c r="TG42" s="223"/>
      <c r="TH42" s="223"/>
      <c r="TI42" s="223"/>
      <c r="TJ42" s="223"/>
      <c r="TK42" s="223"/>
      <c r="TL42" s="223"/>
      <c r="TM42" s="223"/>
      <c r="TN42" s="223"/>
      <c r="TO42" s="223"/>
      <c r="TP42" s="223"/>
      <c r="TQ42" s="223"/>
      <c r="TR42" s="223"/>
      <c r="TS42" s="223"/>
      <c r="TT42" s="223"/>
      <c r="TU42" s="223"/>
      <c r="TV42" s="223"/>
      <c r="TW42" s="223"/>
      <c r="TX42" s="223"/>
      <c r="TY42" s="223"/>
      <c r="TZ42" s="223"/>
      <c r="UA42" s="223"/>
      <c r="UB42" s="223"/>
      <c r="UC42" s="223"/>
      <c r="UD42" s="223"/>
      <c r="UE42" s="223"/>
      <c r="UF42" s="223"/>
      <c r="UG42" s="223"/>
      <c r="UH42" s="223"/>
      <c r="UI42" s="223"/>
      <c r="UJ42" s="223"/>
      <c r="UK42" s="223"/>
      <c r="UL42" s="223"/>
      <c r="UM42" s="223"/>
      <c r="UN42" s="223"/>
      <c r="UO42" s="223"/>
      <c r="UP42" s="223"/>
      <c r="UQ42" s="223"/>
      <c r="UR42" s="223"/>
      <c r="US42" s="1409"/>
      <c r="UT42" s="1409"/>
      <c r="UU42" s="1409"/>
      <c r="UV42" s="1409">
        <f>UV40-UV37</f>
        <v>0</v>
      </c>
      <c r="UW42" s="238"/>
      <c r="UX42" s="238"/>
      <c r="UY42" s="238"/>
      <c r="UZ42" s="1409">
        <f>UZ40-UZ37</f>
        <v>0</v>
      </c>
      <c r="VA42" s="238"/>
      <c r="VB42" s="238"/>
      <c r="VC42" s="238"/>
      <c r="VD42" s="238"/>
      <c r="VE42" s="238"/>
      <c r="VF42" s="238"/>
      <c r="VG42" s="238"/>
      <c r="VH42" s="238"/>
      <c r="VI42" s="227"/>
      <c r="VJ42" s="227"/>
      <c r="VK42" s="222"/>
      <c r="VL42" s="222"/>
      <c r="VM42" s="1427"/>
      <c r="VN42" s="1427"/>
      <c r="VO42" s="222"/>
      <c r="VP42" s="222"/>
      <c r="VQ42" s="222"/>
      <c r="VR42" s="222"/>
      <c r="VS42" s="222"/>
      <c r="VT42" s="222"/>
      <c r="VU42" s="1427"/>
      <c r="VV42" s="1427"/>
      <c r="VW42" s="222"/>
      <c r="VX42" s="222"/>
      <c r="VY42" s="222"/>
      <c r="VZ42" s="222"/>
      <c r="WA42" s="222"/>
      <c r="WB42" s="222"/>
    </row>
    <row r="43" spans="1:602" ht="19.5" customHeight="1" x14ac:dyDescent="0.3">
      <c r="A43" s="1263"/>
      <c r="B43" s="1401"/>
      <c r="D43" s="227"/>
      <c r="F43" s="223"/>
      <c r="G43" s="223"/>
      <c r="H43" s="223"/>
      <c r="I43" s="223"/>
      <c r="J43" s="223"/>
      <c r="K43" s="223"/>
      <c r="L43" s="223"/>
      <c r="M43" s="223"/>
      <c r="N43" s="223"/>
      <c r="O43" s="223"/>
      <c r="P43" s="223"/>
      <c r="V43" s="234"/>
      <c r="AA43" s="234"/>
      <c r="AC43" s="234"/>
      <c r="AD43" s="234"/>
      <c r="AE43" s="234"/>
      <c r="AF43" s="234"/>
      <c r="AG43" s="234"/>
      <c r="AH43" s="234"/>
      <c r="AI43" s="227"/>
      <c r="AJ43" s="261"/>
      <c r="AK43" s="261"/>
      <c r="AL43" s="237"/>
      <c r="AM43" s="237"/>
      <c r="AN43" s="237"/>
      <c r="AO43" s="237"/>
      <c r="AP43" s="261"/>
      <c r="AQ43" s="237"/>
      <c r="AR43" s="262"/>
      <c r="AS43" s="262"/>
      <c r="AT43" s="262"/>
      <c r="AU43" s="261"/>
      <c r="AV43" s="236"/>
      <c r="AW43" s="236"/>
      <c r="AX43" s="236"/>
      <c r="AY43" s="261"/>
      <c r="AZ43" s="236"/>
      <c r="BA43" s="266"/>
      <c r="BB43" s="266"/>
      <c r="BC43" s="261"/>
      <c r="BD43" s="1409"/>
      <c r="BE43" s="1409"/>
      <c r="BF43" s="1409"/>
      <c r="BG43" s="261"/>
      <c r="BH43" s="1409"/>
      <c r="BI43" s="1409"/>
      <c r="BJ43" s="1409"/>
      <c r="BK43" s="261"/>
      <c r="BL43" s="1409"/>
      <c r="BM43" s="1409"/>
      <c r="BN43" s="1409"/>
      <c r="BO43" s="261"/>
      <c r="BP43" s="1409"/>
      <c r="BQ43" s="1409"/>
      <c r="BR43" s="1409"/>
      <c r="BS43" s="237"/>
      <c r="BT43" s="237"/>
      <c r="BU43" s="237"/>
      <c r="BV43" s="1260"/>
      <c r="BW43" s="237"/>
      <c r="BX43" s="237"/>
      <c r="BY43" s="237"/>
      <c r="BZ43" s="1260"/>
      <c r="CA43" s="237"/>
      <c r="CB43" s="237"/>
      <c r="CC43" s="237"/>
      <c r="CD43" s="1260"/>
      <c r="CE43" s="237"/>
      <c r="CF43" s="237"/>
      <c r="CG43" s="237"/>
      <c r="CH43" s="1260"/>
      <c r="CI43" s="262"/>
      <c r="CJ43" s="262"/>
      <c r="CK43" s="262"/>
      <c r="CL43" s="262"/>
      <c r="CM43" s="262"/>
      <c r="CN43" s="262"/>
      <c r="CO43" s="262"/>
      <c r="CP43" s="262"/>
      <c r="CQ43" s="223"/>
      <c r="CR43" s="261"/>
      <c r="CS43" s="223"/>
      <c r="CT43" s="223"/>
      <c r="CU43" s="223"/>
      <c r="CV43" s="223"/>
      <c r="CW43" s="223"/>
      <c r="CX43" s="223"/>
      <c r="CY43" s="223"/>
      <c r="CZ43" s="266"/>
      <c r="DA43" s="223"/>
      <c r="DB43" s="223"/>
      <c r="DC43" s="223"/>
      <c r="DD43" s="223"/>
      <c r="DE43" s="223"/>
      <c r="DF43" s="223"/>
      <c r="DG43" s="223"/>
      <c r="DH43" s="223"/>
      <c r="DI43" s="223"/>
      <c r="DJ43" s="223"/>
      <c r="DK43" s="223"/>
      <c r="DL43" s="223"/>
      <c r="DM43" s="262"/>
      <c r="DN43" s="262"/>
      <c r="DO43" s="262"/>
      <c r="DP43" s="262"/>
      <c r="DQ43" s="262"/>
      <c r="DR43" s="262"/>
      <c r="DS43" s="262"/>
      <c r="DT43" s="262"/>
      <c r="DU43" s="262"/>
      <c r="DV43" s="262"/>
      <c r="DW43" s="262"/>
      <c r="DX43" s="262"/>
      <c r="DY43" s="262"/>
      <c r="DZ43" s="262"/>
      <c r="EA43" s="262"/>
      <c r="EB43" s="262"/>
      <c r="EC43" s="262"/>
      <c r="ED43" s="262"/>
      <c r="EE43" s="262"/>
      <c r="EF43" s="262"/>
      <c r="EG43" s="262"/>
      <c r="EH43" s="262"/>
      <c r="EI43" s="237"/>
      <c r="EJ43" s="237"/>
      <c r="EK43" s="237"/>
      <c r="EL43" s="237"/>
      <c r="EM43" s="237"/>
      <c r="EN43" s="237"/>
      <c r="EO43" s="237"/>
      <c r="EP43" s="237"/>
      <c r="EQ43" s="237"/>
      <c r="ER43" s="237"/>
      <c r="ES43" s="237"/>
      <c r="ET43" s="237"/>
      <c r="EU43" s="237"/>
      <c r="EV43" s="237"/>
      <c r="EW43" s="237"/>
      <c r="EX43" s="237"/>
      <c r="EY43" s="237"/>
      <c r="EZ43" s="237"/>
      <c r="FA43" s="237"/>
      <c r="FB43" s="237"/>
      <c r="FC43" s="237"/>
      <c r="FD43" s="237"/>
      <c r="FE43" s="262"/>
      <c r="FF43" s="262"/>
      <c r="FG43" s="262"/>
      <c r="FH43" s="262"/>
      <c r="FI43" s="262"/>
      <c r="FJ43" s="262"/>
      <c r="FK43" s="262"/>
      <c r="FL43" s="262"/>
      <c r="FM43" s="262"/>
      <c r="FN43" s="262"/>
      <c r="FO43" s="262"/>
      <c r="FP43" s="262"/>
      <c r="FQ43" s="262"/>
      <c r="FR43" s="262"/>
      <c r="FS43" s="262"/>
      <c r="FT43" s="262"/>
      <c r="FU43" s="262"/>
      <c r="FV43" s="262"/>
      <c r="FW43" s="262"/>
      <c r="FX43" s="262"/>
      <c r="FY43" s="262"/>
      <c r="FZ43" s="262"/>
      <c r="GA43" s="262"/>
      <c r="GB43" s="262"/>
      <c r="GC43" s="262"/>
      <c r="GD43" s="262"/>
      <c r="GE43" s="262"/>
      <c r="GF43" s="262"/>
      <c r="GG43" s="262"/>
      <c r="GH43" s="262"/>
      <c r="GI43" s="262"/>
      <c r="GJ43" s="262"/>
      <c r="GK43" s="262"/>
      <c r="GL43" s="262"/>
      <c r="GM43" s="262"/>
      <c r="GN43" s="262"/>
      <c r="GO43" s="262"/>
      <c r="GP43" s="262"/>
      <c r="GQ43" s="262"/>
      <c r="GR43" s="262"/>
      <c r="GS43" s="262"/>
      <c r="GT43" s="262"/>
      <c r="GU43" s="262"/>
      <c r="GV43" s="262"/>
      <c r="GW43" s="262"/>
      <c r="GX43" s="262"/>
      <c r="GY43" s="262"/>
      <c r="GZ43" s="262"/>
      <c r="HA43" s="262"/>
      <c r="HB43" s="262"/>
      <c r="HC43" s="262"/>
      <c r="HD43" s="262"/>
      <c r="HE43" s="262"/>
      <c r="HF43" s="262"/>
      <c r="HG43" s="262"/>
      <c r="HH43" s="262"/>
      <c r="HI43" s="262"/>
      <c r="HJ43" s="262"/>
      <c r="HK43" s="262"/>
      <c r="HL43" s="262"/>
      <c r="HM43" s="262"/>
      <c r="HN43" s="262"/>
      <c r="HO43" s="262"/>
      <c r="HP43" s="262"/>
      <c r="HQ43" s="262"/>
      <c r="HR43" s="262"/>
      <c r="HS43" s="262"/>
      <c r="HT43" s="262"/>
      <c r="HU43" s="262"/>
      <c r="HV43" s="262"/>
      <c r="HW43" s="262"/>
      <c r="HX43" s="262"/>
      <c r="HY43" s="262"/>
      <c r="HZ43" s="262"/>
      <c r="IA43" s="262"/>
      <c r="IB43" s="262"/>
      <c r="IC43" s="262"/>
      <c r="ID43" s="262"/>
      <c r="IE43" s="262"/>
      <c r="IF43" s="262"/>
      <c r="IG43" s="262"/>
      <c r="IH43" s="262"/>
      <c r="II43" s="262"/>
      <c r="IJ43" s="262"/>
      <c r="IK43" s="262"/>
      <c r="IL43" s="262"/>
      <c r="IM43" s="262"/>
      <c r="IN43" s="262"/>
      <c r="IO43" s="262"/>
      <c r="IP43" s="262"/>
      <c r="IQ43" s="262"/>
      <c r="IR43" s="262"/>
      <c r="IS43" s="1439"/>
      <c r="IT43" s="1439"/>
      <c r="IU43" s="1439"/>
      <c r="IV43" s="1439"/>
      <c r="IW43" s="1439"/>
      <c r="IX43" s="1439"/>
      <c r="IY43" s="1439"/>
      <c r="IZ43" s="1439"/>
      <c r="JA43" s="1439"/>
      <c r="JB43" s="1439"/>
      <c r="JC43" s="1439"/>
      <c r="JD43" s="1439"/>
      <c r="JE43" s="1439"/>
      <c r="JF43" s="1439"/>
      <c r="JG43" s="1439"/>
      <c r="JH43" s="1439"/>
      <c r="JI43" s="1439"/>
      <c r="JJ43" s="1439"/>
      <c r="JK43" s="238"/>
      <c r="JL43" s="238"/>
      <c r="JM43" s="238"/>
      <c r="JN43" s="238"/>
      <c r="JO43" s="238"/>
      <c r="JP43" s="238"/>
      <c r="JQ43" s="238"/>
      <c r="JR43" s="238"/>
      <c r="JS43" s="238"/>
      <c r="JT43" s="238"/>
      <c r="JU43" s="238"/>
      <c r="JV43" s="238"/>
      <c r="JW43" s="238"/>
      <c r="JX43" s="238"/>
      <c r="JY43" s="238"/>
      <c r="JZ43" s="238"/>
      <c r="KA43" s="238"/>
      <c r="KB43" s="238"/>
      <c r="KC43" s="238"/>
      <c r="KD43" s="238"/>
      <c r="KE43" s="1260"/>
      <c r="KF43" s="1260"/>
      <c r="KG43" s="1260"/>
      <c r="KH43" s="1260"/>
      <c r="KI43" s="1260"/>
      <c r="KJ43" s="1260"/>
      <c r="KK43" s="1260"/>
      <c r="KL43" s="1260"/>
      <c r="KM43" s="1260"/>
      <c r="KN43" s="1260"/>
      <c r="KO43" s="1260"/>
      <c r="KP43" s="1260"/>
      <c r="KQ43" s="1260"/>
      <c r="KR43" s="1260"/>
      <c r="KS43" s="1260"/>
      <c r="KT43" s="1260"/>
      <c r="KU43" s="1260"/>
      <c r="KV43" s="1260"/>
      <c r="KW43" s="1260"/>
      <c r="KX43" s="1260"/>
      <c r="KY43" s="1260"/>
      <c r="KZ43" s="1260"/>
      <c r="LA43" s="1260"/>
      <c r="LB43" s="1260"/>
      <c r="LC43" s="1260"/>
      <c r="LD43" s="1260"/>
      <c r="LE43" s="1260"/>
      <c r="LG43" s="1439"/>
      <c r="LH43" s="1439"/>
      <c r="LI43" s="1439"/>
      <c r="LJ43" s="1439"/>
      <c r="LK43" s="1260"/>
      <c r="LL43" s="1260"/>
      <c r="LM43" s="1260"/>
      <c r="LN43" s="237"/>
      <c r="LO43" s="237"/>
      <c r="LP43" s="1260"/>
      <c r="LQ43" s="1260"/>
      <c r="LR43" s="1260"/>
      <c r="LS43" s="262"/>
      <c r="LT43" s="262"/>
      <c r="LU43" s="1260"/>
      <c r="LV43" s="1260"/>
      <c r="LW43" s="1260"/>
      <c r="LX43" s="1260"/>
      <c r="LY43" s="1260"/>
      <c r="LZ43" s="1260"/>
      <c r="MA43" s="1260"/>
      <c r="MB43" s="1260"/>
      <c r="MC43" s="1260"/>
      <c r="MD43" s="1260"/>
      <c r="ME43" s="1260"/>
      <c r="MF43" s="1260"/>
      <c r="MG43" s="1439"/>
      <c r="MH43" s="1439"/>
      <c r="MI43" s="1439"/>
      <c r="MJ43" s="1439"/>
      <c r="MK43" s="1439"/>
      <c r="ML43" s="1439"/>
      <c r="MM43" s="1439"/>
      <c r="MN43" s="1439"/>
      <c r="MO43" s="1439"/>
      <c r="MP43" s="1439"/>
      <c r="MQ43" s="1439"/>
      <c r="MR43" s="1439"/>
      <c r="MS43" s="1439"/>
      <c r="MT43" s="1439"/>
      <c r="MU43" s="1439"/>
      <c r="MV43" s="1439"/>
      <c r="MW43" s="1439"/>
      <c r="MX43" s="1439"/>
      <c r="MY43" s="1439"/>
      <c r="MZ43" s="1439"/>
      <c r="NA43" s="1439"/>
      <c r="NB43" s="1439"/>
      <c r="NC43" s="1439"/>
      <c r="ND43" s="1439"/>
      <c r="NE43" s="1439"/>
      <c r="NF43" s="1439"/>
      <c r="NG43" s="1439"/>
      <c r="NH43" s="1439"/>
      <c r="NI43" s="1439"/>
      <c r="NJ43" s="1439"/>
      <c r="NK43" s="1439"/>
      <c r="NL43" s="1439"/>
      <c r="NM43" s="237"/>
      <c r="NN43" s="237"/>
      <c r="NO43" s="237"/>
      <c r="NP43" s="237"/>
      <c r="NQ43" s="237"/>
      <c r="NR43" s="237"/>
      <c r="NS43" s="237"/>
      <c r="NT43" s="237"/>
      <c r="NU43" s="237"/>
      <c r="NV43" s="237"/>
      <c r="NW43" s="237"/>
      <c r="NX43" s="237"/>
      <c r="NY43" s="237"/>
      <c r="NZ43" s="237"/>
      <c r="OA43" s="237"/>
      <c r="OB43" s="237"/>
      <c r="OC43" s="237"/>
      <c r="OD43" s="237"/>
      <c r="OE43" s="262"/>
      <c r="OF43" s="262"/>
      <c r="OG43" s="262"/>
      <c r="OH43" s="262"/>
      <c r="OI43" s="262"/>
      <c r="OJ43" s="262"/>
      <c r="OK43" s="237"/>
      <c r="OL43" s="237"/>
      <c r="OM43" s="237"/>
      <c r="ON43" s="237"/>
      <c r="OO43" s="237"/>
      <c r="OP43" s="237"/>
      <c r="OQ43" s="237"/>
      <c r="OR43" s="237"/>
      <c r="OS43" s="237"/>
      <c r="OT43" s="237"/>
      <c r="OU43" s="237"/>
      <c r="OV43" s="237"/>
      <c r="OW43" s="237"/>
      <c r="OX43" s="237"/>
      <c r="OY43" s="237"/>
      <c r="OZ43" s="237"/>
      <c r="PA43" s="237"/>
      <c r="PB43" s="237"/>
      <c r="PC43" s="237"/>
      <c r="PD43" s="237"/>
      <c r="PE43" s="237"/>
      <c r="PF43" s="237"/>
      <c r="PG43" s="237"/>
      <c r="PH43" s="237"/>
      <c r="PI43" s="237"/>
      <c r="PJ43" s="237"/>
      <c r="PK43" s="237"/>
      <c r="PL43" s="237"/>
      <c r="PM43" s="237"/>
      <c r="PN43" s="237"/>
      <c r="PO43" s="237"/>
      <c r="PP43" s="237"/>
      <c r="PQ43" s="237"/>
      <c r="PR43" s="237"/>
      <c r="PS43" s="237"/>
      <c r="PT43" s="237"/>
      <c r="PU43" s="237"/>
      <c r="PV43" s="237"/>
      <c r="PW43" s="237"/>
      <c r="PX43" s="237"/>
      <c r="PY43" s="237"/>
      <c r="PZ43" s="237"/>
      <c r="QA43" s="237"/>
      <c r="QB43" s="237"/>
      <c r="QC43" s="237"/>
      <c r="QD43" s="237"/>
      <c r="QE43" s="237"/>
      <c r="QF43" s="237"/>
      <c r="QG43" s="237"/>
      <c r="QH43" s="237"/>
      <c r="QI43" s="237"/>
      <c r="QJ43" s="237"/>
      <c r="QK43" s="223"/>
      <c r="QL43" s="223"/>
      <c r="QM43" s="223"/>
      <c r="QN43" s="223"/>
      <c r="QO43" s="223"/>
      <c r="QP43" s="223"/>
      <c r="QQ43" s="223"/>
      <c r="QR43" s="223"/>
      <c r="QS43" s="227"/>
      <c r="QV43" s="227"/>
      <c r="QX43" s="227"/>
      <c r="QY43" s="1260"/>
      <c r="QZ43" s="1260"/>
      <c r="RA43" s="1260"/>
      <c r="RB43" s="1260"/>
      <c r="RC43" s="1260"/>
      <c r="RD43" s="1260"/>
      <c r="RE43" s="223"/>
      <c r="RF43" s="223"/>
      <c r="RG43" s="223"/>
      <c r="RH43" s="223"/>
      <c r="RI43" s="223"/>
      <c r="RJ43" s="223"/>
      <c r="RK43" s="223"/>
      <c r="RL43" s="223"/>
      <c r="RM43" s="223"/>
      <c r="RN43" s="223"/>
      <c r="RO43" s="223"/>
      <c r="RP43" s="223"/>
      <c r="RQ43" s="223"/>
      <c r="RR43" s="223"/>
      <c r="RS43" s="223"/>
      <c r="RT43" s="223"/>
      <c r="RU43" s="223"/>
      <c r="RV43" s="223"/>
      <c r="RW43" s="223"/>
      <c r="RX43" s="223"/>
      <c r="RY43" s="238"/>
      <c r="RZ43" s="238"/>
      <c r="SA43" s="238"/>
      <c r="SB43" s="238"/>
      <c r="SC43" s="238"/>
      <c r="SD43" s="238"/>
      <c r="SE43" s="238"/>
      <c r="SF43" s="238"/>
      <c r="SG43" s="238"/>
      <c r="SH43" s="238"/>
      <c r="SI43" s="238"/>
      <c r="SJ43" s="238"/>
      <c r="SK43" s="238"/>
      <c r="SL43" s="238"/>
      <c r="SM43" s="238"/>
      <c r="SN43" s="238"/>
      <c r="SO43" s="238"/>
      <c r="SP43" s="238"/>
      <c r="SQ43" s="238"/>
      <c r="SR43" s="238"/>
      <c r="SS43" s="238"/>
      <c r="ST43" s="238"/>
      <c r="SU43" s="238"/>
      <c r="SV43" s="238"/>
      <c r="SW43" s="238"/>
      <c r="SX43" s="238"/>
      <c r="SY43" s="238"/>
      <c r="SZ43" s="238"/>
      <c r="TA43" s="238"/>
      <c r="TB43" s="238"/>
      <c r="TC43" s="238"/>
      <c r="TD43" s="238"/>
      <c r="TE43" s="238"/>
      <c r="TF43" s="238"/>
      <c r="TG43" s="238"/>
      <c r="TH43" s="238"/>
      <c r="TI43" s="238"/>
      <c r="TJ43" s="238"/>
      <c r="TK43" s="238"/>
      <c r="TL43" s="238"/>
      <c r="TM43" s="238"/>
      <c r="TN43" s="238"/>
      <c r="TO43" s="238"/>
      <c r="TP43" s="238"/>
      <c r="TQ43" s="238"/>
      <c r="TR43" s="238"/>
      <c r="TS43" s="238"/>
      <c r="TT43" s="238"/>
      <c r="TU43" s="238"/>
      <c r="TV43" s="238"/>
      <c r="TW43" s="238"/>
      <c r="TX43" s="238"/>
      <c r="TY43" s="238"/>
      <c r="TZ43" s="238"/>
      <c r="UA43" s="238"/>
      <c r="UB43" s="238"/>
      <c r="UC43" s="238"/>
      <c r="UD43" s="238"/>
      <c r="UE43" s="238"/>
      <c r="UF43" s="238"/>
      <c r="UG43" s="238"/>
      <c r="UH43" s="238"/>
      <c r="UI43" s="238"/>
      <c r="UJ43" s="238"/>
      <c r="UK43" s="238"/>
      <c r="UL43" s="238"/>
      <c r="UM43" s="238"/>
      <c r="UN43" s="238"/>
      <c r="UO43" s="238"/>
      <c r="UP43" s="238"/>
      <c r="UQ43" s="238"/>
      <c r="UR43" s="238"/>
      <c r="US43" s="238"/>
      <c r="UT43" s="238"/>
      <c r="UU43" s="238"/>
      <c r="UV43" s="238"/>
      <c r="UW43" s="238"/>
      <c r="UX43" s="238"/>
      <c r="UY43" s="238"/>
      <c r="UZ43" s="238"/>
      <c r="VA43" s="238"/>
      <c r="VB43" s="238"/>
      <c r="VC43" s="238"/>
      <c r="VD43" s="238"/>
      <c r="VE43" s="238"/>
      <c r="VF43" s="238"/>
      <c r="VG43" s="238"/>
      <c r="VH43" s="238"/>
      <c r="VI43" s="227"/>
      <c r="VJ43" s="227"/>
      <c r="VK43" s="236"/>
      <c r="VL43" s="236"/>
      <c r="VS43" s="236"/>
      <c r="VT43" s="236"/>
      <c r="WC43" s="1439"/>
      <c r="WD43" s="1439"/>
    </row>
    <row r="44" spans="1:602" s="220" customFormat="1" ht="18.75" customHeight="1" x14ac:dyDescent="0.3">
      <c r="A44" s="1262" t="s">
        <v>127</v>
      </c>
      <c r="B44" s="1440">
        <f>D44+AI44+'Проверочная  таблица'!QS44+'Проверочная  таблица'!RW44</f>
        <v>9903153993.6400013</v>
      </c>
      <c r="C44" s="1440">
        <f>E44+'Проверочная  таблица'!QV44+AJ44+'Проверочная  таблица'!RX44</f>
        <v>1677018943.03</v>
      </c>
      <c r="D44" s="1441">
        <f>D34</f>
        <v>497919900</v>
      </c>
      <c r="E44" s="1441">
        <f>E34</f>
        <v>210732175</v>
      </c>
      <c r="F44" s="1263"/>
      <c r="G44" s="1263"/>
      <c r="H44" s="469"/>
      <c r="I44" s="1263"/>
      <c r="J44" s="1263"/>
      <c r="K44" s="1263"/>
      <c r="L44" s="1263"/>
      <c r="M44" s="1263"/>
      <c r="N44" s="1263"/>
      <c r="O44" s="1263"/>
      <c r="P44" s="1263"/>
      <c r="Q44" s="1263"/>
      <c r="R44" s="1263"/>
      <c r="S44" s="1263"/>
      <c r="T44" s="1263"/>
      <c r="U44" s="1263"/>
      <c r="V44" s="1263"/>
      <c r="W44" s="1263"/>
      <c r="X44" s="1263"/>
      <c r="Y44" s="1263"/>
      <c r="Z44" s="1263"/>
      <c r="AA44" s="1263"/>
      <c r="AB44" s="1263"/>
      <c r="AC44" s="1263"/>
      <c r="AD44" s="1263"/>
      <c r="AE44" s="1263"/>
      <c r="AF44" s="1263"/>
      <c r="AG44" s="1263"/>
      <c r="AH44" s="1262" t="s">
        <v>127</v>
      </c>
      <c r="AI44" s="1441">
        <f>AI34</f>
        <v>3151705846.1999998</v>
      </c>
      <c r="AJ44" s="1441">
        <f>AJ34</f>
        <v>79269837.099999994</v>
      </c>
      <c r="AK44" s="982"/>
      <c r="AL44" s="982"/>
      <c r="AM44" s="982"/>
      <c r="AN44" s="982"/>
      <c r="AO44" s="982"/>
      <c r="AP44" s="982"/>
      <c r="AQ44" s="982"/>
      <c r="AR44" s="982"/>
      <c r="AS44" s="982"/>
      <c r="AT44" s="982"/>
      <c r="AU44" s="982"/>
      <c r="AV44" s="982"/>
      <c r="AW44" s="982"/>
      <c r="AX44" s="982"/>
      <c r="AY44" s="982"/>
      <c r="AZ44" s="982"/>
      <c r="BA44" s="982"/>
      <c r="BB44" s="982"/>
      <c r="BC44" s="982"/>
      <c r="BD44" s="982"/>
      <c r="BE44" s="982"/>
      <c r="BF44" s="982"/>
      <c r="BG44" s="982"/>
      <c r="BH44" s="982"/>
      <c r="BI44" s="982"/>
      <c r="BJ44" s="982"/>
      <c r="BK44" s="982"/>
      <c r="BL44" s="982"/>
      <c r="BM44" s="982"/>
      <c r="BN44" s="982"/>
      <c r="BO44" s="982"/>
      <c r="BP44" s="982"/>
      <c r="BQ44" s="982"/>
      <c r="BR44" s="982"/>
      <c r="BS44" s="982"/>
      <c r="BT44" s="982"/>
      <c r="BU44" s="982"/>
      <c r="BV44" s="1260"/>
      <c r="BW44" s="982"/>
      <c r="BX44" s="982"/>
      <c r="BY44" s="982"/>
      <c r="BZ44" s="1260"/>
      <c r="CA44" s="982"/>
      <c r="CB44" s="982"/>
      <c r="CC44" s="982"/>
      <c r="CD44" s="1260"/>
      <c r="CE44" s="982"/>
      <c r="CF44" s="982"/>
      <c r="CG44" s="982"/>
      <c r="CH44" s="1260"/>
      <c r="CI44" s="982"/>
      <c r="CJ44" s="982"/>
      <c r="CK44" s="982"/>
      <c r="CL44" s="982"/>
      <c r="CM44" s="982"/>
      <c r="CN44" s="982"/>
      <c r="CO44" s="982"/>
      <c r="CP44" s="982"/>
      <c r="CQ44" s="1263"/>
      <c r="CR44" s="1263"/>
      <c r="CS44" s="1263"/>
      <c r="CT44" s="1263"/>
      <c r="CU44" s="1263"/>
      <c r="CV44" s="1263"/>
      <c r="CW44" s="1263"/>
      <c r="CX44" s="1263"/>
      <c r="CY44" s="1263"/>
      <c r="CZ44" s="1263"/>
      <c r="DA44" s="1263"/>
      <c r="DB44" s="1263"/>
      <c r="DC44" s="1263"/>
      <c r="DD44" s="1263"/>
      <c r="DE44" s="1263"/>
      <c r="DF44" s="1263"/>
      <c r="DG44" s="1263"/>
      <c r="DH44" s="1263"/>
      <c r="DI44" s="1263"/>
      <c r="DJ44" s="1263"/>
      <c r="DK44" s="1263"/>
      <c r="DL44" s="1263"/>
      <c r="DM44" s="1263"/>
      <c r="DN44" s="1263"/>
      <c r="DO44" s="1263"/>
      <c r="DP44" s="1263"/>
      <c r="DQ44" s="1263"/>
      <c r="DR44" s="1263"/>
      <c r="DS44" s="1263"/>
      <c r="DT44" s="1263"/>
      <c r="DU44" s="1263"/>
      <c r="DV44" s="1263"/>
      <c r="DW44" s="1263"/>
      <c r="DX44" s="1263"/>
      <c r="DY44" s="1263"/>
      <c r="DZ44" s="1263"/>
      <c r="EA44" s="1263"/>
      <c r="EB44" s="1263"/>
      <c r="EC44" s="1263"/>
      <c r="ED44" s="1263"/>
      <c r="EE44" s="1263"/>
      <c r="EF44" s="1263"/>
      <c r="EG44" s="1263"/>
      <c r="EH44" s="1263"/>
      <c r="EI44" s="982"/>
      <c r="EJ44" s="982"/>
      <c r="EK44" s="982"/>
      <c r="EL44" s="982"/>
      <c r="EM44" s="982"/>
      <c r="EN44" s="982"/>
      <c r="EO44" s="982"/>
      <c r="EP44" s="982"/>
      <c r="EQ44" s="982"/>
      <c r="ER44" s="982"/>
      <c r="ES44" s="982"/>
      <c r="ET44" s="982"/>
      <c r="EU44" s="982"/>
      <c r="EV44" s="982"/>
      <c r="EW44" s="982"/>
      <c r="EX44" s="982"/>
      <c r="EY44" s="982"/>
      <c r="EZ44" s="982"/>
      <c r="FA44" s="982"/>
      <c r="FB44" s="982"/>
      <c r="FC44" s="982"/>
      <c r="FD44" s="982"/>
      <c r="FE44" s="1263"/>
      <c r="FF44" s="1263"/>
      <c r="FG44" s="1263"/>
      <c r="FH44" s="1263"/>
      <c r="FI44" s="1263"/>
      <c r="FJ44" s="1263"/>
      <c r="FK44" s="1263"/>
      <c r="FL44" s="1263"/>
      <c r="FM44" s="1263"/>
      <c r="FN44" s="1263"/>
      <c r="FO44" s="1263"/>
      <c r="FP44" s="1263"/>
      <c r="FQ44" s="1263"/>
      <c r="FR44" s="1263"/>
      <c r="FS44" s="1263"/>
      <c r="FT44" s="1263"/>
      <c r="FU44" s="1263"/>
      <c r="FV44" s="1263"/>
      <c r="FW44" s="1263"/>
      <c r="FX44" s="1263"/>
      <c r="FY44" s="1263"/>
      <c r="FZ44" s="1263"/>
      <c r="GA44" s="1263"/>
      <c r="GB44" s="1263"/>
      <c r="GC44" s="1263"/>
      <c r="GD44" s="1263"/>
      <c r="GE44" s="1263"/>
      <c r="GF44" s="1263"/>
      <c r="GG44" s="1263"/>
      <c r="GH44" s="1263"/>
      <c r="GI44" s="1263"/>
      <c r="GJ44" s="1263"/>
      <c r="GK44" s="1263"/>
      <c r="GL44" s="1263"/>
      <c r="GM44" s="1263"/>
      <c r="GN44" s="1263"/>
      <c r="GO44" s="1263"/>
      <c r="GP44" s="1263"/>
      <c r="GQ44" s="1263"/>
      <c r="GR44" s="1263"/>
      <c r="GS44" s="1263"/>
      <c r="GT44" s="1263"/>
      <c r="GU44" s="1263"/>
      <c r="GV44" s="1263"/>
      <c r="GW44" s="1263"/>
      <c r="GX44" s="1263"/>
      <c r="GY44" s="1263"/>
      <c r="GZ44" s="1263"/>
      <c r="HA44" s="1263"/>
      <c r="HB44" s="1263"/>
      <c r="HC44" s="1263"/>
      <c r="HD44" s="1263"/>
      <c r="HE44" s="1263"/>
      <c r="HF44" s="1263"/>
      <c r="HG44" s="1263"/>
      <c r="HH44" s="1263"/>
      <c r="HI44" s="1263"/>
      <c r="HJ44" s="1263"/>
      <c r="HK44" s="1263"/>
      <c r="HL44" s="1263"/>
      <c r="HM44" s="1263"/>
      <c r="HN44" s="1263"/>
      <c r="HO44" s="1263"/>
      <c r="HP44" s="1263"/>
      <c r="HQ44" s="1263"/>
      <c r="HR44" s="1263"/>
      <c r="HS44" s="1263"/>
      <c r="HT44" s="1263"/>
      <c r="HU44" s="1263"/>
      <c r="HV44" s="1263"/>
      <c r="HW44" s="1263"/>
      <c r="HX44" s="1263"/>
      <c r="HY44" s="1263"/>
      <c r="HZ44" s="1263"/>
      <c r="IA44" s="1263"/>
      <c r="IB44" s="1263"/>
      <c r="IC44" s="1263"/>
      <c r="ID44" s="1263"/>
      <c r="IE44" s="1263"/>
      <c r="IF44" s="1263"/>
      <c r="IG44" s="982"/>
      <c r="IH44" s="982"/>
      <c r="II44" s="982"/>
      <c r="IJ44" s="982"/>
      <c r="IK44" s="982"/>
      <c r="IL44" s="982"/>
      <c r="IM44" s="982"/>
      <c r="IN44" s="982"/>
      <c r="IO44" s="982"/>
      <c r="IP44" s="982"/>
      <c r="IQ44" s="982"/>
      <c r="IR44" s="982"/>
      <c r="IS44" s="1263"/>
      <c r="IT44" s="1263"/>
      <c r="IU44" s="1263"/>
      <c r="IV44" s="1263"/>
      <c r="IW44" s="1263"/>
      <c r="IX44" s="1263"/>
      <c r="IY44" s="1263"/>
      <c r="IZ44" s="1263"/>
      <c r="JA44" s="1263"/>
      <c r="JB44" s="1263"/>
      <c r="JC44" s="1263"/>
      <c r="JD44" s="1263"/>
      <c r="JE44" s="1263"/>
      <c r="JF44" s="1263"/>
      <c r="JG44" s="1263"/>
      <c r="JH44" s="1263"/>
      <c r="JI44" s="1263"/>
      <c r="JJ44" s="1263"/>
      <c r="JK44" s="238"/>
      <c r="JL44" s="238"/>
      <c r="JM44" s="238"/>
      <c r="JN44" s="238"/>
      <c r="JO44" s="238"/>
      <c r="JP44" s="238"/>
      <c r="JQ44" s="238"/>
      <c r="JR44" s="238"/>
      <c r="JS44" s="238"/>
      <c r="JT44" s="238"/>
      <c r="JU44" s="238"/>
      <c r="JV44" s="238"/>
      <c r="JW44" s="238"/>
      <c r="JX44" s="238"/>
      <c r="JY44" s="238"/>
      <c r="JZ44" s="238"/>
      <c r="KA44" s="238"/>
      <c r="KB44" s="238"/>
      <c r="KC44" s="238"/>
      <c r="KD44" s="238"/>
      <c r="KE44" s="1260"/>
      <c r="KF44" s="1260"/>
      <c r="KG44" s="1260"/>
      <c r="KH44" s="1260"/>
      <c r="KI44" s="1260"/>
      <c r="KJ44" s="1260"/>
      <c r="KK44" s="1260"/>
      <c r="KL44" s="1260"/>
      <c r="KM44" s="1260"/>
      <c r="KN44" s="1260"/>
      <c r="KO44" s="1260"/>
      <c r="KP44" s="1260"/>
      <c r="KQ44" s="1260"/>
      <c r="KR44" s="1260"/>
      <c r="KS44" s="1260"/>
      <c r="KT44" s="1260"/>
      <c r="KU44" s="1260"/>
      <c r="KV44" s="1260"/>
      <c r="KW44" s="1260"/>
      <c r="KX44" s="1260"/>
      <c r="KY44" s="1260"/>
      <c r="KZ44" s="1260"/>
      <c r="LA44" s="1260"/>
      <c r="LB44" s="1260"/>
      <c r="LC44" s="1260"/>
      <c r="LD44" s="1260"/>
      <c r="LE44" s="1260"/>
      <c r="LF44" s="1260"/>
      <c r="LG44" s="383"/>
      <c r="LH44" s="383"/>
      <c r="LI44" s="383"/>
      <c r="LJ44" s="383"/>
      <c r="LK44" s="1260"/>
      <c r="LL44" s="1260"/>
      <c r="LM44" s="1260"/>
      <c r="LN44" s="982"/>
      <c r="LO44" s="982"/>
      <c r="LP44" s="1260"/>
      <c r="LQ44" s="1260"/>
      <c r="LR44" s="1260"/>
      <c r="LS44" s="982"/>
      <c r="LT44" s="982"/>
      <c r="LU44" s="1260"/>
      <c r="LV44" s="1260"/>
      <c r="LW44" s="1260"/>
      <c r="LX44" s="1260"/>
      <c r="LY44" s="1260"/>
      <c r="LZ44" s="1260"/>
      <c r="MA44" s="1260"/>
      <c r="MB44" s="1260"/>
      <c r="MC44" s="1260"/>
      <c r="MD44" s="1260"/>
      <c r="ME44" s="1260"/>
      <c r="MF44" s="1260"/>
      <c r="MG44" s="1263"/>
      <c r="MH44" s="1263"/>
      <c r="MI44" s="1263"/>
      <c r="MJ44" s="1263"/>
      <c r="MK44" s="1263"/>
      <c r="ML44" s="1263"/>
      <c r="MM44" s="1263"/>
      <c r="MN44" s="1263"/>
      <c r="MO44" s="1263"/>
      <c r="MP44" s="1263"/>
      <c r="MQ44" s="1263"/>
      <c r="MR44" s="1263"/>
      <c r="MS44" s="1263"/>
      <c r="MT44" s="1263"/>
      <c r="MU44" s="1263"/>
      <c r="MV44" s="1263"/>
      <c r="MW44" s="1263"/>
      <c r="MX44" s="1263"/>
      <c r="MY44" s="1263"/>
      <c r="MZ44" s="1263"/>
      <c r="NA44" s="1263"/>
      <c r="NB44" s="1263"/>
      <c r="NC44" s="1263"/>
      <c r="ND44" s="1263"/>
      <c r="NE44" s="1263"/>
      <c r="NF44" s="1263"/>
      <c r="NG44" s="1263"/>
      <c r="NH44" s="1263"/>
      <c r="NI44" s="1263"/>
      <c r="NJ44" s="1263"/>
      <c r="NK44" s="1263"/>
      <c r="NL44" s="1263"/>
      <c r="NM44" s="982"/>
      <c r="NN44" s="982"/>
      <c r="NO44" s="982"/>
      <c r="NP44" s="982"/>
      <c r="NQ44" s="982"/>
      <c r="NR44" s="982"/>
      <c r="NS44" s="982"/>
      <c r="NT44" s="982"/>
      <c r="NU44" s="982"/>
      <c r="NV44" s="982"/>
      <c r="NW44" s="982"/>
      <c r="NX44" s="982"/>
      <c r="NY44" s="982"/>
      <c r="NZ44" s="982"/>
      <c r="OA44" s="982"/>
      <c r="OB44" s="982"/>
      <c r="OC44" s="982"/>
      <c r="OD44" s="982"/>
      <c r="OE44" s="1263"/>
      <c r="OF44" s="1263"/>
      <c r="OG44" s="1263"/>
      <c r="OH44" s="1263"/>
      <c r="OI44" s="1263"/>
      <c r="OJ44" s="1263"/>
      <c r="OK44" s="982"/>
      <c r="OL44" s="982"/>
      <c r="OM44" s="982"/>
      <c r="ON44" s="982"/>
      <c r="OO44" s="982"/>
      <c r="OP44" s="982"/>
      <c r="OQ44" s="982"/>
      <c r="OR44" s="982"/>
      <c r="OS44" s="982"/>
      <c r="OT44" s="982"/>
      <c r="OU44" s="982"/>
      <c r="OV44" s="982"/>
      <c r="OW44" s="982"/>
      <c r="OX44" s="982"/>
      <c r="OY44" s="982"/>
      <c r="OZ44" s="982"/>
      <c r="PA44" s="982"/>
      <c r="PB44" s="982"/>
      <c r="PC44" s="982"/>
      <c r="PD44" s="982"/>
      <c r="PE44" s="982"/>
      <c r="PF44" s="982"/>
      <c r="PG44" s="982"/>
      <c r="PH44" s="982"/>
      <c r="PI44" s="982"/>
      <c r="PJ44" s="982"/>
      <c r="PK44" s="982"/>
      <c r="PL44" s="982"/>
      <c r="PM44" s="982"/>
      <c r="PN44" s="982"/>
      <c r="PO44" s="982"/>
      <c r="PP44" s="982"/>
      <c r="PQ44" s="982"/>
      <c r="PR44" s="982"/>
      <c r="PS44" s="982"/>
      <c r="PT44" s="982"/>
      <c r="PU44" s="982"/>
      <c r="PV44" s="982"/>
      <c r="PW44" s="982"/>
      <c r="PX44" s="982"/>
      <c r="PY44" s="982"/>
      <c r="PZ44" s="982"/>
      <c r="QA44" s="982"/>
      <c r="QB44" s="982"/>
      <c r="QC44" s="982"/>
      <c r="QD44" s="982"/>
      <c r="QE44" s="982"/>
      <c r="QF44" s="982"/>
      <c r="QG44" s="982"/>
      <c r="QH44" s="982"/>
      <c r="QI44" s="982"/>
      <c r="QJ44" s="982"/>
      <c r="QK44" s="1263"/>
      <c r="QL44" s="1263"/>
      <c r="QM44" s="1263"/>
      <c r="QN44" s="1263"/>
      <c r="QO44" s="1263"/>
      <c r="QP44" s="1263"/>
      <c r="QQ44" s="1263"/>
      <c r="QR44" s="1262" t="s">
        <v>127</v>
      </c>
      <c r="QS44" s="1441">
        <f>QS34</f>
        <v>5396215916</v>
      </c>
      <c r="QT44" s="1262"/>
      <c r="QU44" s="1262"/>
      <c r="QV44" s="1441">
        <f>QV34</f>
        <v>1387016930.9300001</v>
      </c>
      <c r="QW44" s="1263"/>
      <c r="QX44" s="1263"/>
      <c r="QY44" s="1263"/>
      <c r="QZ44" s="1263"/>
      <c r="RA44" s="1263"/>
      <c r="RB44" s="1263"/>
      <c r="RC44" s="1263"/>
      <c r="RD44" s="1263"/>
      <c r="RE44" s="1263"/>
      <c r="RF44" s="1263"/>
      <c r="RG44" s="1263"/>
      <c r="RH44" s="1263"/>
      <c r="RI44" s="1263"/>
      <c r="RJ44" s="1263"/>
      <c r="RK44" s="1263"/>
      <c r="RL44" s="1263"/>
      <c r="RM44" s="1263"/>
      <c r="RN44" s="1263"/>
      <c r="RO44" s="1263"/>
      <c r="RP44" s="1263"/>
      <c r="RQ44" s="1263"/>
      <c r="RR44" s="1263"/>
      <c r="RS44" s="1263"/>
      <c r="RT44" s="1262" t="s">
        <v>127</v>
      </c>
      <c r="RU44" s="1263"/>
      <c r="RV44" s="1263"/>
      <c r="RW44" s="1441">
        <f>RW34</f>
        <v>857312331.44000006</v>
      </c>
      <c r="RX44" s="1441">
        <f>RX34</f>
        <v>0</v>
      </c>
      <c r="RY44" s="1409"/>
      <c r="RZ44" s="1409"/>
      <c r="SA44" s="1409"/>
      <c r="SB44" s="1409"/>
      <c r="SC44" s="1409"/>
      <c r="SD44" s="1409"/>
      <c r="SE44" s="1409"/>
      <c r="SF44" s="1409"/>
      <c r="SG44" s="1409"/>
      <c r="SH44" s="1409"/>
      <c r="SI44" s="1409"/>
      <c r="SJ44" s="1409"/>
      <c r="SK44" s="1409"/>
      <c r="SL44" s="1409"/>
      <c r="SM44" s="1409"/>
      <c r="SN44" s="1409"/>
      <c r="SO44" s="1409"/>
      <c r="SP44" s="1409"/>
      <c r="SQ44" s="1409"/>
      <c r="SR44" s="1409"/>
      <c r="SS44" s="1409"/>
      <c r="ST44" s="1409"/>
      <c r="SU44" s="1409"/>
      <c r="SV44" s="1409"/>
      <c r="SW44" s="1409"/>
      <c r="SX44" s="1409"/>
      <c r="SY44" s="1409"/>
      <c r="SZ44" s="1409"/>
      <c r="TA44" s="1409"/>
      <c r="TB44" s="1409"/>
      <c r="TC44" s="1409"/>
      <c r="TD44" s="1409"/>
      <c r="TE44" s="1409"/>
      <c r="TF44" s="1409"/>
      <c r="TG44" s="1409"/>
      <c r="TH44" s="1409"/>
      <c r="TI44" s="1409"/>
      <c r="TJ44" s="1409"/>
      <c r="TK44" s="1409"/>
      <c r="TL44" s="1409"/>
      <c r="TM44" s="1409"/>
      <c r="TN44" s="1409"/>
      <c r="TO44" s="1409"/>
      <c r="TP44" s="1409"/>
      <c r="TQ44" s="1409"/>
      <c r="TR44" s="1409"/>
      <c r="TS44" s="1409"/>
      <c r="TT44" s="1409"/>
      <c r="TU44" s="1409"/>
      <c r="TV44" s="1409"/>
      <c r="TW44" s="1409"/>
      <c r="TX44" s="1409"/>
      <c r="TY44" s="1409"/>
      <c r="TZ44" s="1409"/>
      <c r="UA44" s="1409"/>
      <c r="UB44" s="1409"/>
      <c r="UC44" s="1409"/>
      <c r="UD44" s="1409"/>
      <c r="UE44" s="1409"/>
      <c r="UF44" s="1409"/>
      <c r="UG44" s="1409"/>
      <c r="UH44" s="1409"/>
      <c r="UI44" s="1409"/>
      <c r="UJ44" s="1409"/>
      <c r="UK44" s="1409"/>
      <c r="UL44" s="1409"/>
      <c r="UM44" s="1409"/>
      <c r="UN44" s="1409"/>
      <c r="UO44" s="1409"/>
      <c r="UP44" s="1409"/>
      <c r="UQ44" s="1409"/>
      <c r="UR44" s="1409"/>
      <c r="US44" s="238"/>
      <c r="UT44" s="238"/>
      <c r="UU44" s="238"/>
      <c r="UV44" s="238"/>
      <c r="UW44" s="238"/>
      <c r="UX44" s="238"/>
      <c r="UY44" s="238"/>
      <c r="UZ44" s="238"/>
      <c r="VA44" s="238"/>
      <c r="VB44" s="238"/>
      <c r="VC44" s="238"/>
      <c r="VD44" s="238"/>
      <c r="VE44" s="238"/>
      <c r="VF44" s="238"/>
      <c r="VG44" s="238"/>
      <c r="VH44" s="238"/>
      <c r="VI44" s="227"/>
      <c r="VJ44" s="227"/>
      <c r="VK44" s="236"/>
      <c r="VL44" s="236"/>
      <c r="VM44" s="222"/>
      <c r="VN44" s="222"/>
      <c r="VO44" s="222"/>
      <c r="VP44" s="222"/>
      <c r="VQ44" s="222"/>
      <c r="VR44" s="222"/>
      <c r="VS44" s="222"/>
      <c r="VT44" s="222"/>
      <c r="VU44" s="222"/>
      <c r="VV44" s="222"/>
      <c r="VW44" s="222"/>
      <c r="VX44" s="222"/>
      <c r="VY44" s="222"/>
      <c r="VZ44" s="222"/>
      <c r="WA44" s="222"/>
      <c r="WB44" s="222"/>
      <c r="WC44" s="1263"/>
      <c r="WD44" s="1263"/>
    </row>
    <row r="45" spans="1:602" ht="19.5" customHeight="1" x14ac:dyDescent="0.3">
      <c r="A45" s="1262" t="s">
        <v>126</v>
      </c>
      <c r="B45" s="1440">
        <f>D45+AI45+'Проверочная  таблица'!QS45+'Проверочная  таблица'!RW45</f>
        <v>9175982974.6100006</v>
      </c>
      <c r="C45" s="1440">
        <f>E45+'Проверочная  таблица'!QV45+AJ45+'Проверочная  таблица'!RX45</f>
        <v>2162221129.8700004</v>
      </c>
      <c r="D45" s="1442">
        <f>D30-D46</f>
        <v>1146911500</v>
      </c>
      <c r="E45" s="1442">
        <f>E30-E46</f>
        <v>347298571.99999994</v>
      </c>
      <c r="V45" s="1263"/>
      <c r="AA45" s="1263"/>
      <c r="AC45" s="1263"/>
      <c r="AD45" s="1263"/>
      <c r="AE45" s="1263"/>
      <c r="AF45" s="1263"/>
      <c r="AG45" s="1263"/>
      <c r="AH45" s="1262" t="s">
        <v>126</v>
      </c>
      <c r="AI45" s="1442">
        <f>AI30-AI46</f>
        <v>2102309936.6099994</v>
      </c>
      <c r="AJ45" s="1442">
        <f>AJ30-AJ46</f>
        <v>217750945.76000002</v>
      </c>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7"/>
      <c r="BR45" s="227"/>
      <c r="BS45" s="227"/>
      <c r="BT45" s="227"/>
      <c r="BU45" s="227"/>
      <c r="BV45" s="1260"/>
      <c r="BW45" s="227"/>
      <c r="BX45" s="227"/>
      <c r="BY45" s="227"/>
      <c r="BZ45" s="1260"/>
      <c r="CA45" s="227"/>
      <c r="CB45" s="227"/>
      <c r="CC45" s="227"/>
      <c r="CD45" s="1260"/>
      <c r="CE45" s="227"/>
      <c r="CF45" s="227"/>
      <c r="CG45" s="227"/>
      <c r="CH45" s="1260"/>
      <c r="CI45" s="227"/>
      <c r="CJ45" s="227"/>
      <c r="CK45" s="227"/>
      <c r="CL45" s="227"/>
      <c r="CM45" s="227"/>
      <c r="CN45" s="227"/>
      <c r="CO45" s="227"/>
      <c r="CP45" s="227"/>
      <c r="EI45" s="227"/>
      <c r="EJ45" s="227"/>
      <c r="EK45" s="227"/>
      <c r="EL45" s="227"/>
      <c r="EM45" s="227"/>
      <c r="EN45" s="227"/>
      <c r="EO45" s="227"/>
      <c r="EP45" s="227"/>
      <c r="EQ45" s="227"/>
      <c r="ER45" s="227"/>
      <c r="ES45" s="227"/>
      <c r="ET45" s="227"/>
      <c r="EU45" s="227"/>
      <c r="EV45" s="227"/>
      <c r="EW45" s="227"/>
      <c r="EX45" s="227"/>
      <c r="EY45" s="227"/>
      <c r="EZ45" s="227"/>
      <c r="FA45" s="227"/>
      <c r="FB45" s="227"/>
      <c r="FC45" s="227"/>
      <c r="FD45" s="227"/>
      <c r="IG45" s="227"/>
      <c r="IH45" s="227"/>
      <c r="II45" s="227"/>
      <c r="IJ45" s="227"/>
      <c r="IK45" s="227"/>
      <c r="IL45" s="227"/>
      <c r="IM45" s="227"/>
      <c r="IN45" s="227"/>
      <c r="IO45" s="227"/>
      <c r="IP45" s="227"/>
      <c r="IQ45" s="227"/>
      <c r="IR45" s="227"/>
      <c r="IS45" s="1439"/>
      <c r="IT45" s="1439"/>
      <c r="IU45" s="1439"/>
      <c r="IV45" s="1439"/>
      <c r="IW45" s="1439"/>
      <c r="IX45" s="1439"/>
      <c r="IY45" s="1439"/>
      <c r="IZ45" s="1439"/>
      <c r="JA45" s="1439"/>
      <c r="JB45" s="1439"/>
      <c r="JC45" s="1439"/>
      <c r="JD45" s="1439"/>
      <c r="JE45" s="1439"/>
      <c r="JF45" s="1439"/>
      <c r="JG45" s="1439"/>
      <c r="JH45" s="1439"/>
      <c r="JI45" s="1439"/>
      <c r="JJ45" s="1439"/>
      <c r="JK45" s="238"/>
      <c r="JL45" s="238"/>
      <c r="JM45" s="238"/>
      <c r="JN45" s="238"/>
      <c r="JO45" s="238"/>
      <c r="JP45" s="238"/>
      <c r="JQ45" s="238"/>
      <c r="JR45" s="238"/>
      <c r="JS45" s="238"/>
      <c r="JT45" s="238"/>
      <c r="JU45" s="238"/>
      <c r="JV45" s="238"/>
      <c r="JW45" s="238"/>
      <c r="JX45" s="238"/>
      <c r="JY45" s="238"/>
      <c r="JZ45" s="238"/>
      <c r="KA45" s="238"/>
      <c r="KB45" s="238"/>
      <c r="KC45" s="238"/>
      <c r="KD45" s="238"/>
      <c r="KE45" s="1260"/>
      <c r="KF45" s="1260"/>
      <c r="KG45" s="1260"/>
      <c r="KH45" s="1260"/>
      <c r="KI45" s="1260"/>
      <c r="KJ45" s="1260"/>
      <c r="KK45" s="1260"/>
      <c r="KL45" s="1260"/>
      <c r="KM45" s="1260"/>
      <c r="KN45" s="1260"/>
      <c r="KO45" s="1260"/>
      <c r="KP45" s="1260"/>
      <c r="KQ45" s="1260"/>
      <c r="KR45" s="1260"/>
      <c r="KS45" s="1260"/>
      <c r="KT45" s="1260"/>
      <c r="KU45" s="1260"/>
      <c r="KV45" s="1260"/>
      <c r="KW45" s="1260"/>
      <c r="KX45" s="1260"/>
      <c r="KY45" s="1260"/>
      <c r="KZ45" s="1260"/>
      <c r="LA45" s="1260"/>
      <c r="LB45" s="1260"/>
      <c r="LC45" s="1260"/>
      <c r="LD45" s="1260"/>
      <c r="LE45" s="1260"/>
      <c r="LF45" s="1260"/>
      <c r="LG45" s="383"/>
      <c r="LH45" s="383"/>
      <c r="LI45" s="383"/>
      <c r="LJ45" s="383"/>
      <c r="LK45" s="1260"/>
      <c r="LL45" s="1260"/>
      <c r="LM45" s="1260"/>
      <c r="LN45" s="227"/>
      <c r="LO45" s="227"/>
      <c r="LP45" s="1260"/>
      <c r="LQ45" s="1260"/>
      <c r="LR45" s="1260"/>
      <c r="LS45" s="227"/>
      <c r="LT45" s="227"/>
      <c r="LU45" s="1260"/>
      <c r="LV45" s="1260"/>
      <c r="LW45" s="1260"/>
      <c r="LX45" s="1260"/>
      <c r="LY45" s="1260"/>
      <c r="LZ45" s="1260"/>
      <c r="MA45" s="1260"/>
      <c r="MB45" s="1260"/>
      <c r="MC45" s="1260"/>
      <c r="MD45" s="1260"/>
      <c r="ME45" s="1260"/>
      <c r="MF45" s="1260"/>
      <c r="MG45" s="1439"/>
      <c r="MH45" s="1439"/>
      <c r="MI45" s="1439"/>
      <c r="MJ45" s="1439"/>
      <c r="MK45" s="1439"/>
      <c r="ML45" s="1439"/>
      <c r="MM45" s="1439"/>
      <c r="MN45" s="1439"/>
      <c r="MO45" s="1439"/>
      <c r="MP45" s="1439"/>
      <c r="MQ45" s="1439"/>
      <c r="MR45" s="1439"/>
      <c r="MS45" s="1439"/>
      <c r="MT45" s="1439"/>
      <c r="MU45" s="1439"/>
      <c r="MV45" s="1439"/>
      <c r="MW45" s="1439"/>
      <c r="MX45" s="1439"/>
      <c r="MY45" s="1439"/>
      <c r="MZ45" s="1439"/>
      <c r="NA45" s="1439"/>
      <c r="NB45" s="1439"/>
      <c r="NC45" s="1439"/>
      <c r="ND45" s="1439"/>
      <c r="NE45" s="1439"/>
      <c r="NF45" s="1439"/>
      <c r="NG45" s="1439"/>
      <c r="NH45" s="1439"/>
      <c r="NI45" s="1439"/>
      <c r="NJ45" s="1439"/>
      <c r="NK45" s="1439"/>
      <c r="NL45" s="1439"/>
      <c r="NM45" s="227"/>
      <c r="NN45" s="227"/>
      <c r="NO45" s="227"/>
      <c r="NP45" s="227"/>
      <c r="NQ45" s="227"/>
      <c r="NR45" s="227"/>
      <c r="NS45" s="227"/>
      <c r="NT45" s="227"/>
      <c r="NU45" s="227"/>
      <c r="NV45" s="227"/>
      <c r="NW45" s="227"/>
      <c r="NX45" s="227"/>
      <c r="NY45" s="227"/>
      <c r="NZ45" s="227"/>
      <c r="OA45" s="227"/>
      <c r="OB45" s="227"/>
      <c r="OC45" s="227"/>
      <c r="OD45" s="227"/>
      <c r="OK45" s="227"/>
      <c r="OL45" s="227"/>
      <c r="OM45" s="227"/>
      <c r="ON45" s="227"/>
      <c r="OO45" s="227"/>
      <c r="OP45" s="227"/>
      <c r="OQ45" s="227"/>
      <c r="OR45" s="227"/>
      <c r="OS45" s="227"/>
      <c r="OT45" s="227"/>
      <c r="OU45" s="227"/>
      <c r="OV45" s="227"/>
      <c r="OW45" s="227"/>
      <c r="OX45" s="227"/>
      <c r="OY45" s="227"/>
      <c r="OZ45" s="227"/>
      <c r="PA45" s="227"/>
      <c r="PB45" s="227"/>
      <c r="PC45" s="227"/>
      <c r="PD45" s="227"/>
      <c r="PE45" s="227"/>
      <c r="PF45" s="227"/>
      <c r="PG45" s="227"/>
      <c r="PH45" s="227"/>
      <c r="PI45" s="227"/>
      <c r="PJ45" s="227"/>
      <c r="PK45" s="227"/>
      <c r="PL45" s="227"/>
      <c r="PM45" s="227"/>
      <c r="PN45" s="227"/>
      <c r="PO45" s="227"/>
      <c r="PP45" s="227"/>
      <c r="PQ45" s="227"/>
      <c r="PR45" s="227"/>
      <c r="PS45" s="227"/>
      <c r="PT45" s="227"/>
      <c r="PU45" s="227"/>
      <c r="PV45" s="227"/>
      <c r="PW45" s="227"/>
      <c r="PX45" s="227"/>
      <c r="PY45" s="227"/>
      <c r="PZ45" s="227"/>
      <c r="QA45" s="227"/>
      <c r="QB45" s="227"/>
      <c r="QC45" s="227"/>
      <c r="QD45" s="227"/>
      <c r="QE45" s="227"/>
      <c r="QF45" s="227"/>
      <c r="QG45" s="227"/>
      <c r="QH45" s="227"/>
      <c r="QI45" s="227"/>
      <c r="QJ45" s="227"/>
      <c r="QO45" s="1263"/>
      <c r="QP45" s="1263"/>
      <c r="QQ45" s="1263"/>
      <c r="QR45" s="1262" t="s">
        <v>126</v>
      </c>
      <c r="QS45" s="1442">
        <f>QS30-QS46</f>
        <v>5926761538</v>
      </c>
      <c r="QT45" s="820"/>
      <c r="QU45" s="820"/>
      <c r="QV45" s="1442">
        <f>QV30-QV46</f>
        <v>1597171612.1100001</v>
      </c>
      <c r="RI45" s="239"/>
      <c r="RJ45" s="239"/>
      <c r="RK45" s="239"/>
      <c r="RL45" s="239"/>
      <c r="RM45" s="239"/>
      <c r="RN45" s="239"/>
      <c r="RO45" s="239"/>
      <c r="RP45" s="239"/>
      <c r="RT45" s="1262" t="s">
        <v>126</v>
      </c>
      <c r="RW45" s="1441">
        <f>RW30-RW46</f>
        <v>0</v>
      </c>
      <c r="RX45" s="1441">
        <f>RX30-RX46</f>
        <v>0</v>
      </c>
      <c r="RY45" s="238"/>
      <c r="RZ45" s="238"/>
      <c r="SA45" s="238"/>
      <c r="SB45" s="238"/>
      <c r="SC45" s="238"/>
      <c r="SD45" s="238"/>
      <c r="SE45" s="238"/>
      <c r="SF45" s="238"/>
      <c r="SG45" s="238"/>
      <c r="SH45" s="238"/>
      <c r="SI45" s="238"/>
      <c r="SJ45" s="238"/>
      <c r="SK45" s="238"/>
      <c r="SL45" s="238"/>
      <c r="SM45" s="238"/>
      <c r="SN45" s="238"/>
      <c r="SO45" s="238"/>
      <c r="SP45" s="238"/>
      <c r="SQ45" s="238"/>
      <c r="SR45" s="238"/>
      <c r="SS45" s="238"/>
      <c r="ST45" s="238"/>
      <c r="SU45" s="238"/>
      <c r="SV45" s="238"/>
      <c r="SW45" s="238"/>
      <c r="SX45" s="238"/>
      <c r="SY45" s="238"/>
      <c r="SZ45" s="238"/>
      <c r="TA45" s="238"/>
      <c r="TB45" s="238"/>
      <c r="TC45" s="238"/>
      <c r="TD45" s="238"/>
      <c r="TE45" s="238"/>
      <c r="TF45" s="238"/>
      <c r="TG45" s="238"/>
      <c r="TH45" s="238"/>
      <c r="TI45" s="238"/>
      <c r="TJ45" s="238"/>
      <c r="TK45" s="238"/>
      <c r="TL45" s="238"/>
      <c r="TM45" s="238"/>
      <c r="TN45" s="238"/>
      <c r="TO45" s="238"/>
      <c r="TP45" s="238"/>
      <c r="TQ45" s="238"/>
      <c r="TR45" s="238"/>
      <c r="TS45" s="238"/>
      <c r="TT45" s="238"/>
      <c r="TU45" s="238"/>
      <c r="TV45" s="238"/>
      <c r="TW45" s="238"/>
      <c r="TX45" s="238"/>
      <c r="TY45" s="238"/>
      <c r="TZ45" s="238"/>
      <c r="UA45" s="238"/>
      <c r="UB45" s="238"/>
      <c r="UC45" s="238"/>
      <c r="UD45" s="238"/>
      <c r="UE45" s="238"/>
      <c r="UF45" s="238"/>
      <c r="UG45" s="238"/>
      <c r="UH45" s="238"/>
      <c r="UI45" s="238"/>
      <c r="UJ45" s="238"/>
      <c r="UK45" s="238"/>
      <c r="UL45" s="238"/>
      <c r="UM45" s="238"/>
      <c r="UN45" s="238"/>
      <c r="UO45" s="238"/>
      <c r="UP45" s="238"/>
      <c r="UQ45" s="238"/>
      <c r="UR45" s="238"/>
      <c r="US45" s="238"/>
      <c r="UT45" s="238"/>
      <c r="UU45" s="238"/>
      <c r="UV45" s="238"/>
      <c r="UW45" s="238"/>
      <c r="UX45" s="238"/>
      <c r="UY45" s="238"/>
      <c r="UZ45" s="238"/>
      <c r="VA45" s="238"/>
      <c r="VB45" s="238"/>
      <c r="VC45" s="238"/>
      <c r="VD45" s="238"/>
      <c r="VE45" s="238"/>
      <c r="VF45" s="238"/>
      <c r="VG45" s="238"/>
      <c r="VH45" s="238"/>
      <c r="VI45" s="227"/>
      <c r="VJ45" s="227"/>
      <c r="VK45" s="236"/>
      <c r="VL45" s="236"/>
      <c r="VS45" s="236"/>
      <c r="VT45" s="236"/>
      <c r="WC45" s="1439"/>
      <c r="WD45" s="1439"/>
    </row>
    <row r="46" spans="1:602" ht="18.75" customHeight="1" x14ac:dyDescent="0.3">
      <c r="A46" s="1262" t="s">
        <v>100</v>
      </c>
      <c r="B46" s="1440">
        <f>D46+AI46+'Проверочная  таблица'!QS46+'Проверочная  таблица'!RW46</f>
        <v>2085287014.0899999</v>
      </c>
      <c r="C46" s="1440">
        <f>E46+'Проверочная  таблица'!QV46+AJ46+'Проверочная  таблица'!RX46</f>
        <v>520029183.98000002</v>
      </c>
      <c r="D46" s="1442">
        <f>P30+AA30+H37</f>
        <v>989372700</v>
      </c>
      <c r="E46" s="1442">
        <f>Q30+AB30+I37</f>
        <v>310085950.56999999</v>
      </c>
      <c r="V46" s="1263"/>
      <c r="AA46" s="1263"/>
      <c r="AC46" s="1263"/>
      <c r="AD46" s="1263"/>
      <c r="AE46" s="1263"/>
      <c r="AF46" s="1263"/>
      <c r="AG46" s="1263"/>
      <c r="AH46" s="1262" t="s">
        <v>100</v>
      </c>
      <c r="AI46" s="1442">
        <f>'Проверочная  таблица'!QM37+CS37+DA37+CA37+'Проверочная  таблица'!MO37+'Проверочная  таблица'!IM37+'Проверочная  таблица'!JU37+'Проверочная  таблица'!LU37+AU37+GQ37+FQ37+NM37+OU37</f>
        <v>1052111314.0899999</v>
      </c>
      <c r="AJ46" s="1442">
        <f>'Проверочная  таблица'!QN37+CT37+DB37+CE37+'Проверочная  таблица'!MS37+'Проверочная  таблица'!IP37+'Проверочная  таблица'!JZ37+'Проверочная  таблица'!LY37+AY37+GV37+FT37+NP37+PB37</f>
        <v>204097573.34999999</v>
      </c>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7"/>
      <c r="BR46" s="227"/>
      <c r="BS46" s="227"/>
      <c r="BT46" s="227"/>
      <c r="BU46" s="227"/>
      <c r="BV46" s="1260"/>
      <c r="BW46" s="227"/>
      <c r="BX46" s="227"/>
      <c r="BY46" s="227"/>
      <c r="BZ46" s="1260"/>
      <c r="CA46" s="227"/>
      <c r="CB46" s="227"/>
      <c r="CC46" s="227"/>
      <c r="CD46" s="1260"/>
      <c r="CE46" s="227"/>
      <c r="CF46" s="227"/>
      <c r="CG46" s="227"/>
      <c r="CH46" s="1260"/>
      <c r="CI46" s="227"/>
      <c r="CJ46" s="227"/>
      <c r="CK46" s="227"/>
      <c r="CL46" s="227"/>
      <c r="CM46" s="227"/>
      <c r="CN46" s="227"/>
      <c r="CO46" s="227"/>
      <c r="CP46" s="227"/>
      <c r="EI46" s="227"/>
      <c r="EJ46" s="227"/>
      <c r="EK46" s="227"/>
      <c r="EL46" s="227"/>
      <c r="EM46" s="227"/>
      <c r="EN46" s="227"/>
      <c r="EO46" s="227"/>
      <c r="EP46" s="227"/>
      <c r="EQ46" s="227"/>
      <c r="ER46" s="227"/>
      <c r="ES46" s="227"/>
      <c r="ET46" s="227"/>
      <c r="EU46" s="227"/>
      <c r="EV46" s="227"/>
      <c r="EW46" s="227"/>
      <c r="EX46" s="227"/>
      <c r="EY46" s="227"/>
      <c r="EZ46" s="227"/>
      <c r="FA46" s="227"/>
      <c r="FB46" s="227"/>
      <c r="FC46" s="227"/>
      <c r="FD46" s="227"/>
      <c r="IG46" s="227"/>
      <c r="IH46" s="227"/>
      <c r="II46" s="227"/>
      <c r="IJ46" s="227"/>
      <c r="IK46" s="227"/>
      <c r="IL46" s="227"/>
      <c r="IM46" s="227"/>
      <c r="IN46" s="227"/>
      <c r="IO46" s="227"/>
      <c r="IP46" s="227"/>
      <c r="IQ46" s="227"/>
      <c r="IR46" s="227"/>
      <c r="IS46" s="1439"/>
      <c r="IT46" s="1439"/>
      <c r="IU46" s="1439"/>
      <c r="IV46" s="1439"/>
      <c r="IW46" s="1439"/>
      <c r="IX46" s="1439"/>
      <c r="IY46" s="1439"/>
      <c r="IZ46" s="1439"/>
      <c r="JA46" s="1439"/>
      <c r="JB46" s="1439"/>
      <c r="JC46" s="1439"/>
      <c r="JD46" s="1439"/>
      <c r="JE46" s="1439"/>
      <c r="JF46" s="1439"/>
      <c r="JG46" s="1439"/>
      <c r="JH46" s="1439"/>
      <c r="JI46" s="1439"/>
      <c r="JJ46" s="1439"/>
      <c r="JK46" s="1263"/>
      <c r="JL46" s="1263"/>
      <c r="JM46" s="1263"/>
      <c r="JN46" s="1263"/>
      <c r="JO46" s="1263"/>
      <c r="JP46" s="1263"/>
      <c r="JQ46" s="1263"/>
      <c r="JR46" s="1263"/>
      <c r="JS46" s="1263"/>
      <c r="JT46" s="1263"/>
      <c r="JU46" s="1263"/>
      <c r="JV46" s="1263"/>
      <c r="JW46" s="1263"/>
      <c r="JX46" s="1263"/>
      <c r="JY46" s="1263"/>
      <c r="JZ46" s="1263"/>
      <c r="KA46" s="1263"/>
      <c r="KB46" s="1263"/>
      <c r="KC46" s="1263"/>
      <c r="KD46" s="1263"/>
      <c r="KE46" s="1260"/>
      <c r="KF46" s="1260"/>
      <c r="KG46" s="1260"/>
      <c r="KH46" s="1260"/>
      <c r="KI46" s="1260"/>
      <c r="KJ46" s="1260"/>
      <c r="KK46" s="1260"/>
      <c r="KL46" s="1260"/>
      <c r="KM46" s="1260"/>
      <c r="KN46" s="1260"/>
      <c r="KO46" s="1260"/>
      <c r="KP46" s="1260"/>
      <c r="KQ46" s="1260"/>
      <c r="KR46" s="1260"/>
      <c r="KS46" s="1260"/>
      <c r="KT46" s="1260"/>
      <c r="KU46" s="1260"/>
      <c r="KV46" s="1260"/>
      <c r="KW46" s="1260"/>
      <c r="KX46" s="1260"/>
      <c r="KY46" s="1260"/>
      <c r="KZ46" s="1260"/>
      <c r="LA46" s="1260"/>
      <c r="LB46" s="1260"/>
      <c r="LC46" s="1260"/>
      <c r="LD46" s="1260"/>
      <c r="LE46" s="1260"/>
      <c r="LF46" s="1260"/>
      <c r="LG46" s="383"/>
      <c r="LH46" s="383"/>
      <c r="LI46" s="383"/>
      <c r="LJ46" s="383"/>
      <c r="LK46" s="1260"/>
      <c r="LL46" s="1260"/>
      <c r="LM46" s="1260"/>
      <c r="LN46" s="227"/>
      <c r="LO46" s="227"/>
      <c r="LP46" s="1260"/>
      <c r="LQ46" s="1260"/>
      <c r="LR46" s="1260"/>
      <c r="LS46" s="227"/>
      <c r="LT46" s="227"/>
      <c r="LU46" s="1260"/>
      <c r="LV46" s="1260"/>
      <c r="LW46" s="1260"/>
      <c r="LX46" s="1260"/>
      <c r="LY46" s="1260"/>
      <c r="LZ46" s="1260"/>
      <c r="MA46" s="1260"/>
      <c r="MB46" s="1260"/>
      <c r="MC46" s="1260"/>
      <c r="MD46" s="1260"/>
      <c r="ME46" s="1260"/>
      <c r="MF46" s="1260"/>
      <c r="MG46" s="1439"/>
      <c r="MH46" s="1439"/>
      <c r="MI46" s="1439"/>
      <c r="MJ46" s="1439"/>
      <c r="MK46" s="1439"/>
      <c r="ML46" s="1439"/>
      <c r="MM46" s="1439"/>
      <c r="MN46" s="1439"/>
      <c r="MO46" s="1439"/>
      <c r="MP46" s="1439"/>
      <c r="MQ46" s="1439"/>
      <c r="MR46" s="1439"/>
      <c r="MS46" s="1439"/>
      <c r="MT46" s="1439"/>
      <c r="MU46" s="1439"/>
      <c r="MV46" s="1439"/>
      <c r="MW46" s="1439"/>
      <c r="MX46" s="1439"/>
      <c r="MY46" s="1439"/>
      <c r="MZ46" s="1439"/>
      <c r="NA46" s="1439"/>
      <c r="NB46" s="1439"/>
      <c r="NC46" s="1439"/>
      <c r="ND46" s="1439"/>
      <c r="NE46" s="1439"/>
      <c r="NF46" s="1439"/>
      <c r="NG46" s="1439"/>
      <c r="NH46" s="1439"/>
      <c r="NI46" s="1439"/>
      <c r="NJ46" s="1439"/>
      <c r="NK46" s="1439"/>
      <c r="NL46" s="1439"/>
      <c r="NM46" s="227"/>
      <c r="NN46" s="227"/>
      <c r="NO46" s="227"/>
      <c r="NP46" s="227"/>
      <c r="NQ46" s="227"/>
      <c r="NR46" s="227"/>
      <c r="NS46" s="227"/>
      <c r="NT46" s="227"/>
      <c r="NU46" s="227"/>
      <c r="NV46" s="227"/>
      <c r="NW46" s="227"/>
      <c r="NX46" s="227"/>
      <c r="NY46" s="227"/>
      <c r="NZ46" s="227"/>
      <c r="OA46" s="227"/>
      <c r="OB46" s="227"/>
      <c r="OC46" s="227"/>
      <c r="OD46" s="227"/>
      <c r="OK46" s="227"/>
      <c r="OL46" s="227"/>
      <c r="OM46" s="227"/>
      <c r="ON46" s="227"/>
      <c r="OO46" s="227"/>
      <c r="OP46" s="227"/>
      <c r="OQ46" s="227"/>
      <c r="OR46" s="227"/>
      <c r="OS46" s="227"/>
      <c r="OT46" s="227"/>
      <c r="OU46" s="227"/>
      <c r="OV46" s="227"/>
      <c r="OW46" s="227"/>
      <c r="OX46" s="227"/>
      <c r="OY46" s="227"/>
      <c r="OZ46" s="227"/>
      <c r="PA46" s="227"/>
      <c r="PB46" s="227"/>
      <c r="PC46" s="227"/>
      <c r="PD46" s="227"/>
      <c r="PE46" s="227"/>
      <c r="PF46" s="227"/>
      <c r="PG46" s="227"/>
      <c r="PH46" s="227"/>
      <c r="PI46" s="227"/>
      <c r="PJ46" s="227"/>
      <c r="PK46" s="227"/>
      <c r="PL46" s="227"/>
      <c r="PM46" s="227"/>
      <c r="PN46" s="227"/>
      <c r="PO46" s="227"/>
      <c r="PP46" s="227"/>
      <c r="PQ46" s="227"/>
      <c r="PR46" s="227"/>
      <c r="PS46" s="227"/>
      <c r="PT46" s="227"/>
      <c r="PU46" s="227"/>
      <c r="PV46" s="227"/>
      <c r="PW46" s="227"/>
      <c r="PX46" s="227"/>
      <c r="PY46" s="227"/>
      <c r="PZ46" s="227"/>
      <c r="QA46" s="227"/>
      <c r="QB46" s="227"/>
      <c r="QC46" s="227"/>
      <c r="QD46" s="227"/>
      <c r="QE46" s="227"/>
      <c r="QF46" s="227"/>
      <c r="QG46" s="227"/>
      <c r="QH46" s="227"/>
      <c r="QI46" s="227"/>
      <c r="QJ46" s="227"/>
      <c r="QO46" s="1263"/>
      <c r="QP46" s="1263"/>
      <c r="QQ46" s="1263"/>
      <c r="QR46" s="1262" t="s">
        <v>100</v>
      </c>
      <c r="QS46" s="1442">
        <f>'Проверочная  таблица'!RE30</f>
        <v>28803000</v>
      </c>
      <c r="QT46" s="820"/>
      <c r="QU46" s="820"/>
      <c r="QV46" s="1442">
        <f>'Проверочная  таблица'!RF30</f>
        <v>5845660.0599999996</v>
      </c>
      <c r="RT46" s="1262" t="s">
        <v>100</v>
      </c>
      <c r="RW46" s="1441">
        <f>TC37+UW37+SQ37+TO37+TW37</f>
        <v>15000000</v>
      </c>
      <c r="RX46" s="1441">
        <f>TE37+UY37+SS37+TQ37+TZ37</f>
        <v>0</v>
      </c>
      <c r="RY46" s="982"/>
      <c r="RZ46" s="982"/>
      <c r="SA46" s="982"/>
      <c r="SB46" s="982"/>
      <c r="SC46" s="982"/>
      <c r="SD46" s="982"/>
      <c r="SE46" s="982"/>
      <c r="SF46" s="982"/>
      <c r="SG46" s="982"/>
      <c r="SH46" s="982"/>
      <c r="SI46" s="982"/>
      <c r="SJ46" s="982"/>
      <c r="SK46" s="982"/>
      <c r="SL46" s="982"/>
      <c r="SM46" s="982"/>
      <c r="SN46" s="982"/>
      <c r="SO46" s="982"/>
      <c r="SP46" s="982"/>
      <c r="SQ46" s="982"/>
      <c r="SR46" s="982"/>
      <c r="SS46" s="982"/>
      <c r="ST46" s="982"/>
      <c r="SU46" s="982"/>
      <c r="SV46" s="982"/>
      <c r="SW46" s="982"/>
      <c r="SX46" s="982"/>
      <c r="SY46" s="982"/>
      <c r="SZ46" s="982"/>
      <c r="TA46" s="982"/>
      <c r="TB46" s="982"/>
      <c r="TC46" s="982"/>
      <c r="TD46" s="982"/>
      <c r="TE46" s="982"/>
      <c r="TF46" s="982"/>
      <c r="TG46" s="982"/>
      <c r="TH46" s="982"/>
      <c r="TI46" s="982"/>
      <c r="TJ46" s="982"/>
      <c r="TK46" s="982"/>
      <c r="TL46" s="982"/>
      <c r="TM46" s="982"/>
      <c r="TN46" s="982"/>
      <c r="TO46" s="982"/>
      <c r="TP46" s="982"/>
      <c r="TQ46" s="982"/>
      <c r="TR46" s="982"/>
      <c r="TS46" s="982"/>
      <c r="TT46" s="982"/>
      <c r="TU46" s="982"/>
      <c r="TV46" s="982"/>
      <c r="TW46" s="982"/>
      <c r="TX46" s="982"/>
      <c r="TY46" s="982"/>
      <c r="TZ46" s="982"/>
      <c r="UA46" s="982"/>
      <c r="UB46" s="982"/>
      <c r="UC46" s="982"/>
      <c r="UD46" s="982"/>
      <c r="UE46" s="982"/>
      <c r="UF46" s="982"/>
      <c r="UG46" s="982"/>
      <c r="UH46" s="982"/>
      <c r="UI46" s="982"/>
      <c r="UJ46" s="982"/>
      <c r="UK46" s="982"/>
      <c r="UL46" s="982"/>
      <c r="UM46" s="982"/>
      <c r="UN46" s="982"/>
      <c r="UO46" s="982"/>
      <c r="UP46" s="982"/>
      <c r="UQ46" s="982"/>
      <c r="UR46" s="982"/>
      <c r="US46" s="1263"/>
      <c r="UT46" s="1263"/>
      <c r="UU46" s="1263"/>
      <c r="UV46" s="1263"/>
      <c r="UW46" s="1263"/>
      <c r="UX46" s="1263"/>
      <c r="UY46" s="1263"/>
      <c r="UZ46" s="1263"/>
      <c r="VA46" s="1263"/>
      <c r="VB46" s="1263"/>
      <c r="VC46" s="1263"/>
      <c r="VD46" s="1263"/>
      <c r="VE46" s="1263"/>
      <c r="VF46" s="1263"/>
      <c r="VG46" s="1263"/>
      <c r="VH46" s="1263"/>
      <c r="VI46" s="1263"/>
      <c r="VJ46" s="1263"/>
      <c r="VK46" s="1263"/>
      <c r="VL46" s="1263"/>
      <c r="VM46" s="1263"/>
      <c r="VN46" s="1263"/>
      <c r="VO46" s="1263"/>
      <c r="VP46" s="1263"/>
      <c r="VQ46" s="1263"/>
      <c r="VR46" s="1263"/>
      <c r="VS46" s="1263"/>
      <c r="VT46" s="1263"/>
      <c r="VU46" s="1263"/>
      <c r="VV46" s="1263"/>
      <c r="VW46" s="1263"/>
      <c r="VX46" s="1263"/>
      <c r="VY46" s="1263"/>
      <c r="VZ46" s="1263"/>
      <c r="WA46" s="1263"/>
      <c r="WB46" s="1263"/>
      <c r="WC46" s="1439"/>
      <c r="WD46" s="1439"/>
    </row>
    <row r="47" spans="1:602" ht="18.75" customHeight="1" x14ac:dyDescent="0.25">
      <c r="A47" s="1262" t="s">
        <v>40</v>
      </c>
      <c r="B47" s="1440">
        <f>D47+AI47+'Проверочная  таблица'!QS47+'Проверочная  таблица'!RW47</f>
        <v>580192562.50999999</v>
      </c>
      <c r="C47" s="1440">
        <f>E47+'Проверочная  таблица'!QV47+AJ47+'Проверочная  таблица'!RX47</f>
        <v>113351928.72</v>
      </c>
      <c r="D47" s="1442">
        <f>L37+T37+AG37</f>
        <v>153411900</v>
      </c>
      <c r="E47" s="1442">
        <f>M37+U37+AH37</f>
        <v>93907752.099999994</v>
      </c>
      <c r="V47" s="1263"/>
      <c r="AA47" s="1263"/>
      <c r="AC47" s="1263"/>
      <c r="AD47" s="1263"/>
      <c r="AE47" s="1263"/>
      <c r="AF47" s="1263"/>
      <c r="AG47" s="1263"/>
      <c r="AH47" s="1262" t="s">
        <v>40</v>
      </c>
      <c r="AI47" s="1442">
        <f>CW37+DE37+CK37+'Проверочная  таблица'!QQ37+'Проверочная  таблица'!NE37+'Проверочная  таблица'!IY37+'Проверочная  таблица'!KO37+'Проверочная  таблица'!ME37+BK37+HK37+FY37+NY37+PW37</f>
        <v>411780662.50999999</v>
      </c>
      <c r="AJ47" s="1442">
        <f>CX37+DF37+CL37+'Проверочная  таблица'!QR37+'Проверочная  таблица'!NI37+'Проверочная  таблица'!JB37+'Проверочная  таблица'!KT37+'Проверочная  таблица'!MF37+BO37+HP37+'Проверочная  таблица'!FZ37+OB37+QD37</f>
        <v>19444176.620000001</v>
      </c>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7"/>
      <c r="BR47" s="227"/>
      <c r="BS47" s="227"/>
      <c r="BT47" s="227"/>
      <c r="BU47" s="227"/>
      <c r="BV47" s="1439"/>
      <c r="BW47" s="227"/>
      <c r="BX47" s="227"/>
      <c r="BY47" s="227"/>
      <c r="BZ47" s="1439"/>
      <c r="CA47" s="227"/>
      <c r="CB47" s="227"/>
      <c r="CC47" s="227"/>
      <c r="CD47" s="1439"/>
      <c r="CE47" s="227"/>
      <c r="CF47" s="227"/>
      <c r="CG47" s="227"/>
      <c r="CH47" s="1439"/>
      <c r="CI47" s="227"/>
      <c r="CJ47" s="227"/>
      <c r="CK47" s="227"/>
      <c r="CL47" s="227"/>
      <c r="CM47" s="227"/>
      <c r="CN47" s="227"/>
      <c r="CO47" s="227"/>
      <c r="CP47" s="227"/>
      <c r="EI47" s="227"/>
      <c r="EJ47" s="227"/>
      <c r="EK47" s="227"/>
      <c r="EL47" s="227"/>
      <c r="EM47" s="227"/>
      <c r="EN47" s="227"/>
      <c r="EO47" s="227"/>
      <c r="EP47" s="227"/>
      <c r="EQ47" s="227"/>
      <c r="ER47" s="227"/>
      <c r="ES47" s="227"/>
      <c r="ET47" s="227"/>
      <c r="EU47" s="227"/>
      <c r="EV47" s="227"/>
      <c r="EW47" s="227"/>
      <c r="EX47" s="227"/>
      <c r="EY47" s="227"/>
      <c r="EZ47" s="227"/>
      <c r="FA47" s="227"/>
      <c r="FB47" s="227"/>
      <c r="FC47" s="227"/>
      <c r="FD47" s="227"/>
      <c r="IG47" s="227"/>
      <c r="IH47" s="227"/>
      <c r="II47" s="227"/>
      <c r="IJ47" s="227"/>
      <c r="IK47" s="227"/>
      <c r="IL47" s="227"/>
      <c r="IM47" s="227"/>
      <c r="IN47" s="227"/>
      <c r="IO47" s="227"/>
      <c r="IP47" s="227"/>
      <c r="IQ47" s="227"/>
      <c r="IR47" s="227"/>
      <c r="IS47" s="1439"/>
      <c r="IT47" s="1439"/>
      <c r="IU47" s="1439"/>
      <c r="IV47" s="1439"/>
      <c r="IW47" s="1439"/>
      <c r="IX47" s="1439"/>
      <c r="IY47" s="1439"/>
      <c r="IZ47" s="1439"/>
      <c r="JA47" s="1439"/>
      <c r="JB47" s="1439"/>
      <c r="JC47" s="1439"/>
      <c r="JD47" s="1439"/>
      <c r="JE47" s="1439"/>
      <c r="JF47" s="1439"/>
      <c r="JG47" s="1439"/>
      <c r="JH47" s="1439"/>
      <c r="JI47" s="1439"/>
      <c r="JJ47" s="1439"/>
      <c r="JK47" s="1263"/>
      <c r="JL47" s="1263"/>
      <c r="JM47" s="1263"/>
      <c r="JN47" s="1263"/>
      <c r="JO47" s="1263"/>
      <c r="JP47" s="1263"/>
      <c r="JQ47" s="1263"/>
      <c r="JR47" s="1263"/>
      <c r="JS47" s="1263"/>
      <c r="JT47" s="1263"/>
      <c r="JU47" s="1263"/>
      <c r="JV47" s="1263"/>
      <c r="JW47" s="1263"/>
      <c r="JX47" s="1263"/>
      <c r="JY47" s="1263"/>
      <c r="JZ47" s="1263"/>
      <c r="KA47" s="1263"/>
      <c r="KB47" s="1263"/>
      <c r="KC47" s="1263"/>
      <c r="KD47" s="1263"/>
      <c r="KE47" s="1409"/>
      <c r="KF47" s="1409"/>
      <c r="KG47" s="1409"/>
      <c r="KH47" s="1409"/>
      <c r="KI47" s="1409"/>
      <c r="KJ47" s="1409"/>
      <c r="KK47" s="1409"/>
      <c r="KL47" s="1409"/>
      <c r="KM47" s="1409"/>
      <c r="KN47" s="1409"/>
      <c r="KO47" s="1409"/>
      <c r="KP47" s="1409"/>
      <c r="KQ47" s="1409"/>
      <c r="KR47" s="1409"/>
      <c r="KS47" s="1409"/>
      <c r="KT47" s="1409"/>
      <c r="KU47" s="1409"/>
      <c r="KV47" s="1409"/>
      <c r="KW47" s="1409"/>
      <c r="KX47" s="1409"/>
      <c r="KY47" s="262"/>
      <c r="KZ47" s="262"/>
      <c r="LA47" s="262"/>
      <c r="LB47" s="262"/>
      <c r="LC47" s="262"/>
      <c r="LD47" s="262"/>
      <c r="LE47" s="262"/>
      <c r="LG47" s="1439"/>
      <c r="LH47" s="1439"/>
      <c r="LI47" s="1439"/>
      <c r="LJ47" s="1439"/>
      <c r="LK47" s="222"/>
      <c r="LL47" s="236"/>
      <c r="LM47" s="236"/>
      <c r="LN47" s="227"/>
      <c r="LO47" s="227"/>
      <c r="LP47" s="236"/>
      <c r="LQ47" s="1439"/>
      <c r="LR47" s="1439"/>
      <c r="LS47" s="227"/>
      <c r="LT47" s="227"/>
      <c r="LU47" s="1439"/>
      <c r="LV47" s="1439"/>
      <c r="LW47" s="1439"/>
      <c r="LX47" s="1439"/>
      <c r="LY47" s="1439"/>
      <c r="LZ47" s="1439"/>
      <c r="MA47" s="1439"/>
      <c r="MB47" s="1439"/>
      <c r="MC47" s="1439"/>
      <c r="MD47" s="1439"/>
      <c r="ME47" s="1439"/>
      <c r="MF47" s="1439"/>
      <c r="MG47" s="1439"/>
      <c r="MH47" s="1439"/>
      <c r="MI47" s="1439"/>
      <c r="MJ47" s="1439"/>
      <c r="MK47" s="1439"/>
      <c r="ML47" s="1439"/>
      <c r="MM47" s="1439"/>
      <c r="MN47" s="1439"/>
      <c r="MO47" s="1439"/>
      <c r="MP47" s="1439"/>
      <c r="MQ47" s="1439"/>
      <c r="MR47" s="1439"/>
      <c r="MS47" s="1439"/>
      <c r="MT47" s="1439"/>
      <c r="MU47" s="1439"/>
      <c r="MV47" s="1439"/>
      <c r="MW47" s="1439"/>
      <c r="MX47" s="1439"/>
      <c r="MY47" s="1439"/>
      <c r="MZ47" s="1439"/>
      <c r="NA47" s="1439"/>
      <c r="NB47" s="1439"/>
      <c r="NC47" s="1439"/>
      <c r="ND47" s="1439"/>
      <c r="NE47" s="1439"/>
      <c r="NF47" s="1439"/>
      <c r="NG47" s="1439"/>
      <c r="NH47" s="1439"/>
      <c r="NI47" s="1439"/>
      <c r="NJ47" s="1439"/>
      <c r="NK47" s="1439"/>
      <c r="NL47" s="1439"/>
      <c r="NM47" s="227"/>
      <c r="NN47" s="227"/>
      <c r="NO47" s="227"/>
      <c r="NP47" s="227"/>
      <c r="NQ47" s="227"/>
      <c r="NR47" s="227"/>
      <c r="NS47" s="227"/>
      <c r="NT47" s="227"/>
      <c r="NU47" s="227"/>
      <c r="NV47" s="227"/>
      <c r="NW47" s="227"/>
      <c r="NX47" s="227"/>
      <c r="NY47" s="227"/>
      <c r="NZ47" s="227"/>
      <c r="OA47" s="227"/>
      <c r="OB47" s="227"/>
      <c r="OC47" s="227"/>
      <c r="OD47" s="227"/>
      <c r="OK47" s="227"/>
      <c r="OL47" s="227"/>
      <c r="OM47" s="227"/>
      <c r="ON47" s="227"/>
      <c r="OO47" s="227"/>
      <c r="OP47" s="227"/>
      <c r="OQ47" s="227"/>
      <c r="OR47" s="227"/>
      <c r="OS47" s="227"/>
      <c r="OT47" s="227"/>
      <c r="OU47" s="227"/>
      <c r="OV47" s="227"/>
      <c r="OW47" s="227"/>
      <c r="OX47" s="227"/>
      <c r="OY47" s="227"/>
      <c r="OZ47" s="227"/>
      <c r="PA47" s="227"/>
      <c r="PB47" s="227"/>
      <c r="PC47" s="227"/>
      <c r="PD47" s="227"/>
      <c r="PE47" s="227"/>
      <c r="PF47" s="227"/>
      <c r="PG47" s="227"/>
      <c r="PH47" s="227"/>
      <c r="PI47" s="227"/>
      <c r="PJ47" s="227"/>
      <c r="PK47" s="227"/>
      <c r="PL47" s="227"/>
      <c r="PM47" s="227"/>
      <c r="PN47" s="227"/>
      <c r="PO47" s="227"/>
      <c r="PP47" s="227"/>
      <c r="PQ47" s="227"/>
      <c r="PR47" s="227"/>
      <c r="PS47" s="227"/>
      <c r="PT47" s="227"/>
      <c r="PU47" s="227"/>
      <c r="PV47" s="227"/>
      <c r="PW47" s="227"/>
      <c r="PX47" s="227"/>
      <c r="PY47" s="227"/>
      <c r="PZ47" s="227"/>
      <c r="QA47" s="227"/>
      <c r="QB47" s="227"/>
      <c r="QC47" s="227"/>
      <c r="QD47" s="227"/>
      <c r="QE47" s="227"/>
      <c r="QF47" s="227"/>
      <c r="QG47" s="227"/>
      <c r="QH47" s="227"/>
      <c r="QI47" s="227"/>
      <c r="QJ47" s="227"/>
      <c r="QO47" s="1263"/>
      <c r="QP47" s="1263"/>
      <c r="QQ47" s="1263"/>
      <c r="QR47" s="1262" t="s">
        <v>40</v>
      </c>
      <c r="QS47" s="1442"/>
      <c r="QT47" s="1442">
        <f>'Проверочная  таблица'!RT37</f>
        <v>24816695.040000003</v>
      </c>
      <c r="QU47" s="820"/>
      <c r="QV47" s="1442"/>
      <c r="QW47" s="227">
        <f>'Проверочная  таблица'!RG37</f>
        <v>143000</v>
      </c>
      <c r="RT47" s="1262" t="s">
        <v>40</v>
      </c>
      <c r="RW47" s="1442">
        <f>TI37+VE37+SW37+TU37+UE37</f>
        <v>15000000</v>
      </c>
      <c r="RX47" s="1442">
        <f>TJ37+VG37+SX37+TV37+UF37</f>
        <v>0</v>
      </c>
      <c r="RY47" s="227"/>
      <c r="RZ47" s="227"/>
      <c r="SA47" s="227"/>
      <c r="SB47" s="227"/>
      <c r="SC47" s="227"/>
      <c r="SD47" s="227"/>
      <c r="SE47" s="227"/>
      <c r="SF47" s="227"/>
      <c r="SG47" s="227"/>
      <c r="SH47" s="227"/>
      <c r="SI47" s="227"/>
      <c r="SJ47" s="227"/>
      <c r="SK47" s="227"/>
      <c r="SL47" s="227"/>
      <c r="SM47" s="227"/>
      <c r="SN47" s="227"/>
      <c r="SO47" s="227"/>
      <c r="SP47" s="227"/>
      <c r="SQ47" s="227"/>
      <c r="SR47" s="227"/>
      <c r="SS47" s="227"/>
      <c r="ST47" s="227"/>
      <c r="SU47" s="227"/>
      <c r="SV47" s="227"/>
      <c r="SW47" s="227"/>
      <c r="SX47" s="227"/>
      <c r="SY47" s="227"/>
      <c r="SZ47" s="227"/>
      <c r="TA47" s="227"/>
      <c r="TB47" s="227"/>
      <c r="TC47" s="227"/>
      <c r="TD47" s="227"/>
      <c r="TE47" s="227"/>
      <c r="TF47" s="227"/>
      <c r="TG47" s="227"/>
      <c r="TH47" s="227"/>
      <c r="TI47" s="227"/>
      <c r="TJ47" s="227"/>
      <c r="TK47" s="227"/>
      <c r="TL47" s="227"/>
      <c r="TM47" s="227"/>
      <c r="TN47" s="227"/>
      <c r="TO47" s="227"/>
      <c r="TP47" s="227"/>
      <c r="TQ47" s="227"/>
      <c r="TR47" s="227"/>
      <c r="TS47" s="227"/>
      <c r="TT47" s="227"/>
      <c r="TU47" s="227"/>
      <c r="TV47" s="227"/>
      <c r="TW47" s="227"/>
      <c r="TX47" s="227"/>
      <c r="TY47" s="227"/>
      <c r="TZ47" s="227"/>
      <c r="UA47" s="227"/>
      <c r="UB47" s="227"/>
      <c r="UC47" s="227"/>
      <c r="UD47" s="227"/>
      <c r="UE47" s="227"/>
      <c r="UF47" s="227"/>
      <c r="UG47" s="227"/>
      <c r="UH47" s="227"/>
      <c r="UI47" s="227"/>
      <c r="UJ47" s="227"/>
      <c r="UK47" s="227"/>
      <c r="UL47" s="227"/>
      <c r="UM47" s="227"/>
      <c r="UN47" s="227"/>
      <c r="UO47" s="227"/>
      <c r="UP47" s="227"/>
      <c r="UQ47" s="227"/>
      <c r="UR47" s="227"/>
      <c r="US47" s="1263"/>
      <c r="UT47" s="1263"/>
      <c r="UU47" s="1263"/>
      <c r="UV47" s="1263"/>
      <c r="UW47" s="1263"/>
      <c r="UX47" s="1263"/>
      <c r="UY47" s="1263"/>
      <c r="UZ47" s="1263"/>
      <c r="VA47" s="1263"/>
      <c r="VB47" s="1263"/>
      <c r="VC47" s="1263"/>
      <c r="VD47" s="1263"/>
      <c r="VE47" s="1263"/>
      <c r="VF47" s="1263"/>
      <c r="VG47" s="1263"/>
      <c r="VH47" s="1263"/>
      <c r="WC47" s="1439"/>
      <c r="WD47" s="1439"/>
    </row>
    <row r="48" spans="1:602" ht="18.75" customHeight="1" x14ac:dyDescent="0.25">
      <c r="A48" s="1262" t="s">
        <v>41</v>
      </c>
      <c r="B48" s="1440">
        <f>D48+AI48+'Проверочная  таблица'!QS48+'Проверочная  таблица'!RW48</f>
        <v>1505094451.5799999</v>
      </c>
      <c r="C48" s="1440">
        <f>E48+'Проверочная  таблица'!QV48+AJ48+'Проверочная  таблица'!RX48</f>
        <v>406677255.25999999</v>
      </c>
      <c r="D48" s="1442">
        <f>D46-D47</f>
        <v>835960800</v>
      </c>
      <c r="E48" s="1442">
        <f>E46-E47</f>
        <v>216178198.47</v>
      </c>
      <c r="V48" s="1263"/>
      <c r="AA48" s="1263"/>
      <c r="AC48" s="1263"/>
      <c r="AD48" s="1263"/>
      <c r="AE48" s="1263"/>
      <c r="AF48" s="1263"/>
      <c r="AG48" s="1263"/>
      <c r="AH48" s="1262" t="s">
        <v>41</v>
      </c>
      <c r="AI48" s="1442">
        <f>AI46-AI47</f>
        <v>640330651.57999992</v>
      </c>
      <c r="AJ48" s="1442">
        <f>AJ46-AJ47</f>
        <v>184653396.72999999</v>
      </c>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7"/>
      <c r="BR48" s="227"/>
      <c r="BS48" s="227"/>
      <c r="BT48" s="227"/>
      <c r="BU48" s="227"/>
      <c r="BV48" s="1439"/>
      <c r="BW48" s="227"/>
      <c r="BX48" s="227"/>
      <c r="BY48" s="227"/>
      <c r="BZ48" s="1439"/>
      <c r="CA48" s="227"/>
      <c r="CB48" s="227"/>
      <c r="CC48" s="227"/>
      <c r="CD48" s="1439"/>
      <c r="CE48" s="227"/>
      <c r="CF48" s="227"/>
      <c r="CG48" s="227"/>
      <c r="CH48" s="1439"/>
      <c r="CI48" s="227"/>
      <c r="CJ48" s="227"/>
      <c r="CK48" s="227"/>
      <c r="CL48" s="227"/>
      <c r="CM48" s="227"/>
      <c r="CN48" s="227"/>
      <c r="CO48" s="227"/>
      <c r="CP48" s="227"/>
      <c r="EI48" s="227"/>
      <c r="EJ48" s="227"/>
      <c r="EK48" s="227"/>
      <c r="EL48" s="227"/>
      <c r="EM48" s="227"/>
      <c r="EN48" s="227"/>
      <c r="EO48" s="227"/>
      <c r="EP48" s="227"/>
      <c r="EQ48" s="227"/>
      <c r="ER48" s="227"/>
      <c r="ES48" s="227"/>
      <c r="ET48" s="227"/>
      <c r="EU48" s="227"/>
      <c r="EV48" s="227"/>
      <c r="EW48" s="227"/>
      <c r="EX48" s="227"/>
      <c r="EY48" s="227"/>
      <c r="EZ48" s="227"/>
      <c r="FA48" s="227"/>
      <c r="FB48" s="227"/>
      <c r="FC48" s="227"/>
      <c r="FD48" s="227"/>
      <c r="IG48" s="227"/>
      <c r="IH48" s="227"/>
      <c r="II48" s="227"/>
      <c r="IJ48" s="227"/>
      <c r="IK48" s="227"/>
      <c r="IL48" s="227"/>
      <c r="IM48" s="227"/>
      <c r="IN48" s="227"/>
      <c r="IO48" s="227"/>
      <c r="IP48" s="227"/>
      <c r="IQ48" s="227"/>
      <c r="IR48" s="227"/>
      <c r="IS48" s="1439"/>
      <c r="IT48" s="1439"/>
      <c r="IU48" s="1439"/>
      <c r="IV48" s="1439"/>
      <c r="IW48" s="1439"/>
      <c r="IX48" s="1439"/>
      <c r="IY48" s="1439"/>
      <c r="IZ48" s="1439"/>
      <c r="JA48" s="1439"/>
      <c r="JB48" s="1439"/>
      <c r="JC48" s="1439"/>
      <c r="JD48" s="1439"/>
      <c r="JE48" s="1439"/>
      <c r="JF48" s="1439"/>
      <c r="JG48" s="1439"/>
      <c r="JH48" s="1439"/>
      <c r="JI48" s="1439"/>
      <c r="JJ48" s="1439"/>
      <c r="JK48" s="1263"/>
      <c r="JL48" s="1263"/>
      <c r="JM48" s="1263"/>
      <c r="JN48" s="1263"/>
      <c r="JO48" s="1263"/>
      <c r="JP48" s="1263"/>
      <c r="JQ48" s="1263"/>
      <c r="JR48" s="1263"/>
      <c r="JS48" s="1263"/>
      <c r="JT48" s="1263"/>
      <c r="JU48" s="1263"/>
      <c r="JV48" s="1263"/>
      <c r="JW48" s="1263"/>
      <c r="JX48" s="1263"/>
      <c r="JY48" s="1263"/>
      <c r="JZ48" s="1263"/>
      <c r="KA48" s="1263"/>
      <c r="KB48" s="1263"/>
      <c r="KC48" s="1263"/>
      <c r="KD48" s="1263"/>
      <c r="KE48" s="1409"/>
      <c r="KF48" s="1409"/>
      <c r="KG48" s="1409"/>
      <c r="KH48" s="1409"/>
      <c r="KI48" s="1409"/>
      <c r="KJ48" s="1409"/>
      <c r="KK48" s="1409"/>
      <c r="KL48" s="1409"/>
      <c r="KM48" s="1409"/>
      <c r="KN48" s="1409"/>
      <c r="KO48" s="1409"/>
      <c r="KP48" s="1409"/>
      <c r="KQ48" s="1409"/>
      <c r="KR48" s="1409"/>
      <c r="KS48" s="1409"/>
      <c r="KT48" s="1409"/>
      <c r="KU48" s="1409"/>
      <c r="KV48" s="1409"/>
      <c r="KW48" s="1409"/>
      <c r="KX48" s="1409"/>
      <c r="KY48" s="262"/>
      <c r="KZ48" s="262"/>
      <c r="LA48" s="262"/>
      <c r="LB48" s="262"/>
      <c r="LC48" s="262"/>
      <c r="LD48" s="262"/>
      <c r="LE48" s="262"/>
      <c r="LG48" s="1439"/>
      <c r="LH48" s="1439"/>
      <c r="LI48" s="1439"/>
      <c r="LJ48" s="1439"/>
      <c r="LK48" s="235"/>
      <c r="LL48" s="236"/>
      <c r="LM48" s="236"/>
      <c r="LN48" s="227"/>
      <c r="LO48" s="227"/>
      <c r="LP48" s="236"/>
      <c r="LQ48" s="1439"/>
      <c r="LR48" s="1439"/>
      <c r="LS48" s="227"/>
      <c r="LT48" s="227"/>
      <c r="LU48" s="1439"/>
      <c r="LV48" s="1439"/>
      <c r="LW48" s="1439"/>
      <c r="LX48" s="1439"/>
      <c r="LY48" s="1439"/>
      <c r="LZ48" s="1439"/>
      <c r="MA48" s="1439"/>
      <c r="MB48" s="1439"/>
      <c r="MC48" s="1439"/>
      <c r="MD48" s="1439"/>
      <c r="ME48" s="1439"/>
      <c r="MF48" s="1439"/>
      <c r="MG48" s="1439"/>
      <c r="MH48" s="1439"/>
      <c r="MI48" s="1439"/>
      <c r="MJ48" s="1439"/>
      <c r="MK48" s="1439"/>
      <c r="ML48" s="1439"/>
      <c r="MM48" s="1439"/>
      <c r="MN48" s="1439"/>
      <c r="MO48" s="1439"/>
      <c r="MP48" s="1439"/>
      <c r="MQ48" s="1439"/>
      <c r="MR48" s="1439"/>
      <c r="MS48" s="1439"/>
      <c r="MT48" s="1439"/>
      <c r="MU48" s="1439"/>
      <c r="MV48" s="1439"/>
      <c r="MW48" s="1439"/>
      <c r="MX48" s="1439"/>
      <c r="MY48" s="1439"/>
      <c r="MZ48" s="1439"/>
      <c r="NA48" s="1439"/>
      <c r="NB48" s="1439"/>
      <c r="NC48" s="1439"/>
      <c r="ND48" s="1439"/>
      <c r="NE48" s="1439"/>
      <c r="NF48" s="1439"/>
      <c r="NG48" s="1439"/>
      <c r="NH48" s="1439"/>
      <c r="NI48" s="1439"/>
      <c r="NJ48" s="1439"/>
      <c r="NK48" s="1439"/>
      <c r="NL48" s="1439"/>
      <c r="NM48" s="227"/>
      <c r="NN48" s="227"/>
      <c r="NO48" s="227"/>
      <c r="NP48" s="227"/>
      <c r="NQ48" s="227"/>
      <c r="NR48" s="227"/>
      <c r="NS48" s="227"/>
      <c r="NT48" s="227"/>
      <c r="NU48" s="227"/>
      <c r="NV48" s="227"/>
      <c r="NW48" s="227"/>
      <c r="NX48" s="227"/>
      <c r="NY48" s="227"/>
      <c r="NZ48" s="227"/>
      <c r="OA48" s="227"/>
      <c r="OB48" s="227"/>
      <c r="OC48" s="227"/>
      <c r="OD48" s="227"/>
      <c r="OK48" s="227"/>
      <c r="OL48" s="227"/>
      <c r="OM48" s="227"/>
      <c r="ON48" s="227"/>
      <c r="OO48" s="227"/>
      <c r="OP48" s="227"/>
      <c r="OQ48" s="227"/>
      <c r="OR48" s="227"/>
      <c r="OS48" s="227"/>
      <c r="OT48" s="227"/>
      <c r="OU48" s="227"/>
      <c r="OV48" s="227"/>
      <c r="OW48" s="227"/>
      <c r="OX48" s="227"/>
      <c r="OY48" s="227"/>
      <c r="OZ48" s="227"/>
      <c r="PA48" s="227"/>
      <c r="PB48" s="227"/>
      <c r="PC48" s="227"/>
      <c r="PD48" s="227"/>
      <c r="PE48" s="227"/>
      <c r="PF48" s="227"/>
      <c r="PG48" s="227"/>
      <c r="PH48" s="227"/>
      <c r="PI48" s="227"/>
      <c r="PJ48" s="227"/>
      <c r="PK48" s="227"/>
      <c r="PL48" s="227"/>
      <c r="PM48" s="227"/>
      <c r="PN48" s="227"/>
      <c r="PO48" s="227"/>
      <c r="PP48" s="227"/>
      <c r="PQ48" s="227"/>
      <c r="PR48" s="227"/>
      <c r="PS48" s="227"/>
      <c r="PT48" s="227"/>
      <c r="PU48" s="227"/>
      <c r="PV48" s="227"/>
      <c r="PW48" s="227"/>
      <c r="PX48" s="227"/>
      <c r="PY48" s="227"/>
      <c r="PZ48" s="227"/>
      <c r="QA48" s="227"/>
      <c r="QB48" s="227"/>
      <c r="QC48" s="227"/>
      <c r="QD48" s="227"/>
      <c r="QE48" s="227"/>
      <c r="QF48" s="227"/>
      <c r="QG48" s="227"/>
      <c r="QH48" s="227"/>
      <c r="QI48" s="227"/>
      <c r="QJ48" s="227"/>
      <c r="QO48" s="1263"/>
      <c r="QP48" s="1263"/>
      <c r="QQ48" s="1263"/>
      <c r="QR48" s="1262" t="s">
        <v>41</v>
      </c>
      <c r="QS48" s="1442">
        <f>QS46-QS47</f>
        <v>28803000</v>
      </c>
      <c r="QT48" s="1442">
        <f>QT46-QT47</f>
        <v>-24816695.040000003</v>
      </c>
      <c r="QU48" s="820"/>
      <c r="QV48" s="1442">
        <f>QV46-QV47</f>
        <v>5845660.0599999996</v>
      </c>
      <c r="QW48" s="227">
        <f>QW46-QW47</f>
        <v>-143000</v>
      </c>
      <c r="RT48" s="1262" t="s">
        <v>41</v>
      </c>
      <c r="RW48" s="1442">
        <f>TG37+VA37+SU37+TS37+UC37</f>
        <v>0</v>
      </c>
      <c r="RX48" s="1442">
        <f>TH37+VC37+SV37+TT37+UD37</f>
        <v>0</v>
      </c>
      <c r="RY48" s="227"/>
      <c r="RZ48" s="227"/>
      <c r="SA48" s="227"/>
      <c r="SB48" s="227"/>
      <c r="SC48" s="227"/>
      <c r="SD48" s="227"/>
      <c r="SE48" s="227"/>
      <c r="SF48" s="227"/>
      <c r="SG48" s="227"/>
      <c r="SH48" s="227"/>
      <c r="SI48" s="227"/>
      <c r="SJ48" s="227"/>
      <c r="SK48" s="227"/>
      <c r="SL48" s="227"/>
      <c r="SM48" s="227"/>
      <c r="SN48" s="227"/>
      <c r="SO48" s="227"/>
      <c r="SP48" s="227"/>
      <c r="SQ48" s="227"/>
      <c r="SR48" s="227"/>
      <c r="SS48" s="227"/>
      <c r="ST48" s="227"/>
      <c r="SU48" s="227"/>
      <c r="SV48" s="227"/>
      <c r="SW48" s="227"/>
      <c r="SX48" s="227"/>
      <c r="SY48" s="227"/>
      <c r="SZ48" s="227"/>
      <c r="TA48" s="227"/>
      <c r="TB48" s="227"/>
      <c r="TC48" s="227"/>
      <c r="TD48" s="227"/>
      <c r="TE48" s="227"/>
      <c r="TF48" s="227"/>
      <c r="TG48" s="227"/>
      <c r="TH48" s="227"/>
      <c r="TI48" s="227"/>
      <c r="TJ48" s="227"/>
      <c r="TK48" s="227"/>
      <c r="TL48" s="227"/>
      <c r="TM48" s="227"/>
      <c r="TN48" s="227"/>
      <c r="TO48" s="227"/>
      <c r="TP48" s="227"/>
      <c r="TQ48" s="227"/>
      <c r="TR48" s="227"/>
      <c r="TS48" s="227"/>
      <c r="TT48" s="227"/>
      <c r="TU48" s="227"/>
      <c r="TV48" s="227"/>
      <c r="TW48" s="227"/>
      <c r="TX48" s="227"/>
      <c r="TY48" s="227"/>
      <c r="TZ48" s="227"/>
      <c r="UA48" s="227"/>
      <c r="UB48" s="227"/>
      <c r="UC48" s="227"/>
      <c r="UD48" s="227"/>
      <c r="UE48" s="227"/>
      <c r="UF48" s="227"/>
      <c r="UG48" s="227"/>
      <c r="UH48" s="227"/>
      <c r="UI48" s="227"/>
      <c r="UJ48" s="227"/>
      <c r="UK48" s="227"/>
      <c r="UL48" s="227"/>
      <c r="UM48" s="227"/>
      <c r="UN48" s="227"/>
      <c r="UO48" s="227"/>
      <c r="UP48" s="227"/>
      <c r="UQ48" s="227"/>
      <c r="UR48" s="227"/>
      <c r="US48" s="1263"/>
      <c r="UT48" s="1263"/>
      <c r="UU48" s="1263"/>
      <c r="UV48" s="1263"/>
      <c r="UW48" s="1263"/>
      <c r="UX48" s="1263"/>
      <c r="UY48" s="1263"/>
      <c r="UZ48" s="1263"/>
      <c r="VA48" s="1263"/>
      <c r="VB48" s="1263"/>
      <c r="VC48" s="1263"/>
      <c r="VD48" s="1263"/>
      <c r="VE48" s="1263"/>
      <c r="VF48" s="1263"/>
      <c r="VG48" s="1263"/>
      <c r="VH48" s="1263"/>
      <c r="WC48" s="1439"/>
      <c r="WD48" s="1439"/>
    </row>
    <row r="49" spans="1:602" s="220" customFormat="1" ht="18.75" customHeight="1" x14ac:dyDescent="0.25">
      <c r="A49" s="1262" t="s">
        <v>166</v>
      </c>
      <c r="B49" s="1441">
        <f>B37-B45-B46-B44</f>
        <v>0</v>
      </c>
      <c r="C49" s="1441">
        <f>C37-C45-C46-C44</f>
        <v>0</v>
      </c>
      <c r="D49" s="1441">
        <f>D37-D45-D46-D44</f>
        <v>0</v>
      </c>
      <c r="E49" s="1441">
        <f>E37-E45-E46-E44</f>
        <v>0</v>
      </c>
      <c r="F49" s="1263"/>
      <c r="G49" s="1263"/>
      <c r="H49" s="1263"/>
      <c r="I49" s="1263"/>
      <c r="J49" s="1263"/>
      <c r="K49" s="1263"/>
      <c r="L49" s="1263"/>
      <c r="M49" s="1263"/>
      <c r="N49" s="1263"/>
      <c r="O49" s="1263"/>
      <c r="P49" s="1263"/>
      <c r="Q49" s="1263"/>
      <c r="R49" s="1263"/>
      <c r="S49" s="1263"/>
      <c r="T49" s="1263"/>
      <c r="U49" s="1263"/>
      <c r="V49" s="1263"/>
      <c r="W49" s="1263"/>
      <c r="X49" s="1263"/>
      <c r="Y49" s="1263"/>
      <c r="Z49" s="1263"/>
      <c r="AA49" s="1263"/>
      <c r="AB49" s="1263"/>
      <c r="AC49" s="1263"/>
      <c r="AD49" s="1263"/>
      <c r="AE49" s="1263"/>
      <c r="AF49" s="1263"/>
      <c r="AG49" s="1263"/>
      <c r="AH49" s="1262" t="s">
        <v>166</v>
      </c>
      <c r="AI49" s="1441">
        <f>AI37-AI45-AI46-AI44</f>
        <v>0</v>
      </c>
      <c r="AJ49" s="1441">
        <f>AJ37-AJ45-AJ46-AJ44</f>
        <v>0</v>
      </c>
      <c r="AK49" s="982"/>
      <c r="AL49" s="982"/>
      <c r="AM49" s="982"/>
      <c r="AN49" s="982"/>
      <c r="AO49" s="982"/>
      <c r="AP49" s="982"/>
      <c r="AQ49" s="982"/>
      <c r="AR49" s="982"/>
      <c r="AS49" s="982"/>
      <c r="AT49" s="982"/>
      <c r="AU49" s="982"/>
      <c r="AV49" s="982"/>
      <c r="AW49" s="982"/>
      <c r="AX49" s="982"/>
      <c r="AY49" s="982"/>
      <c r="AZ49" s="982"/>
      <c r="BA49" s="982"/>
      <c r="BB49" s="982"/>
      <c r="BC49" s="982"/>
      <c r="BD49" s="982"/>
      <c r="BE49" s="982"/>
      <c r="BF49" s="982"/>
      <c r="BG49" s="982"/>
      <c r="BH49" s="982"/>
      <c r="BI49" s="982"/>
      <c r="BJ49" s="982"/>
      <c r="BK49" s="982"/>
      <c r="BL49" s="982"/>
      <c r="BM49" s="982"/>
      <c r="BN49" s="982"/>
      <c r="BO49" s="982"/>
      <c r="BP49" s="982"/>
      <c r="BQ49" s="982"/>
      <c r="BR49" s="982"/>
      <c r="BS49" s="982"/>
      <c r="BT49" s="982"/>
      <c r="BU49" s="982"/>
      <c r="BV49" s="1439"/>
      <c r="BW49" s="982"/>
      <c r="BX49" s="982"/>
      <c r="BY49" s="982"/>
      <c r="BZ49" s="1439"/>
      <c r="CA49" s="982"/>
      <c r="CB49" s="982"/>
      <c r="CC49" s="982"/>
      <c r="CD49" s="1439"/>
      <c r="CE49" s="982"/>
      <c r="CF49" s="982"/>
      <c r="CG49" s="982"/>
      <c r="CH49" s="1439"/>
      <c r="CI49" s="982"/>
      <c r="CJ49" s="982"/>
      <c r="CK49" s="982"/>
      <c r="CL49" s="982"/>
      <c r="CM49" s="982"/>
      <c r="CN49" s="982"/>
      <c r="CO49" s="982"/>
      <c r="CP49" s="982"/>
      <c r="CQ49" s="1263"/>
      <c r="CR49" s="1263"/>
      <c r="CS49" s="1263"/>
      <c r="CT49" s="1263"/>
      <c r="CU49" s="1263"/>
      <c r="CV49" s="1263"/>
      <c r="CW49" s="1263"/>
      <c r="CX49" s="1263"/>
      <c r="CY49" s="1263"/>
      <c r="CZ49" s="1263"/>
      <c r="DA49" s="1263"/>
      <c r="DB49" s="1263"/>
      <c r="DC49" s="1263"/>
      <c r="DD49" s="1263"/>
      <c r="DE49" s="1263"/>
      <c r="DF49" s="1263"/>
      <c r="DG49" s="1263"/>
      <c r="DH49" s="1263"/>
      <c r="DI49" s="1263"/>
      <c r="DJ49" s="1263"/>
      <c r="DK49" s="1263"/>
      <c r="DL49" s="1263"/>
      <c r="DM49" s="1263"/>
      <c r="DN49" s="1263"/>
      <c r="DO49" s="1263"/>
      <c r="DP49" s="1263"/>
      <c r="DQ49" s="1263"/>
      <c r="DR49" s="1263"/>
      <c r="DS49" s="1263"/>
      <c r="DT49" s="1263"/>
      <c r="DU49" s="1263"/>
      <c r="DV49" s="1263"/>
      <c r="DW49" s="1263"/>
      <c r="DX49" s="1263"/>
      <c r="DY49" s="1263"/>
      <c r="DZ49" s="1263"/>
      <c r="EA49" s="1263"/>
      <c r="EB49" s="1263"/>
      <c r="EC49" s="1263"/>
      <c r="ED49" s="1263"/>
      <c r="EE49" s="1263"/>
      <c r="EF49" s="1263"/>
      <c r="EG49" s="1263"/>
      <c r="EH49" s="1263"/>
      <c r="EI49" s="982"/>
      <c r="EJ49" s="982"/>
      <c r="EK49" s="982"/>
      <c r="EL49" s="982"/>
      <c r="EM49" s="982"/>
      <c r="EN49" s="982"/>
      <c r="EO49" s="982"/>
      <c r="EP49" s="982"/>
      <c r="EQ49" s="982"/>
      <c r="ER49" s="982"/>
      <c r="ES49" s="982"/>
      <c r="ET49" s="982"/>
      <c r="EU49" s="982"/>
      <c r="EV49" s="982"/>
      <c r="EW49" s="982"/>
      <c r="EX49" s="982"/>
      <c r="EY49" s="982"/>
      <c r="EZ49" s="982"/>
      <c r="FA49" s="982"/>
      <c r="FB49" s="982"/>
      <c r="FC49" s="982"/>
      <c r="FD49" s="982"/>
      <c r="FE49" s="1263"/>
      <c r="FF49" s="1263"/>
      <c r="FG49" s="1263"/>
      <c r="FH49" s="1263"/>
      <c r="FI49" s="1263"/>
      <c r="FJ49" s="1263"/>
      <c r="FK49" s="1263"/>
      <c r="FL49" s="1263"/>
      <c r="FM49" s="1263"/>
      <c r="FN49" s="1263"/>
      <c r="FO49" s="1263"/>
      <c r="FP49" s="1263"/>
      <c r="FQ49" s="1263"/>
      <c r="FR49" s="1263"/>
      <c r="FS49" s="1263"/>
      <c r="FT49" s="1263"/>
      <c r="FU49" s="1263"/>
      <c r="FV49" s="1263"/>
      <c r="FW49" s="1263"/>
      <c r="FX49" s="1263"/>
      <c r="FY49" s="1263"/>
      <c r="FZ49" s="1263"/>
      <c r="GA49" s="1263"/>
      <c r="GB49" s="1263"/>
      <c r="GC49" s="1263"/>
      <c r="GD49" s="1263"/>
      <c r="GE49" s="1263"/>
      <c r="GF49" s="1263"/>
      <c r="GG49" s="1263"/>
      <c r="GH49" s="1263"/>
      <c r="GI49" s="1263"/>
      <c r="GJ49" s="1263"/>
      <c r="GK49" s="1263"/>
      <c r="GL49" s="1263"/>
      <c r="GM49" s="1263"/>
      <c r="GN49" s="1263"/>
      <c r="GO49" s="1263"/>
      <c r="GP49" s="1263"/>
      <c r="GQ49" s="1263"/>
      <c r="GR49" s="1263"/>
      <c r="GS49" s="1263"/>
      <c r="GT49" s="1263"/>
      <c r="GU49" s="1263"/>
      <c r="GV49" s="1263"/>
      <c r="GW49" s="1263"/>
      <c r="GX49" s="1263"/>
      <c r="GY49" s="1263"/>
      <c r="GZ49" s="1263"/>
      <c r="HA49" s="1263"/>
      <c r="HB49" s="1263"/>
      <c r="HC49" s="1263"/>
      <c r="HD49" s="1263"/>
      <c r="HE49" s="1263"/>
      <c r="HF49" s="1263"/>
      <c r="HG49" s="1263"/>
      <c r="HH49" s="1263"/>
      <c r="HI49" s="1263"/>
      <c r="HJ49" s="1263"/>
      <c r="HK49" s="1263"/>
      <c r="HL49" s="1263"/>
      <c r="HM49" s="1263"/>
      <c r="HN49" s="1263"/>
      <c r="HO49" s="1263"/>
      <c r="HP49" s="1263"/>
      <c r="HQ49" s="1263"/>
      <c r="HR49" s="1263"/>
      <c r="HS49" s="1263"/>
      <c r="HT49" s="1263"/>
      <c r="HU49" s="1263"/>
      <c r="HV49" s="1263"/>
      <c r="HW49" s="1263"/>
      <c r="HX49" s="1263"/>
      <c r="HY49" s="1263"/>
      <c r="HZ49" s="1263"/>
      <c r="IA49" s="1263"/>
      <c r="IB49" s="1263"/>
      <c r="IC49" s="1263"/>
      <c r="ID49" s="1263"/>
      <c r="IE49" s="1263"/>
      <c r="IF49" s="1263"/>
      <c r="IG49" s="982"/>
      <c r="IH49" s="982"/>
      <c r="II49" s="982"/>
      <c r="IJ49" s="982"/>
      <c r="IK49" s="982"/>
      <c r="IL49" s="982"/>
      <c r="IM49" s="982"/>
      <c r="IN49" s="982"/>
      <c r="IO49" s="982"/>
      <c r="IP49" s="982"/>
      <c r="IQ49" s="982"/>
      <c r="IR49" s="982"/>
      <c r="IS49" s="1263"/>
      <c r="IT49" s="1263"/>
      <c r="IU49" s="1263"/>
      <c r="IV49" s="1263"/>
      <c r="IW49" s="1263"/>
      <c r="IX49" s="1263"/>
      <c r="IY49" s="1263"/>
      <c r="IZ49" s="1263"/>
      <c r="JA49" s="1263"/>
      <c r="JB49" s="1263"/>
      <c r="JC49" s="1263"/>
      <c r="JD49" s="1263"/>
      <c r="JE49" s="1263"/>
      <c r="JF49" s="1263"/>
      <c r="JG49" s="1263"/>
      <c r="JH49" s="1263"/>
      <c r="JI49" s="1263"/>
      <c r="JJ49" s="1263"/>
      <c r="JK49" s="1263"/>
      <c r="JL49" s="1263"/>
      <c r="JM49" s="1263"/>
      <c r="JN49" s="1263"/>
      <c r="JO49" s="1263"/>
      <c r="JP49" s="1263"/>
      <c r="JQ49" s="1263"/>
      <c r="JR49" s="1263"/>
      <c r="JS49" s="1263"/>
      <c r="JT49" s="1263"/>
      <c r="JU49" s="1263"/>
      <c r="JV49" s="1263"/>
      <c r="JW49" s="1263"/>
      <c r="JX49" s="1263"/>
      <c r="JY49" s="1263"/>
      <c r="JZ49" s="1263"/>
      <c r="KA49" s="1263"/>
      <c r="KB49" s="1263"/>
      <c r="KC49" s="1263"/>
      <c r="KD49" s="1263"/>
      <c r="KE49" s="238"/>
      <c r="KF49" s="238"/>
      <c r="KG49" s="238"/>
      <c r="KH49" s="238"/>
      <c r="KI49" s="238"/>
      <c r="KJ49" s="238"/>
      <c r="KK49" s="238"/>
      <c r="KL49" s="238"/>
      <c r="KM49" s="238"/>
      <c r="KN49" s="238"/>
      <c r="KO49" s="238"/>
      <c r="KP49" s="238"/>
      <c r="KQ49" s="238"/>
      <c r="KR49" s="238"/>
      <c r="KS49" s="238"/>
      <c r="KT49" s="238"/>
      <c r="KU49" s="238"/>
      <c r="KV49" s="238"/>
      <c r="KW49" s="238"/>
      <c r="KX49" s="238"/>
      <c r="KY49" s="262"/>
      <c r="KZ49" s="262"/>
      <c r="LA49" s="262"/>
      <c r="LB49" s="262"/>
      <c r="LC49" s="262"/>
      <c r="LD49" s="262"/>
      <c r="LE49" s="262"/>
      <c r="LF49" s="262"/>
      <c r="LG49" s="1439"/>
      <c r="LH49" s="1439"/>
      <c r="LI49" s="1439"/>
      <c r="LJ49" s="1439"/>
      <c r="LK49" s="1439"/>
      <c r="LL49" s="1439"/>
      <c r="LM49" s="1439"/>
      <c r="LN49" s="982"/>
      <c r="LO49" s="982"/>
      <c r="LP49" s="1439"/>
      <c r="LQ49" s="1439"/>
      <c r="LR49" s="1439"/>
      <c r="LS49" s="982"/>
      <c r="LT49" s="982"/>
      <c r="LU49" s="1439"/>
      <c r="LV49" s="1439"/>
      <c r="LW49" s="1439"/>
      <c r="LX49" s="1439"/>
      <c r="LY49" s="1439"/>
      <c r="LZ49" s="1439"/>
      <c r="MA49" s="1439"/>
      <c r="MB49" s="1439"/>
      <c r="MC49" s="1439"/>
      <c r="MD49" s="1439"/>
      <c r="ME49" s="1439"/>
      <c r="MF49" s="1439"/>
      <c r="MG49" s="1263"/>
      <c r="MH49" s="1263"/>
      <c r="MI49" s="1263"/>
      <c r="MJ49" s="1263"/>
      <c r="MK49" s="1263"/>
      <c r="ML49" s="1263"/>
      <c r="MM49" s="1263"/>
      <c r="MN49" s="1263"/>
      <c r="MO49" s="1263"/>
      <c r="MP49" s="1263"/>
      <c r="MQ49" s="1263"/>
      <c r="MR49" s="1263"/>
      <c r="MS49" s="1263"/>
      <c r="MT49" s="1263"/>
      <c r="MU49" s="1263"/>
      <c r="MV49" s="1263"/>
      <c r="MW49" s="1263"/>
      <c r="MX49" s="1263"/>
      <c r="MY49" s="1263"/>
      <c r="MZ49" s="1263"/>
      <c r="NA49" s="1263"/>
      <c r="NB49" s="1263"/>
      <c r="NC49" s="1263"/>
      <c r="ND49" s="1263"/>
      <c r="NE49" s="1263"/>
      <c r="NF49" s="1263"/>
      <c r="NG49" s="1263"/>
      <c r="NH49" s="1263"/>
      <c r="NI49" s="1263"/>
      <c r="NJ49" s="1263"/>
      <c r="NK49" s="1263"/>
      <c r="NL49" s="1263"/>
      <c r="NM49" s="982"/>
      <c r="NN49" s="982"/>
      <c r="NO49" s="982"/>
      <c r="NP49" s="982"/>
      <c r="NQ49" s="982"/>
      <c r="NR49" s="982"/>
      <c r="NS49" s="982"/>
      <c r="NT49" s="982"/>
      <c r="NU49" s="982"/>
      <c r="NV49" s="982"/>
      <c r="NW49" s="982"/>
      <c r="NX49" s="982"/>
      <c r="NY49" s="982"/>
      <c r="NZ49" s="982"/>
      <c r="OA49" s="982"/>
      <c r="OB49" s="982"/>
      <c r="OC49" s="982"/>
      <c r="OD49" s="982"/>
      <c r="OE49" s="1263"/>
      <c r="OF49" s="1263"/>
      <c r="OG49" s="1263"/>
      <c r="OH49" s="1263"/>
      <c r="OI49" s="1263"/>
      <c r="OJ49" s="1263"/>
      <c r="OK49" s="982"/>
      <c r="OL49" s="982"/>
      <c r="OM49" s="982"/>
      <c r="ON49" s="982"/>
      <c r="OO49" s="982"/>
      <c r="OP49" s="982"/>
      <c r="OQ49" s="982"/>
      <c r="OR49" s="982"/>
      <c r="OS49" s="982"/>
      <c r="OT49" s="982"/>
      <c r="OU49" s="982"/>
      <c r="OV49" s="982"/>
      <c r="OW49" s="982"/>
      <c r="OX49" s="982"/>
      <c r="OY49" s="982"/>
      <c r="OZ49" s="982"/>
      <c r="PA49" s="982"/>
      <c r="PB49" s="982"/>
      <c r="PC49" s="982"/>
      <c r="PD49" s="982"/>
      <c r="PE49" s="982"/>
      <c r="PF49" s="982"/>
      <c r="PG49" s="982"/>
      <c r="PH49" s="982"/>
      <c r="PI49" s="982"/>
      <c r="PJ49" s="982"/>
      <c r="PK49" s="982"/>
      <c r="PL49" s="982"/>
      <c r="PM49" s="982"/>
      <c r="PN49" s="982"/>
      <c r="PO49" s="982"/>
      <c r="PP49" s="982"/>
      <c r="PQ49" s="982"/>
      <c r="PR49" s="982"/>
      <c r="PS49" s="982"/>
      <c r="PT49" s="982"/>
      <c r="PU49" s="982"/>
      <c r="PV49" s="982"/>
      <c r="PW49" s="982"/>
      <c r="PX49" s="982"/>
      <c r="PY49" s="982"/>
      <c r="PZ49" s="982"/>
      <c r="QA49" s="982"/>
      <c r="QB49" s="982"/>
      <c r="QC49" s="982"/>
      <c r="QD49" s="982"/>
      <c r="QE49" s="982"/>
      <c r="QF49" s="982"/>
      <c r="QG49" s="982"/>
      <c r="QH49" s="982"/>
      <c r="QI49" s="982"/>
      <c r="QJ49" s="982"/>
      <c r="QK49" s="1263"/>
      <c r="QL49" s="1263"/>
      <c r="QM49" s="1263"/>
      <c r="QN49" s="1263"/>
      <c r="QO49" s="1263"/>
      <c r="QP49" s="1263"/>
      <c r="QQ49" s="1263"/>
      <c r="QR49" s="1262" t="s">
        <v>166</v>
      </c>
      <c r="QS49" s="1441">
        <f>QS37-QS45-QS46-QS44</f>
        <v>0</v>
      </c>
      <c r="QT49" s="1262"/>
      <c r="QU49" s="1262"/>
      <c r="QV49" s="1441">
        <f>QV37-QV45-QV46-QV44</f>
        <v>0</v>
      </c>
      <c r="QW49" s="1263"/>
      <c r="QX49" s="1263"/>
      <c r="QY49" s="1263"/>
      <c r="QZ49" s="1263"/>
      <c r="RA49" s="1263"/>
      <c r="RB49" s="1263"/>
      <c r="RC49" s="1263"/>
      <c r="RD49" s="1263"/>
      <c r="RE49" s="1263"/>
      <c r="RF49" s="1263"/>
      <c r="RG49" s="1263"/>
      <c r="RH49" s="1263"/>
      <c r="RI49" s="1263"/>
      <c r="RJ49" s="1263"/>
      <c r="RK49" s="1263"/>
      <c r="RL49" s="1263"/>
      <c r="RM49" s="1263"/>
      <c r="RN49" s="1263"/>
      <c r="RO49" s="1263"/>
      <c r="RP49" s="1263"/>
      <c r="RQ49" s="1263"/>
      <c r="RR49" s="1263"/>
      <c r="RS49" s="1263"/>
      <c r="RT49" s="1262" t="s">
        <v>166</v>
      </c>
      <c r="RU49" s="1263"/>
      <c r="RV49" s="1263"/>
      <c r="RW49" s="1442">
        <f>RW46-RW47-RW48</f>
        <v>0</v>
      </c>
      <c r="RX49" s="1442">
        <f>RX46-RX47-RX48</f>
        <v>0</v>
      </c>
      <c r="RY49" s="227"/>
      <c r="RZ49" s="227"/>
      <c r="SA49" s="227"/>
      <c r="SB49" s="227"/>
      <c r="SC49" s="227"/>
      <c r="SD49" s="227"/>
      <c r="SE49" s="227"/>
      <c r="SF49" s="227"/>
      <c r="SG49" s="227"/>
      <c r="SH49" s="227"/>
      <c r="SI49" s="227"/>
      <c r="SJ49" s="227"/>
      <c r="SK49" s="227"/>
      <c r="SL49" s="227"/>
      <c r="SM49" s="227"/>
      <c r="SN49" s="227"/>
      <c r="SO49" s="227"/>
      <c r="SP49" s="227"/>
      <c r="SQ49" s="227"/>
      <c r="SR49" s="227"/>
      <c r="SS49" s="227"/>
      <c r="ST49" s="227"/>
      <c r="SU49" s="227"/>
      <c r="SV49" s="227"/>
      <c r="SW49" s="227"/>
      <c r="SX49" s="227"/>
      <c r="SY49" s="227"/>
      <c r="SZ49" s="227"/>
      <c r="TA49" s="227"/>
      <c r="TB49" s="227"/>
      <c r="TC49" s="227"/>
      <c r="TD49" s="227"/>
      <c r="TE49" s="227"/>
      <c r="TF49" s="227"/>
      <c r="TG49" s="227"/>
      <c r="TH49" s="227"/>
      <c r="TI49" s="227"/>
      <c r="TJ49" s="227"/>
      <c r="TK49" s="227"/>
      <c r="TL49" s="227"/>
      <c r="TM49" s="227"/>
      <c r="TN49" s="227"/>
      <c r="TO49" s="227"/>
      <c r="TP49" s="227"/>
      <c r="TQ49" s="227"/>
      <c r="TR49" s="227"/>
      <c r="TS49" s="227"/>
      <c r="TT49" s="227"/>
      <c r="TU49" s="227"/>
      <c r="TV49" s="227"/>
      <c r="TW49" s="227"/>
      <c r="TX49" s="227"/>
      <c r="TY49" s="227"/>
      <c r="TZ49" s="227"/>
      <c r="UA49" s="227"/>
      <c r="UB49" s="227"/>
      <c r="UC49" s="227"/>
      <c r="UD49" s="227"/>
      <c r="UE49" s="227"/>
      <c r="UF49" s="227"/>
      <c r="UG49" s="227"/>
      <c r="UH49" s="227"/>
      <c r="UI49" s="227"/>
      <c r="UJ49" s="227"/>
      <c r="UK49" s="227"/>
      <c r="UL49" s="227"/>
      <c r="UM49" s="227"/>
      <c r="UN49" s="227"/>
      <c r="UO49" s="227"/>
      <c r="UP49" s="227"/>
      <c r="UQ49" s="227"/>
      <c r="UR49" s="227"/>
      <c r="US49" s="1263"/>
      <c r="UT49" s="1263"/>
      <c r="UU49" s="1263"/>
      <c r="UV49" s="1263"/>
      <c r="UW49" s="1263"/>
      <c r="UX49" s="1263"/>
      <c r="UY49" s="1263"/>
      <c r="UZ49" s="1263"/>
      <c r="VA49" s="1263"/>
      <c r="VB49" s="1263"/>
      <c r="VC49" s="1263"/>
      <c r="VD49" s="1263"/>
      <c r="VE49" s="1263"/>
      <c r="VF49" s="1263"/>
      <c r="VG49" s="1263"/>
      <c r="VH49" s="1263"/>
      <c r="VI49" s="222"/>
      <c r="VJ49" s="222"/>
      <c r="VK49" s="222"/>
      <c r="VL49" s="222"/>
      <c r="VM49" s="222"/>
      <c r="VN49" s="222"/>
      <c r="VO49" s="222"/>
      <c r="VP49" s="222"/>
      <c r="VQ49" s="222"/>
      <c r="VR49" s="222"/>
      <c r="VS49" s="222"/>
      <c r="VT49" s="222"/>
      <c r="VU49" s="222"/>
      <c r="VV49" s="222"/>
      <c r="VW49" s="222"/>
      <c r="VX49" s="222"/>
      <c r="VY49" s="222"/>
      <c r="VZ49" s="222"/>
      <c r="WA49" s="222"/>
      <c r="WB49" s="222"/>
      <c r="WC49" s="1263"/>
      <c r="WD49" s="1263"/>
    </row>
    <row r="50" spans="1:602" s="220" customFormat="1" ht="18.75" customHeight="1" x14ac:dyDescent="0.25">
      <c r="A50" s="1263"/>
      <c r="B50" s="982"/>
      <c r="C50" s="982"/>
      <c r="D50" s="982"/>
      <c r="E50" s="982"/>
      <c r="F50" s="1263"/>
      <c r="G50" s="1263"/>
      <c r="H50" s="1263"/>
      <c r="I50" s="1263"/>
      <c r="J50" s="1263"/>
      <c r="K50" s="1263"/>
      <c r="L50" s="1263"/>
      <c r="M50" s="1263"/>
      <c r="N50" s="1263"/>
      <c r="O50" s="1263"/>
      <c r="P50" s="1263"/>
      <c r="Q50" s="1263"/>
      <c r="R50" s="1263"/>
      <c r="S50" s="1263"/>
      <c r="T50" s="1263"/>
      <c r="U50" s="1263"/>
      <c r="V50" s="1263"/>
      <c r="W50" s="1263"/>
      <c r="X50" s="1263"/>
      <c r="Y50" s="1263"/>
      <c r="Z50" s="1263"/>
      <c r="AA50" s="1263"/>
      <c r="AB50" s="1263"/>
      <c r="AC50" s="1263"/>
      <c r="AD50" s="1263"/>
      <c r="AE50" s="1263"/>
      <c r="AF50" s="1263"/>
      <c r="AG50" s="1263"/>
      <c r="AH50" s="1263"/>
      <c r="AI50" s="1263"/>
      <c r="AJ50" s="1263"/>
      <c r="AK50" s="1443"/>
      <c r="AL50" s="982"/>
      <c r="AM50" s="982"/>
      <c r="AN50" s="982"/>
      <c r="AO50" s="982"/>
      <c r="AP50" s="1443"/>
      <c r="AQ50" s="982"/>
      <c r="AR50" s="982"/>
      <c r="AS50" s="982"/>
      <c r="AT50" s="982"/>
      <c r="AU50" s="1443"/>
      <c r="AV50" s="982"/>
      <c r="AW50" s="982"/>
      <c r="AX50" s="982"/>
      <c r="AY50" s="1443"/>
      <c r="AZ50" s="982"/>
      <c r="BA50" s="982"/>
      <c r="BB50" s="982"/>
      <c r="BC50" s="1443"/>
      <c r="BD50" s="982"/>
      <c r="BE50" s="982"/>
      <c r="BF50" s="982"/>
      <c r="BG50" s="1443"/>
      <c r="BH50" s="982"/>
      <c r="BI50" s="982"/>
      <c r="BJ50" s="982"/>
      <c r="BK50" s="1443"/>
      <c r="BL50" s="982"/>
      <c r="BM50" s="982"/>
      <c r="BN50" s="982"/>
      <c r="BO50" s="1443"/>
      <c r="BP50" s="982"/>
      <c r="BQ50" s="982"/>
      <c r="BR50" s="982"/>
      <c r="BS50" s="982"/>
      <c r="BT50" s="982"/>
      <c r="BU50" s="982"/>
      <c r="BV50" s="1263"/>
      <c r="BW50" s="982"/>
      <c r="BX50" s="982"/>
      <c r="BY50" s="982"/>
      <c r="BZ50" s="1263"/>
      <c r="CA50" s="982"/>
      <c r="CB50" s="982"/>
      <c r="CC50" s="982"/>
      <c r="CD50" s="1263"/>
      <c r="CE50" s="982"/>
      <c r="CF50" s="982"/>
      <c r="CG50" s="982"/>
      <c r="CH50" s="1263"/>
      <c r="CI50" s="982"/>
      <c r="CJ50" s="982"/>
      <c r="CK50" s="982"/>
      <c r="CL50" s="982"/>
      <c r="CM50" s="982"/>
      <c r="CN50" s="982"/>
      <c r="CO50" s="982"/>
      <c r="CP50" s="982"/>
      <c r="CQ50" s="1263"/>
      <c r="CR50" s="1263"/>
      <c r="CS50" s="1263"/>
      <c r="CT50" s="1263"/>
      <c r="CU50" s="1263"/>
      <c r="CV50" s="1263"/>
      <c r="CW50" s="1263"/>
      <c r="CX50" s="1263"/>
      <c r="CY50" s="1263"/>
      <c r="CZ50" s="1263"/>
      <c r="DA50" s="1263"/>
      <c r="DB50" s="1263"/>
      <c r="DC50" s="1263"/>
      <c r="DD50" s="1263"/>
      <c r="DE50" s="1263"/>
      <c r="DF50" s="1263"/>
      <c r="DG50" s="1263"/>
      <c r="DH50" s="1263"/>
      <c r="DI50" s="1263"/>
      <c r="DJ50" s="1263"/>
      <c r="DK50" s="1263"/>
      <c r="DL50" s="1263"/>
      <c r="DM50" s="1263"/>
      <c r="DN50" s="1263"/>
      <c r="DO50" s="1263"/>
      <c r="DP50" s="1263"/>
      <c r="DQ50" s="1263"/>
      <c r="DR50" s="1263"/>
      <c r="DS50" s="1263"/>
      <c r="DT50" s="1263"/>
      <c r="DU50" s="1263"/>
      <c r="DV50" s="1263"/>
      <c r="DW50" s="1263"/>
      <c r="DX50" s="1263"/>
      <c r="DY50" s="1263"/>
      <c r="DZ50" s="1263"/>
      <c r="EA50" s="1263"/>
      <c r="EB50" s="1263"/>
      <c r="EC50" s="1263"/>
      <c r="ED50" s="1263"/>
      <c r="EE50" s="1263"/>
      <c r="EF50" s="1263"/>
      <c r="EG50" s="1263"/>
      <c r="EH50" s="1263"/>
      <c r="EI50" s="982"/>
      <c r="EJ50" s="982"/>
      <c r="EK50" s="982"/>
      <c r="EL50" s="982"/>
      <c r="EM50" s="982"/>
      <c r="EN50" s="982"/>
      <c r="EO50" s="982"/>
      <c r="EP50" s="982"/>
      <c r="EQ50" s="982"/>
      <c r="ER50" s="982"/>
      <c r="ES50" s="982"/>
      <c r="ET50" s="982"/>
      <c r="EU50" s="982"/>
      <c r="EV50" s="982"/>
      <c r="EW50" s="982"/>
      <c r="EX50" s="982"/>
      <c r="EY50" s="982"/>
      <c r="EZ50" s="982"/>
      <c r="FA50" s="982"/>
      <c r="FB50" s="982"/>
      <c r="FC50" s="982"/>
      <c r="FD50" s="982"/>
      <c r="FE50" s="1263"/>
      <c r="FF50" s="1263"/>
      <c r="FG50" s="1263"/>
      <c r="FH50" s="1263"/>
      <c r="FI50" s="1263"/>
      <c r="FJ50" s="1263"/>
      <c r="FK50" s="1263"/>
      <c r="FL50" s="1263"/>
      <c r="FM50" s="1263"/>
      <c r="FN50" s="1263"/>
      <c r="FO50" s="1263"/>
      <c r="FP50" s="1263"/>
      <c r="FQ50" s="1263"/>
      <c r="FR50" s="1263"/>
      <c r="FS50" s="1263"/>
      <c r="FT50" s="1263"/>
      <c r="FU50" s="1263"/>
      <c r="FV50" s="1263"/>
      <c r="FW50" s="1263"/>
      <c r="FX50" s="1263"/>
      <c r="FY50" s="1263"/>
      <c r="FZ50" s="1263"/>
      <c r="GA50" s="1263"/>
      <c r="GB50" s="1263"/>
      <c r="GC50" s="1263"/>
      <c r="GD50" s="1263"/>
      <c r="GE50" s="1263"/>
      <c r="GF50" s="1263"/>
      <c r="GG50" s="1263"/>
      <c r="GH50" s="1263"/>
      <c r="GI50" s="1263"/>
      <c r="GJ50" s="1263"/>
      <c r="GK50" s="1263"/>
      <c r="GL50" s="1263"/>
      <c r="GM50" s="1263"/>
      <c r="GN50" s="1263"/>
      <c r="GO50" s="1263"/>
      <c r="GP50" s="1263"/>
      <c r="GQ50" s="1263"/>
      <c r="GR50" s="1263"/>
      <c r="GS50" s="1263"/>
      <c r="GT50" s="1263"/>
      <c r="GU50" s="1263"/>
      <c r="GV50" s="1263"/>
      <c r="GW50" s="1263"/>
      <c r="GX50" s="1263"/>
      <c r="GY50" s="1263"/>
      <c r="GZ50" s="1263"/>
      <c r="HA50" s="1263"/>
      <c r="HB50" s="1263"/>
      <c r="HC50" s="1263"/>
      <c r="HD50" s="1263"/>
      <c r="HE50" s="1263"/>
      <c r="HF50" s="1263"/>
      <c r="HG50" s="1263"/>
      <c r="HH50" s="1263"/>
      <c r="HI50" s="1263"/>
      <c r="HJ50" s="1263"/>
      <c r="HK50" s="1263"/>
      <c r="HL50" s="1263"/>
      <c r="HM50" s="1263"/>
      <c r="HN50" s="1263"/>
      <c r="HO50" s="1263"/>
      <c r="HP50" s="1263"/>
      <c r="HQ50" s="1263"/>
      <c r="HR50" s="1263"/>
      <c r="HS50" s="1263"/>
      <c r="HT50" s="1263"/>
      <c r="HU50" s="1263"/>
      <c r="HV50" s="1263"/>
      <c r="HW50" s="1263"/>
      <c r="HX50" s="1263"/>
      <c r="HY50" s="1263"/>
      <c r="HZ50" s="1263"/>
      <c r="IA50" s="1263"/>
      <c r="IB50" s="1263"/>
      <c r="IC50" s="1263"/>
      <c r="ID50" s="1263"/>
      <c r="IE50" s="1263"/>
      <c r="IF50" s="1263"/>
      <c r="IG50" s="982"/>
      <c r="IH50" s="982"/>
      <c r="II50" s="982"/>
      <c r="IJ50" s="982"/>
      <c r="IK50" s="982"/>
      <c r="IL50" s="982"/>
      <c r="IM50" s="982"/>
      <c r="IN50" s="982"/>
      <c r="IO50" s="982"/>
      <c r="IP50" s="982"/>
      <c r="IQ50" s="982"/>
      <c r="IR50" s="982"/>
      <c r="IS50" s="1263"/>
      <c r="IT50" s="1263"/>
      <c r="IU50" s="1263"/>
      <c r="IV50" s="1263"/>
      <c r="IW50" s="1263"/>
      <c r="IX50" s="1263"/>
      <c r="IY50" s="1263"/>
      <c r="IZ50" s="1263"/>
      <c r="JA50" s="1263"/>
      <c r="JB50" s="1263"/>
      <c r="JC50" s="1263"/>
      <c r="JD50" s="1263"/>
      <c r="JE50" s="1263"/>
      <c r="JF50" s="1263"/>
      <c r="JG50" s="1263"/>
      <c r="JH50" s="1263"/>
      <c r="JI50" s="1263"/>
      <c r="JJ50" s="1263"/>
      <c r="JK50" s="1263"/>
      <c r="JL50" s="1263"/>
      <c r="JM50" s="1263"/>
      <c r="JN50" s="1263"/>
      <c r="JO50" s="1263"/>
      <c r="JP50" s="1263"/>
      <c r="JQ50" s="1263"/>
      <c r="JR50" s="1263"/>
      <c r="JS50" s="1263"/>
      <c r="JT50" s="1263"/>
      <c r="JU50" s="1263"/>
      <c r="JV50" s="1263"/>
      <c r="JW50" s="1263"/>
      <c r="JX50" s="1263"/>
      <c r="JY50" s="1263"/>
      <c r="JZ50" s="1263"/>
      <c r="KA50" s="1263"/>
      <c r="KB50" s="1263"/>
      <c r="KC50" s="1263"/>
      <c r="KD50" s="1263"/>
      <c r="KE50" s="238"/>
      <c r="KF50" s="238"/>
      <c r="KG50" s="238"/>
      <c r="KH50" s="238"/>
      <c r="KI50" s="238"/>
      <c r="KJ50" s="238"/>
      <c r="KK50" s="238"/>
      <c r="KL50" s="238"/>
      <c r="KM50" s="238"/>
      <c r="KN50" s="238"/>
      <c r="KO50" s="238"/>
      <c r="KP50" s="238"/>
      <c r="KQ50" s="238"/>
      <c r="KR50" s="238"/>
      <c r="KS50" s="238"/>
      <c r="KT50" s="238"/>
      <c r="KU50" s="238"/>
      <c r="KV50" s="238"/>
      <c r="KW50" s="238"/>
      <c r="KX50" s="238"/>
      <c r="KY50" s="982"/>
      <c r="KZ50" s="982"/>
      <c r="LA50" s="982"/>
      <c r="LB50" s="982"/>
      <c r="LC50" s="982"/>
      <c r="LD50" s="982"/>
      <c r="LE50" s="982"/>
      <c r="LF50" s="982"/>
      <c r="LG50" s="1263"/>
      <c r="LH50" s="1263"/>
      <c r="LI50" s="1263"/>
      <c r="LJ50" s="1263"/>
      <c r="LK50" s="1263"/>
      <c r="LL50" s="1263"/>
      <c r="LM50" s="1263"/>
      <c r="LN50" s="982"/>
      <c r="LO50" s="982"/>
      <c r="LP50" s="1263"/>
      <c r="LQ50" s="1263"/>
      <c r="LR50" s="1263"/>
      <c r="LS50" s="982"/>
      <c r="LT50" s="982"/>
      <c r="LU50" s="1263"/>
      <c r="LV50" s="1263"/>
      <c r="LW50" s="1263"/>
      <c r="LX50" s="1263"/>
      <c r="LY50" s="1263"/>
      <c r="LZ50" s="1263"/>
      <c r="MA50" s="1263"/>
      <c r="MB50" s="1263"/>
      <c r="MC50" s="1263"/>
      <c r="MD50" s="1263"/>
      <c r="ME50" s="1263"/>
      <c r="MF50" s="1263"/>
      <c r="MG50" s="1263"/>
      <c r="MH50" s="1263"/>
      <c r="MI50" s="1263"/>
      <c r="MJ50" s="1263"/>
      <c r="MK50" s="1263"/>
      <c r="ML50" s="1263"/>
      <c r="MM50" s="1263"/>
      <c r="MN50" s="1263"/>
      <c r="MO50" s="1263"/>
      <c r="MP50" s="1263"/>
      <c r="MQ50" s="1263"/>
      <c r="MR50" s="1263"/>
      <c r="MS50" s="1263"/>
      <c r="MT50" s="1263"/>
      <c r="MU50" s="1263"/>
      <c r="MV50" s="1263"/>
      <c r="MW50" s="1263"/>
      <c r="MX50" s="1263"/>
      <c r="MY50" s="1263"/>
      <c r="MZ50" s="1263"/>
      <c r="NA50" s="1263"/>
      <c r="NB50" s="1263"/>
      <c r="NC50" s="1263"/>
      <c r="ND50" s="1263"/>
      <c r="NE50" s="1263"/>
      <c r="NF50" s="1263"/>
      <c r="NG50" s="1263"/>
      <c r="NH50" s="1263"/>
      <c r="NI50" s="1263"/>
      <c r="NJ50" s="1263"/>
      <c r="NK50" s="1263"/>
      <c r="NL50" s="1263"/>
      <c r="NM50" s="982"/>
      <c r="NN50" s="982"/>
      <c r="NO50" s="982"/>
      <c r="NP50" s="982"/>
      <c r="NQ50" s="982"/>
      <c r="NR50" s="982"/>
      <c r="NS50" s="982"/>
      <c r="NT50" s="982"/>
      <c r="NU50" s="982"/>
      <c r="NV50" s="982"/>
      <c r="NW50" s="982"/>
      <c r="NX50" s="982"/>
      <c r="NY50" s="982"/>
      <c r="NZ50" s="982"/>
      <c r="OA50" s="982"/>
      <c r="OB50" s="982"/>
      <c r="OC50" s="982"/>
      <c r="OD50" s="982"/>
      <c r="OE50" s="1263"/>
      <c r="OF50" s="1263"/>
      <c r="OG50" s="1263"/>
      <c r="OH50" s="1263"/>
      <c r="OI50" s="1263"/>
      <c r="OJ50" s="1263"/>
      <c r="OK50" s="982"/>
      <c r="OL50" s="982"/>
      <c r="OM50" s="982"/>
      <c r="ON50" s="982"/>
      <c r="OO50" s="982"/>
      <c r="OP50" s="982"/>
      <c r="OQ50" s="982"/>
      <c r="OR50" s="982"/>
      <c r="OS50" s="982"/>
      <c r="OT50" s="982"/>
      <c r="OU50" s="982"/>
      <c r="OV50" s="982"/>
      <c r="OW50" s="982"/>
      <c r="OX50" s="982"/>
      <c r="OY50" s="982"/>
      <c r="OZ50" s="982"/>
      <c r="PA50" s="982"/>
      <c r="PB50" s="982"/>
      <c r="PC50" s="982"/>
      <c r="PD50" s="982"/>
      <c r="PE50" s="982"/>
      <c r="PF50" s="982"/>
      <c r="PG50" s="982"/>
      <c r="PH50" s="982"/>
      <c r="PI50" s="982"/>
      <c r="PJ50" s="982"/>
      <c r="PK50" s="982"/>
      <c r="PL50" s="982"/>
      <c r="PM50" s="982"/>
      <c r="PN50" s="982"/>
      <c r="PO50" s="982"/>
      <c r="PP50" s="982"/>
      <c r="PQ50" s="982"/>
      <c r="PR50" s="982"/>
      <c r="PS50" s="982"/>
      <c r="PT50" s="982"/>
      <c r="PU50" s="982"/>
      <c r="PV50" s="982"/>
      <c r="PW50" s="982"/>
      <c r="PX50" s="982"/>
      <c r="PY50" s="982"/>
      <c r="PZ50" s="982"/>
      <c r="QA50" s="982"/>
      <c r="QB50" s="982"/>
      <c r="QC50" s="982"/>
      <c r="QD50" s="982"/>
      <c r="QE50" s="982"/>
      <c r="QF50" s="982"/>
      <c r="QG50" s="982"/>
      <c r="QH50" s="982"/>
      <c r="QI50" s="982"/>
      <c r="QJ50" s="982"/>
      <c r="QK50" s="1263"/>
      <c r="QL50" s="1263"/>
      <c r="QM50" s="1263"/>
      <c r="QN50" s="1263"/>
      <c r="QO50" s="1263"/>
      <c r="QP50" s="1263"/>
      <c r="QQ50" s="1263"/>
      <c r="QR50" s="1263"/>
      <c r="QS50" s="1263"/>
      <c r="QT50" s="1263"/>
      <c r="QU50" s="1263"/>
      <c r="QV50" s="1263"/>
      <c r="QW50" s="1263"/>
      <c r="QX50" s="1263"/>
      <c r="QY50" s="1263"/>
      <c r="QZ50" s="1263"/>
      <c r="RA50" s="1263"/>
      <c r="RB50" s="1263"/>
      <c r="RC50" s="1263"/>
      <c r="RD50" s="1263"/>
      <c r="RE50" s="1263"/>
      <c r="RF50" s="1263"/>
      <c r="RG50" s="1263"/>
      <c r="RH50" s="1263"/>
      <c r="RI50" s="1263"/>
      <c r="RJ50" s="1263"/>
      <c r="RK50" s="1263"/>
      <c r="RL50" s="1263"/>
      <c r="RM50" s="1263"/>
      <c r="RN50" s="1263"/>
      <c r="RO50" s="1263"/>
      <c r="RP50" s="1263"/>
      <c r="RQ50" s="1263"/>
      <c r="RR50" s="1263"/>
      <c r="RS50" s="1263"/>
      <c r="RT50" s="1263"/>
      <c r="RU50" s="1263"/>
      <c r="RV50" s="1263"/>
      <c r="RW50" s="1263"/>
      <c r="RX50" s="1263"/>
      <c r="RY50" s="227"/>
      <c r="RZ50" s="227"/>
      <c r="SA50" s="227"/>
      <c r="SB50" s="227"/>
      <c r="SC50" s="227"/>
      <c r="SD50" s="227"/>
      <c r="SE50" s="227"/>
      <c r="SF50" s="227"/>
      <c r="SG50" s="227"/>
      <c r="SH50" s="227"/>
      <c r="SI50" s="227"/>
      <c r="SJ50" s="227"/>
      <c r="SK50" s="227"/>
      <c r="SL50" s="227"/>
      <c r="SM50" s="227"/>
      <c r="SN50" s="227"/>
      <c r="SO50" s="227"/>
      <c r="SP50" s="227"/>
      <c r="SQ50" s="227"/>
      <c r="SR50" s="227"/>
      <c r="SS50" s="227"/>
      <c r="ST50" s="227"/>
      <c r="SU50" s="227"/>
      <c r="SV50" s="227"/>
      <c r="SW50" s="227"/>
      <c r="SX50" s="227"/>
      <c r="SY50" s="227"/>
      <c r="SZ50" s="227"/>
      <c r="TA50" s="227"/>
      <c r="TB50" s="227"/>
      <c r="TC50" s="227"/>
      <c r="TD50" s="227"/>
      <c r="TE50" s="227"/>
      <c r="TF50" s="227"/>
      <c r="TG50" s="227"/>
      <c r="TH50" s="227"/>
      <c r="TI50" s="227"/>
      <c r="TJ50" s="227"/>
      <c r="TK50" s="227"/>
      <c r="TL50" s="227"/>
      <c r="TM50" s="227"/>
      <c r="TN50" s="227"/>
      <c r="TO50" s="227"/>
      <c r="TP50" s="227"/>
      <c r="TQ50" s="227"/>
      <c r="TR50" s="227"/>
      <c r="TS50" s="227"/>
      <c r="TT50" s="227"/>
      <c r="TU50" s="227"/>
      <c r="TV50" s="227"/>
      <c r="TW50" s="227"/>
      <c r="TX50" s="227"/>
      <c r="TY50" s="227"/>
      <c r="TZ50" s="227"/>
      <c r="UA50" s="227"/>
      <c r="UB50" s="227"/>
      <c r="UC50" s="227"/>
      <c r="UD50" s="227"/>
      <c r="UE50" s="227"/>
      <c r="UF50" s="227"/>
      <c r="UG50" s="227"/>
      <c r="UH50" s="227"/>
      <c r="UI50" s="227"/>
      <c r="UJ50" s="227"/>
      <c r="UK50" s="227"/>
      <c r="UL50" s="227"/>
      <c r="UM50" s="227"/>
      <c r="UN50" s="227"/>
      <c r="UO50" s="227"/>
      <c r="UP50" s="227"/>
      <c r="UQ50" s="227"/>
      <c r="UR50" s="227"/>
      <c r="US50" s="1263"/>
      <c r="UT50" s="1263"/>
      <c r="UU50" s="1263"/>
      <c r="UV50" s="1263"/>
      <c r="UW50" s="1263"/>
      <c r="UX50" s="1263"/>
      <c r="UY50" s="1263"/>
      <c r="UZ50" s="1263"/>
      <c r="VA50" s="1263"/>
      <c r="VB50" s="1263"/>
      <c r="VC50" s="1263"/>
      <c r="VD50" s="1263"/>
      <c r="VE50" s="1263"/>
      <c r="VF50" s="1263"/>
      <c r="VG50" s="1263"/>
      <c r="VH50" s="1263"/>
      <c r="VI50" s="222"/>
      <c r="VJ50" s="222"/>
      <c r="VK50" s="222"/>
      <c r="VL50" s="222"/>
      <c r="VM50" s="222"/>
      <c r="VN50" s="222"/>
      <c r="VO50" s="222"/>
      <c r="VP50" s="222"/>
      <c r="VQ50" s="222"/>
      <c r="VR50" s="222"/>
      <c r="VS50" s="222"/>
      <c r="VT50" s="222"/>
      <c r="VU50" s="222"/>
      <c r="VV50" s="222"/>
      <c r="VW50" s="222"/>
      <c r="VX50" s="222"/>
      <c r="VY50" s="222"/>
      <c r="VZ50" s="222"/>
      <c r="WA50" s="222"/>
      <c r="WB50" s="222"/>
      <c r="WC50" s="1263"/>
      <c r="WD50" s="1263"/>
    </row>
    <row r="51" spans="1:602" s="220" customFormat="1" ht="18.75" customHeight="1" x14ac:dyDescent="0.25">
      <c r="A51" s="1263"/>
      <c r="B51" s="982"/>
      <c r="C51" s="982"/>
      <c r="D51" s="982"/>
      <c r="E51" s="982"/>
      <c r="F51" s="1263"/>
      <c r="G51" s="1263"/>
      <c r="H51" s="1263"/>
      <c r="I51" s="1263"/>
      <c r="J51" s="1263"/>
      <c r="K51" s="1263"/>
      <c r="L51" s="1263"/>
      <c r="M51" s="1263"/>
      <c r="N51" s="1263"/>
      <c r="O51" s="1263"/>
      <c r="P51" s="1263"/>
      <c r="Q51" s="1263"/>
      <c r="R51" s="1263"/>
      <c r="S51" s="1263"/>
      <c r="T51" s="1263"/>
      <c r="U51" s="1263"/>
      <c r="V51" s="1263"/>
      <c r="W51" s="1263"/>
      <c r="X51" s="1263"/>
      <c r="Y51" s="1263"/>
      <c r="Z51" s="1263"/>
      <c r="AA51" s="1263"/>
      <c r="AB51" s="1263"/>
      <c r="AC51" s="1263"/>
      <c r="AD51" s="1263"/>
      <c r="AE51" s="1263"/>
      <c r="AF51" s="1263"/>
      <c r="AG51" s="1263"/>
      <c r="AH51" s="1263"/>
      <c r="AI51" s="1263"/>
      <c r="AJ51" s="1263"/>
      <c r="AK51" s="982"/>
      <c r="AL51" s="982"/>
      <c r="AM51" s="982"/>
      <c r="AN51" s="982"/>
      <c r="AO51" s="982"/>
      <c r="AP51" s="982"/>
      <c r="AQ51" s="982"/>
      <c r="AR51" s="982"/>
      <c r="AS51" s="982"/>
      <c r="AT51" s="982"/>
      <c r="AU51" s="982"/>
      <c r="AV51" s="982"/>
      <c r="AW51" s="982"/>
      <c r="AX51" s="982"/>
      <c r="AY51" s="982"/>
      <c r="AZ51" s="982"/>
      <c r="BA51" s="982"/>
      <c r="BB51" s="982"/>
      <c r="BC51" s="982"/>
      <c r="BD51" s="982"/>
      <c r="BE51" s="982"/>
      <c r="BF51" s="982"/>
      <c r="BG51" s="982"/>
      <c r="BH51" s="982"/>
      <c r="BI51" s="982"/>
      <c r="BJ51" s="982"/>
      <c r="BK51" s="982"/>
      <c r="BL51" s="982"/>
      <c r="BM51" s="982"/>
      <c r="BN51" s="982"/>
      <c r="BO51" s="982"/>
      <c r="BP51" s="982"/>
      <c r="BQ51" s="982"/>
      <c r="BR51" s="982"/>
      <c r="BS51" s="982"/>
      <c r="BT51" s="982"/>
      <c r="BU51" s="982"/>
      <c r="BV51" s="1439"/>
      <c r="BW51" s="982"/>
      <c r="BX51" s="982"/>
      <c r="BY51" s="982"/>
      <c r="BZ51" s="1439"/>
      <c r="CA51" s="982"/>
      <c r="CB51" s="982"/>
      <c r="CC51" s="982"/>
      <c r="CD51" s="1439"/>
      <c r="CE51" s="982"/>
      <c r="CF51" s="982"/>
      <c r="CG51" s="982"/>
      <c r="CH51" s="1439"/>
      <c r="CI51" s="982"/>
      <c r="CJ51" s="982"/>
      <c r="CK51" s="982"/>
      <c r="CL51" s="982"/>
      <c r="CM51" s="982"/>
      <c r="CN51" s="982"/>
      <c r="CO51" s="982"/>
      <c r="CP51" s="982"/>
      <c r="CQ51" s="1263"/>
      <c r="CR51" s="1263"/>
      <c r="CS51" s="1263"/>
      <c r="CT51" s="1263"/>
      <c r="CU51" s="1263"/>
      <c r="CV51" s="1263"/>
      <c r="CW51" s="1263"/>
      <c r="CX51" s="1263"/>
      <c r="CY51" s="1263"/>
      <c r="CZ51" s="1263"/>
      <c r="DA51" s="1263"/>
      <c r="DB51" s="1263"/>
      <c r="DC51" s="1263"/>
      <c r="DD51" s="1263"/>
      <c r="DE51" s="1263"/>
      <c r="DF51" s="1263"/>
      <c r="DG51" s="1263"/>
      <c r="DH51" s="1263"/>
      <c r="DI51" s="1263"/>
      <c r="DJ51" s="1263"/>
      <c r="DK51" s="1263"/>
      <c r="DL51" s="1263"/>
      <c r="DM51" s="1263"/>
      <c r="DN51" s="1263"/>
      <c r="DO51" s="1263"/>
      <c r="DP51" s="1263"/>
      <c r="DQ51" s="1263"/>
      <c r="DR51" s="1263"/>
      <c r="DS51" s="1263"/>
      <c r="DT51" s="1263"/>
      <c r="DU51" s="1263"/>
      <c r="DV51" s="1263"/>
      <c r="DW51" s="1263"/>
      <c r="DX51" s="1263"/>
      <c r="DY51" s="1263"/>
      <c r="DZ51" s="1263"/>
      <c r="EA51" s="1263"/>
      <c r="EB51" s="1263"/>
      <c r="EC51" s="1263"/>
      <c r="ED51" s="1263"/>
      <c r="EE51" s="1263"/>
      <c r="EF51" s="1263"/>
      <c r="EG51" s="1263"/>
      <c r="EH51" s="1263"/>
      <c r="EI51" s="982"/>
      <c r="EJ51" s="982"/>
      <c r="EK51" s="982"/>
      <c r="EL51" s="982"/>
      <c r="EM51" s="982"/>
      <c r="EN51" s="982"/>
      <c r="EO51" s="982"/>
      <c r="EP51" s="982"/>
      <c r="EQ51" s="982"/>
      <c r="ER51" s="982"/>
      <c r="ES51" s="982"/>
      <c r="ET51" s="982"/>
      <c r="EU51" s="982"/>
      <c r="EV51" s="982"/>
      <c r="EW51" s="982"/>
      <c r="EX51" s="982"/>
      <c r="EY51" s="982"/>
      <c r="EZ51" s="982"/>
      <c r="FA51" s="982"/>
      <c r="FB51" s="982"/>
      <c r="FC51" s="982"/>
      <c r="FD51" s="982"/>
      <c r="FE51" s="1263"/>
      <c r="FF51" s="1263"/>
      <c r="FG51" s="1263"/>
      <c r="FH51" s="1263"/>
      <c r="FI51" s="1263"/>
      <c r="FJ51" s="1263"/>
      <c r="FK51" s="1263"/>
      <c r="FL51" s="1263"/>
      <c r="FM51" s="1263"/>
      <c r="FN51" s="1263"/>
      <c r="FO51" s="1263"/>
      <c r="FP51" s="1263"/>
      <c r="FQ51" s="1263"/>
      <c r="FR51" s="1263"/>
      <c r="FS51" s="1263"/>
      <c r="FT51" s="1263"/>
      <c r="FU51" s="1263"/>
      <c r="FV51" s="1263"/>
      <c r="FW51" s="1263"/>
      <c r="FX51" s="1263"/>
      <c r="FY51" s="1263"/>
      <c r="FZ51" s="1263"/>
      <c r="GA51" s="1263"/>
      <c r="GB51" s="1263"/>
      <c r="GC51" s="1263"/>
      <c r="GD51" s="1263"/>
      <c r="GE51" s="1263"/>
      <c r="GF51" s="1263"/>
      <c r="GG51" s="1263"/>
      <c r="GH51" s="1263"/>
      <c r="GI51" s="1263"/>
      <c r="GJ51" s="1263"/>
      <c r="GK51" s="1263"/>
      <c r="GL51" s="1263"/>
      <c r="GM51" s="1263"/>
      <c r="GN51" s="1263"/>
      <c r="GO51" s="1263"/>
      <c r="GP51" s="1263"/>
      <c r="GQ51" s="1263"/>
      <c r="GR51" s="1263"/>
      <c r="GS51" s="1263"/>
      <c r="GT51" s="1263"/>
      <c r="GU51" s="1263"/>
      <c r="GV51" s="1263"/>
      <c r="GW51" s="1263"/>
      <c r="GX51" s="1263"/>
      <c r="GY51" s="1263"/>
      <c r="GZ51" s="1263"/>
      <c r="HA51" s="1263"/>
      <c r="HB51" s="1263"/>
      <c r="HC51" s="1263"/>
      <c r="HD51" s="1263"/>
      <c r="HE51" s="1263"/>
      <c r="HF51" s="1263"/>
      <c r="HG51" s="1263"/>
      <c r="HH51" s="1263"/>
      <c r="HI51" s="1263"/>
      <c r="HJ51" s="1263"/>
      <c r="HK51" s="1263"/>
      <c r="HL51" s="1263"/>
      <c r="HM51" s="1263"/>
      <c r="HN51" s="1263"/>
      <c r="HO51" s="1263"/>
      <c r="HP51" s="1263"/>
      <c r="HQ51" s="1263"/>
      <c r="HR51" s="1263"/>
      <c r="HS51" s="1263"/>
      <c r="HT51" s="1263"/>
      <c r="HU51" s="1263"/>
      <c r="HV51" s="1263"/>
      <c r="HW51" s="1263"/>
      <c r="HX51" s="1263"/>
      <c r="HY51" s="1263"/>
      <c r="HZ51" s="1263"/>
      <c r="IA51" s="1263"/>
      <c r="IB51" s="1263"/>
      <c r="IC51" s="1263"/>
      <c r="ID51" s="1263"/>
      <c r="IE51" s="1263"/>
      <c r="IF51" s="1263"/>
      <c r="IG51" s="982"/>
      <c r="IH51" s="982"/>
      <c r="II51" s="982"/>
      <c r="IJ51" s="982"/>
      <c r="IK51" s="982"/>
      <c r="IL51" s="982"/>
      <c r="IM51" s="982"/>
      <c r="IN51" s="982"/>
      <c r="IO51" s="982"/>
      <c r="IP51" s="982"/>
      <c r="IQ51" s="982"/>
      <c r="IR51" s="982"/>
      <c r="IS51" s="1263"/>
      <c r="IT51" s="1263"/>
      <c r="IU51" s="1263"/>
      <c r="IV51" s="1263"/>
      <c r="IW51" s="1263"/>
      <c r="IX51" s="1263"/>
      <c r="IY51" s="1263"/>
      <c r="IZ51" s="1263"/>
      <c r="JA51" s="1263"/>
      <c r="JB51" s="1263"/>
      <c r="JC51" s="1263"/>
      <c r="JD51" s="1263"/>
      <c r="JE51" s="1263"/>
      <c r="JF51" s="1263"/>
      <c r="JG51" s="1263"/>
      <c r="JH51" s="1263"/>
      <c r="JI51" s="1263"/>
      <c r="JJ51" s="1263"/>
      <c r="JK51" s="1263"/>
      <c r="JL51" s="1263"/>
      <c r="JM51" s="1263"/>
      <c r="JN51" s="1263"/>
      <c r="JO51" s="1263"/>
      <c r="JP51" s="1263"/>
      <c r="JQ51" s="1263"/>
      <c r="JR51" s="1263"/>
      <c r="JS51" s="1263"/>
      <c r="JT51" s="1263"/>
      <c r="JU51" s="1263"/>
      <c r="JV51" s="1263"/>
      <c r="JW51" s="1263"/>
      <c r="JX51" s="1263"/>
      <c r="JY51" s="1263"/>
      <c r="JZ51" s="1263"/>
      <c r="KA51" s="1263"/>
      <c r="KB51" s="1263"/>
      <c r="KC51" s="1263"/>
      <c r="KD51" s="1263"/>
      <c r="KE51" s="238"/>
      <c r="KF51" s="238"/>
      <c r="KG51" s="238"/>
      <c r="KH51" s="238"/>
      <c r="KI51" s="238"/>
      <c r="KJ51" s="238"/>
      <c r="KK51" s="238"/>
      <c r="KL51" s="238"/>
      <c r="KM51" s="238"/>
      <c r="KN51" s="238"/>
      <c r="KO51" s="238"/>
      <c r="KP51" s="238"/>
      <c r="KQ51" s="238"/>
      <c r="KR51" s="238"/>
      <c r="KS51" s="238"/>
      <c r="KT51" s="238"/>
      <c r="KU51" s="238"/>
      <c r="KV51" s="238"/>
      <c r="KW51" s="238"/>
      <c r="KX51" s="238"/>
      <c r="KY51" s="227"/>
      <c r="KZ51" s="227"/>
      <c r="LA51" s="227"/>
      <c r="LB51" s="227"/>
      <c r="LC51" s="227"/>
      <c r="LD51" s="227"/>
      <c r="LE51" s="227"/>
      <c r="LF51" s="227"/>
      <c r="LG51" s="1439"/>
      <c r="LH51" s="1439"/>
      <c r="LI51" s="1439"/>
      <c r="LJ51" s="1439"/>
      <c r="LK51" s="1439"/>
      <c r="LL51" s="1439"/>
      <c r="LM51" s="1439"/>
      <c r="LN51" s="982"/>
      <c r="LO51" s="982"/>
      <c r="LP51" s="1439"/>
      <c r="LQ51" s="1439"/>
      <c r="LR51" s="1439"/>
      <c r="LS51" s="982"/>
      <c r="LT51" s="982"/>
      <c r="LU51" s="1439"/>
      <c r="LV51" s="1439"/>
      <c r="LW51" s="1439"/>
      <c r="LX51" s="1439"/>
      <c r="LY51" s="1439"/>
      <c r="LZ51" s="1439"/>
      <c r="MA51" s="1439"/>
      <c r="MB51" s="1439"/>
      <c r="MC51" s="1439"/>
      <c r="MD51" s="1439"/>
      <c r="ME51" s="1439"/>
      <c r="MF51" s="1439"/>
      <c r="MG51" s="1263"/>
      <c r="MH51" s="1263"/>
      <c r="MI51" s="1263"/>
      <c r="MJ51" s="1263"/>
      <c r="MK51" s="1263"/>
      <c r="ML51" s="1263"/>
      <c r="MM51" s="1263"/>
      <c r="MN51" s="1263"/>
      <c r="MO51" s="1263"/>
      <c r="MP51" s="1263"/>
      <c r="MQ51" s="1263"/>
      <c r="MR51" s="1263"/>
      <c r="MS51" s="1263"/>
      <c r="MT51" s="1263"/>
      <c r="MU51" s="1263"/>
      <c r="MV51" s="1263"/>
      <c r="MW51" s="1263"/>
      <c r="MX51" s="1263"/>
      <c r="MY51" s="1263"/>
      <c r="MZ51" s="1263"/>
      <c r="NA51" s="1263"/>
      <c r="NB51" s="1263"/>
      <c r="NC51" s="1263"/>
      <c r="ND51" s="1263"/>
      <c r="NE51" s="1263"/>
      <c r="NF51" s="1263"/>
      <c r="NG51" s="1263"/>
      <c r="NH51" s="1263"/>
      <c r="NI51" s="1263"/>
      <c r="NJ51" s="1263"/>
      <c r="NK51" s="1263"/>
      <c r="NL51" s="1263"/>
      <c r="NM51" s="982"/>
      <c r="NN51" s="982"/>
      <c r="NO51" s="982"/>
      <c r="NP51" s="982"/>
      <c r="NQ51" s="982"/>
      <c r="NR51" s="982"/>
      <c r="NS51" s="982"/>
      <c r="NT51" s="982"/>
      <c r="NU51" s="982"/>
      <c r="NV51" s="982"/>
      <c r="NW51" s="982"/>
      <c r="NX51" s="982"/>
      <c r="NY51" s="982"/>
      <c r="NZ51" s="982"/>
      <c r="OA51" s="982"/>
      <c r="OB51" s="982"/>
      <c r="OC51" s="982"/>
      <c r="OD51" s="982"/>
      <c r="OE51" s="1263"/>
      <c r="OF51" s="1263"/>
      <c r="OG51" s="1263"/>
      <c r="OH51" s="1263"/>
      <c r="OI51" s="1263"/>
      <c r="OJ51" s="1263"/>
      <c r="OK51" s="982"/>
      <c r="OL51" s="982"/>
      <c r="OM51" s="982"/>
      <c r="ON51" s="982"/>
      <c r="OO51" s="982"/>
      <c r="OP51" s="982"/>
      <c r="OQ51" s="982"/>
      <c r="OR51" s="982"/>
      <c r="OS51" s="982"/>
      <c r="OT51" s="982"/>
      <c r="OU51" s="982"/>
      <c r="OV51" s="982"/>
      <c r="OW51" s="982"/>
      <c r="OX51" s="982"/>
      <c r="OY51" s="982"/>
      <c r="OZ51" s="982"/>
      <c r="PA51" s="982"/>
      <c r="PB51" s="982"/>
      <c r="PC51" s="982"/>
      <c r="PD51" s="982"/>
      <c r="PE51" s="982"/>
      <c r="PF51" s="982"/>
      <c r="PG51" s="982"/>
      <c r="PH51" s="982"/>
      <c r="PI51" s="982"/>
      <c r="PJ51" s="982"/>
      <c r="PK51" s="982"/>
      <c r="PL51" s="982"/>
      <c r="PM51" s="982"/>
      <c r="PN51" s="982"/>
      <c r="PO51" s="982"/>
      <c r="PP51" s="982"/>
      <c r="PQ51" s="982"/>
      <c r="PR51" s="982"/>
      <c r="PS51" s="982"/>
      <c r="PT51" s="982"/>
      <c r="PU51" s="982"/>
      <c r="PV51" s="982"/>
      <c r="PW51" s="982"/>
      <c r="PX51" s="982"/>
      <c r="PY51" s="982"/>
      <c r="PZ51" s="982"/>
      <c r="QA51" s="982"/>
      <c r="QB51" s="982"/>
      <c r="QC51" s="982"/>
      <c r="QD51" s="982"/>
      <c r="QE51" s="982"/>
      <c r="QF51" s="982"/>
      <c r="QG51" s="982"/>
      <c r="QH51" s="982"/>
      <c r="QI51" s="982"/>
      <c r="QJ51" s="982"/>
      <c r="QK51" s="1263"/>
      <c r="QL51" s="1263"/>
      <c r="QM51" s="1263"/>
      <c r="QN51" s="1263"/>
      <c r="QO51" s="1263"/>
      <c r="QP51" s="1263"/>
      <c r="QQ51" s="1263"/>
      <c r="QR51" s="1263"/>
      <c r="QS51" s="1263"/>
      <c r="QT51" s="1263"/>
      <c r="QU51" s="1263"/>
      <c r="QV51" s="1263"/>
      <c r="QW51" s="1263"/>
      <c r="QX51" s="1263"/>
      <c r="QY51" s="1263"/>
      <c r="QZ51" s="1263"/>
      <c r="RA51" s="1263"/>
      <c r="RB51" s="1263"/>
      <c r="RC51" s="1263"/>
      <c r="RD51" s="1263"/>
      <c r="RE51" s="1263"/>
      <c r="RF51" s="1263"/>
      <c r="RG51" s="1263"/>
      <c r="RH51" s="1263"/>
      <c r="RI51" s="1263"/>
      <c r="RJ51" s="1263"/>
      <c r="RK51" s="1263"/>
      <c r="RL51" s="1263"/>
      <c r="RM51" s="1263"/>
      <c r="RN51" s="1263"/>
      <c r="RO51" s="1263"/>
      <c r="RP51" s="1263"/>
      <c r="RQ51" s="1263"/>
      <c r="RR51" s="1263"/>
      <c r="RS51" s="1263"/>
      <c r="RT51" s="1263"/>
      <c r="RU51" s="1263"/>
      <c r="RV51" s="1263"/>
      <c r="RW51" s="1263"/>
      <c r="RX51" s="1263"/>
      <c r="RY51" s="982"/>
      <c r="RZ51" s="982"/>
      <c r="SA51" s="982"/>
      <c r="SB51" s="982"/>
      <c r="SC51" s="982"/>
      <c r="SD51" s="982"/>
      <c r="SE51" s="982"/>
      <c r="SF51" s="982"/>
      <c r="SG51" s="982"/>
      <c r="SH51" s="982"/>
      <c r="SI51" s="982"/>
      <c r="SJ51" s="982"/>
      <c r="SK51" s="982"/>
      <c r="SL51" s="982"/>
      <c r="SM51" s="982"/>
      <c r="SN51" s="982"/>
      <c r="SO51" s="982"/>
      <c r="SP51" s="982"/>
      <c r="SQ51" s="982"/>
      <c r="SR51" s="982"/>
      <c r="SS51" s="982"/>
      <c r="ST51" s="982"/>
      <c r="SU51" s="982"/>
      <c r="SV51" s="982"/>
      <c r="SW51" s="982"/>
      <c r="SX51" s="982"/>
      <c r="SY51" s="982"/>
      <c r="SZ51" s="982"/>
      <c r="TA51" s="982"/>
      <c r="TB51" s="982"/>
      <c r="TC51" s="982"/>
      <c r="TD51" s="982"/>
      <c r="TE51" s="982"/>
      <c r="TF51" s="982"/>
      <c r="TG51" s="982"/>
      <c r="TH51" s="982"/>
      <c r="TI51" s="982"/>
      <c r="TJ51" s="982"/>
      <c r="TK51" s="982"/>
      <c r="TL51" s="982"/>
      <c r="TM51" s="982"/>
      <c r="TN51" s="982"/>
      <c r="TO51" s="982"/>
      <c r="TP51" s="982"/>
      <c r="TQ51" s="982"/>
      <c r="TR51" s="982"/>
      <c r="TS51" s="982"/>
      <c r="TT51" s="982"/>
      <c r="TU51" s="982"/>
      <c r="TV51" s="982"/>
      <c r="TW51" s="982"/>
      <c r="TX51" s="982"/>
      <c r="TY51" s="982"/>
      <c r="TZ51" s="982"/>
      <c r="UA51" s="982"/>
      <c r="UB51" s="982"/>
      <c r="UC51" s="982"/>
      <c r="UD51" s="982"/>
      <c r="UE51" s="982"/>
      <c r="UF51" s="982"/>
      <c r="UG51" s="982"/>
      <c r="UH51" s="982"/>
      <c r="UI51" s="982"/>
      <c r="UJ51" s="982"/>
      <c r="UK51" s="982"/>
      <c r="UL51" s="982"/>
      <c r="UM51" s="982"/>
      <c r="UN51" s="982"/>
      <c r="UO51" s="982"/>
      <c r="UP51" s="982"/>
      <c r="UQ51" s="982"/>
      <c r="UR51" s="982"/>
      <c r="US51" s="1263"/>
      <c r="UT51" s="1263"/>
      <c r="UU51" s="1263"/>
      <c r="UV51" s="1263"/>
      <c r="UW51" s="1263"/>
      <c r="UX51" s="1263"/>
      <c r="UY51" s="1263"/>
      <c r="UZ51" s="1263"/>
      <c r="VA51" s="1263"/>
      <c r="VB51" s="1263"/>
      <c r="VC51" s="1263"/>
      <c r="VD51" s="1263"/>
      <c r="VE51" s="1263"/>
      <c r="VF51" s="1263"/>
      <c r="VG51" s="1263"/>
      <c r="VH51" s="1263"/>
      <c r="VI51" s="1263"/>
      <c r="VJ51" s="1263"/>
      <c r="VK51" s="1263"/>
      <c r="VL51" s="1263"/>
      <c r="VM51" s="1263"/>
      <c r="VN51" s="1263"/>
      <c r="VO51" s="1263"/>
      <c r="VP51" s="1263"/>
      <c r="VQ51" s="1263"/>
      <c r="VR51" s="1263"/>
      <c r="VS51" s="1263"/>
      <c r="VT51" s="1263"/>
      <c r="VU51" s="1263"/>
      <c r="VV51" s="1263"/>
      <c r="VW51" s="1263"/>
      <c r="VX51" s="1263"/>
      <c r="VY51" s="1263"/>
      <c r="VZ51" s="1263"/>
      <c r="WA51" s="1263"/>
      <c r="WB51" s="1263"/>
      <c r="WC51" s="1263"/>
      <c r="WD51" s="1263"/>
    </row>
    <row r="52" spans="1:602" x14ac:dyDescent="0.25">
      <c r="BV52" s="1439"/>
      <c r="BZ52" s="1439"/>
      <c r="CD52" s="1439"/>
      <c r="CH52" s="1439"/>
      <c r="IS52" s="1439"/>
      <c r="IT52" s="1439"/>
      <c r="IU52" s="1439"/>
      <c r="IV52" s="1439"/>
      <c r="IW52" s="1439"/>
      <c r="IX52" s="1439"/>
      <c r="IY52" s="1439"/>
      <c r="IZ52" s="1439"/>
      <c r="JA52" s="1439"/>
      <c r="JB52" s="1439"/>
      <c r="JC52" s="1439"/>
      <c r="JD52" s="1439"/>
      <c r="JE52" s="1439"/>
      <c r="JF52" s="1439"/>
      <c r="JG52" s="1439"/>
      <c r="JH52" s="1439"/>
      <c r="JI52" s="1439"/>
      <c r="JJ52" s="1439"/>
      <c r="KE52" s="1263"/>
      <c r="KF52" s="1263"/>
      <c r="KG52" s="1263"/>
      <c r="KH52" s="1263"/>
      <c r="KI52" s="1263"/>
      <c r="KJ52" s="1263"/>
      <c r="KK52" s="1263"/>
      <c r="KL52" s="1263"/>
      <c r="KM52" s="1263"/>
      <c r="KN52" s="1263"/>
      <c r="KO52" s="1263"/>
      <c r="KP52" s="1263"/>
      <c r="KQ52" s="1263"/>
      <c r="KR52" s="1263"/>
      <c r="KS52" s="1263"/>
      <c r="KT52" s="1263"/>
      <c r="KU52" s="1263"/>
      <c r="KV52" s="1263"/>
      <c r="KW52" s="1263"/>
      <c r="KX52" s="1263"/>
      <c r="KY52" s="227"/>
      <c r="KZ52" s="227"/>
      <c r="LA52" s="227"/>
      <c r="LB52" s="227"/>
      <c r="LC52" s="227"/>
      <c r="LD52" s="227"/>
      <c r="LE52" s="227"/>
      <c r="LF52" s="227"/>
      <c r="LG52" s="1439"/>
      <c r="LH52" s="1439"/>
      <c r="LI52" s="1439"/>
      <c r="LJ52" s="1439"/>
      <c r="LK52" s="1439"/>
      <c r="LL52" s="1439"/>
      <c r="LM52" s="1439"/>
      <c r="LP52" s="1439"/>
      <c r="LQ52" s="1439"/>
      <c r="LR52" s="1439"/>
      <c r="LU52" s="1439"/>
      <c r="LV52" s="1439"/>
      <c r="LW52" s="1439"/>
      <c r="LX52" s="1439"/>
      <c r="LY52" s="1439"/>
      <c r="LZ52" s="1439"/>
      <c r="MA52" s="1439"/>
      <c r="MB52" s="1439"/>
      <c r="MC52" s="1439"/>
      <c r="MD52" s="1439"/>
      <c r="ME52" s="1439"/>
      <c r="MF52" s="1439"/>
      <c r="MG52" s="1439"/>
      <c r="MH52" s="1439"/>
      <c r="MI52" s="1439"/>
      <c r="MJ52" s="1439"/>
      <c r="MK52" s="1439"/>
      <c r="ML52" s="1439"/>
      <c r="MM52" s="1439"/>
      <c r="MN52" s="1439"/>
      <c r="MO52" s="1439"/>
      <c r="MP52" s="1439"/>
      <c r="MQ52" s="1439"/>
      <c r="MR52" s="1439"/>
      <c r="MS52" s="1439"/>
      <c r="MT52" s="1439"/>
      <c r="MU52" s="1439"/>
      <c r="MV52" s="1439"/>
      <c r="MW52" s="1439"/>
      <c r="MX52" s="1439"/>
      <c r="MY52" s="1439"/>
      <c r="MZ52" s="1439"/>
      <c r="NA52" s="1439"/>
      <c r="NB52" s="1439"/>
      <c r="NC52" s="1439"/>
      <c r="ND52" s="1439"/>
      <c r="NE52" s="1439"/>
      <c r="NF52" s="1439"/>
      <c r="NG52" s="1439"/>
      <c r="NH52" s="1439"/>
      <c r="NI52" s="1439"/>
      <c r="NJ52" s="1439"/>
      <c r="NK52" s="1439"/>
      <c r="NL52" s="1439"/>
      <c r="WC52" s="1439"/>
      <c r="WD52" s="1439"/>
    </row>
    <row r="53" spans="1:602" s="821" customFormat="1" ht="33.6" x14ac:dyDescent="0.3">
      <c r="A53" s="1259" t="s">
        <v>320</v>
      </c>
      <c r="B53" s="1440">
        <f>CQ53+CY53+DM53+IA53+IG53+JK53+JU53+'Проверочная  таблица'!KY53+'Прочая  субсидия_МР  и  ГО'!B42+BS53+CA53+AK53+AU53+JE53+DG53</f>
        <v>2193162682.0299997</v>
      </c>
      <c r="C53" s="1440">
        <f>CR53+CZ53+DU53+ID53+IJ53+JP53+JZ53+'Проверочная  таблица'!LE53+'Прочая  субсидия_МР  и  ГО'!C42+BW53+CE53+AY53+AP53+JH53+DJ53</f>
        <v>191797458.83000001</v>
      </c>
      <c r="D53" s="1444">
        <f>B53/1000</f>
        <v>2193162.6820299998</v>
      </c>
      <c r="E53" s="1444">
        <f>C53/1000</f>
        <v>191797.45883000002</v>
      </c>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554">
        <f t="shared" ref="AK53:AK61" si="508">SUM(AL53:AO53)</f>
        <v>8436447.2800000012</v>
      </c>
      <c r="AL53" s="1445">
        <f>AL37</f>
        <v>0</v>
      </c>
      <c r="AM53" s="222"/>
      <c r="AN53" s="222"/>
      <c r="AO53" s="1445">
        <f>AO37</f>
        <v>8436447.2800000012</v>
      </c>
      <c r="AP53" s="554">
        <f t="shared" ref="AP53:AP61" si="509">SUM(AQ53:AT53)</f>
        <v>0</v>
      </c>
      <c r="AQ53" s="1445">
        <f>AQ37</f>
        <v>0</v>
      </c>
      <c r="AR53" s="222"/>
      <c r="AS53" s="222"/>
      <c r="AT53" s="1445">
        <f t="shared" ref="AT53" si="510">AT37</f>
        <v>0</v>
      </c>
      <c r="AU53" s="554">
        <f t="shared" ref="AU53:AU61" si="511">SUM(AV53:AX53)</f>
        <v>96020859.280000001</v>
      </c>
      <c r="AV53" s="1445">
        <f>AV37</f>
        <v>96020859.280000001</v>
      </c>
      <c r="AW53" s="222"/>
      <c r="AX53" s="1445">
        <f t="shared" ref="AX53" si="512">AX37</f>
        <v>0</v>
      </c>
      <c r="AY53" s="554">
        <f t="shared" ref="AY53:AY61" si="513">SUM(AZ53:BB53)</f>
        <v>0</v>
      </c>
      <c r="AZ53" s="1445">
        <f>AZ37</f>
        <v>0</v>
      </c>
      <c r="BA53" s="222"/>
      <c r="BB53" s="1445">
        <f>BB37</f>
        <v>0</v>
      </c>
      <c r="BC53" s="222"/>
      <c r="BD53" s="222"/>
      <c r="BE53" s="222"/>
      <c r="BF53" s="222"/>
      <c r="BG53" s="222"/>
      <c r="BH53" s="222"/>
      <c r="BI53" s="222"/>
      <c r="BJ53" s="222"/>
      <c r="BK53" s="222"/>
      <c r="BL53" s="222"/>
      <c r="BM53" s="222"/>
      <c r="BN53" s="222"/>
      <c r="BO53" s="222"/>
      <c r="BP53" s="222"/>
      <c r="BQ53" s="222"/>
      <c r="BR53" s="222"/>
      <c r="BS53" s="227">
        <f>BT37</f>
        <v>86443109</v>
      </c>
      <c r="BT53" s="222"/>
      <c r="BU53" s="222"/>
      <c r="BV53" s="1439"/>
      <c r="BW53" s="227">
        <f>BX37</f>
        <v>0</v>
      </c>
      <c r="BX53" s="222"/>
      <c r="BY53" s="222"/>
      <c r="BZ53" s="1439"/>
      <c r="CA53" s="227">
        <f>CB37</f>
        <v>30934869</v>
      </c>
      <c r="CB53" s="222"/>
      <c r="CC53" s="222"/>
      <c r="CD53" s="1439"/>
      <c r="CE53" s="227">
        <f>CF37</f>
        <v>0</v>
      </c>
      <c r="CF53" s="222"/>
      <c r="CG53" s="222"/>
      <c r="CH53" s="1439"/>
      <c r="CI53" s="222"/>
      <c r="CJ53" s="222"/>
      <c r="CK53" s="222"/>
      <c r="CL53" s="222"/>
      <c r="CM53" s="222"/>
      <c r="CN53" s="222"/>
      <c r="CO53" s="222"/>
      <c r="CP53" s="222"/>
      <c r="CQ53" s="227">
        <f>CQ38</f>
        <v>540305661.38999999</v>
      </c>
      <c r="CR53" s="227">
        <f>CR38</f>
        <v>0</v>
      </c>
      <c r="CS53" s="222"/>
      <c r="CT53" s="222"/>
      <c r="CU53" s="222"/>
      <c r="CV53" s="222"/>
      <c r="CW53" s="222"/>
      <c r="CX53" s="222"/>
      <c r="CY53" s="227">
        <f>CY38</f>
        <v>127262338.51999998</v>
      </c>
      <c r="CZ53" s="227">
        <f>CZ38</f>
        <v>0</v>
      </c>
      <c r="DA53" s="222"/>
      <c r="DB53" s="222"/>
      <c r="DC53" s="222"/>
      <c r="DD53" s="222"/>
      <c r="DE53" s="222"/>
      <c r="DF53" s="222"/>
      <c r="DG53" s="554">
        <f>DG37</f>
        <v>624092893.42999995</v>
      </c>
      <c r="DH53" s="1000"/>
      <c r="DI53" s="1000"/>
      <c r="DJ53" s="554">
        <f>DJ37</f>
        <v>0</v>
      </c>
      <c r="DK53" s="1000"/>
      <c r="DL53" s="1000"/>
      <c r="DM53" s="227">
        <f>DM37</f>
        <v>23989221.439999998</v>
      </c>
      <c r="DN53" s="222"/>
      <c r="DO53" s="222"/>
      <c r="DP53" s="222"/>
      <c r="DQ53" s="222"/>
      <c r="DR53" s="222"/>
      <c r="DS53" s="222"/>
      <c r="DT53" s="222"/>
      <c r="DU53" s="227">
        <f>DU37</f>
        <v>878838</v>
      </c>
      <c r="DV53" s="222"/>
      <c r="DW53" s="222"/>
      <c r="DX53" s="222"/>
      <c r="DY53" s="222"/>
      <c r="DZ53" s="222"/>
      <c r="EA53" s="222"/>
      <c r="EB53" s="222"/>
      <c r="EC53" s="222"/>
      <c r="ED53" s="222"/>
      <c r="EE53" s="222"/>
      <c r="EF53" s="222"/>
      <c r="EG53" s="222"/>
      <c r="EH53" s="222"/>
      <c r="EI53" s="227"/>
      <c r="EJ53" s="227"/>
      <c r="EK53" s="227"/>
      <c r="EL53" s="227"/>
      <c r="EM53" s="227"/>
      <c r="EN53" s="227"/>
      <c r="EO53" s="227"/>
      <c r="EP53" s="227"/>
      <c r="EQ53" s="227"/>
      <c r="ER53" s="227"/>
      <c r="ES53" s="227"/>
      <c r="ET53" s="227"/>
      <c r="EU53" s="227"/>
      <c r="EV53" s="227"/>
      <c r="EW53" s="227"/>
      <c r="EX53" s="227"/>
      <c r="EY53" s="227"/>
      <c r="EZ53" s="227"/>
      <c r="FA53" s="227"/>
      <c r="FB53" s="227"/>
      <c r="FC53" s="227"/>
      <c r="FD53" s="227"/>
      <c r="FE53" s="222"/>
      <c r="FF53" s="222"/>
      <c r="FG53" s="222"/>
      <c r="FH53" s="222"/>
      <c r="FI53" s="222"/>
      <c r="FJ53" s="222"/>
      <c r="FK53" s="222"/>
      <c r="FL53" s="222"/>
      <c r="FM53" s="222"/>
      <c r="FN53" s="222"/>
      <c r="FO53" s="222"/>
      <c r="FP53" s="222"/>
      <c r="FQ53" s="222"/>
      <c r="FR53" s="222"/>
      <c r="FS53" s="222"/>
      <c r="FT53" s="222"/>
      <c r="FU53" s="222"/>
      <c r="FV53" s="222"/>
      <c r="FW53" s="222"/>
      <c r="FX53" s="222"/>
      <c r="FY53" s="222"/>
      <c r="FZ53" s="222"/>
      <c r="GA53" s="222"/>
      <c r="GB53" s="222"/>
      <c r="GC53" s="222"/>
      <c r="GD53" s="222"/>
      <c r="GE53" s="222"/>
      <c r="GF53" s="222"/>
      <c r="GG53" s="222"/>
      <c r="GH53" s="222"/>
      <c r="GI53" s="222"/>
      <c r="GJ53" s="222"/>
      <c r="GK53" s="222"/>
      <c r="GL53" s="222"/>
      <c r="GM53" s="222"/>
      <c r="GN53" s="222"/>
      <c r="GO53" s="222"/>
      <c r="GP53" s="222"/>
      <c r="GQ53" s="222"/>
      <c r="GR53" s="222"/>
      <c r="GS53" s="222"/>
      <c r="GT53" s="222"/>
      <c r="GU53" s="222"/>
      <c r="GV53" s="222"/>
      <c r="GW53" s="222"/>
      <c r="GX53" s="222"/>
      <c r="GY53" s="222"/>
      <c r="GZ53" s="222"/>
      <c r="HA53" s="222"/>
      <c r="HB53" s="222"/>
      <c r="HC53" s="222"/>
      <c r="HD53" s="222"/>
      <c r="HE53" s="222"/>
      <c r="HF53" s="222"/>
      <c r="HG53" s="222"/>
      <c r="HH53" s="222"/>
      <c r="HI53" s="222"/>
      <c r="HJ53" s="222"/>
      <c r="HK53" s="222"/>
      <c r="HL53" s="222"/>
      <c r="HM53" s="222"/>
      <c r="HN53" s="222"/>
      <c r="HO53" s="222"/>
      <c r="HP53" s="222"/>
      <c r="HQ53" s="222"/>
      <c r="HR53" s="222"/>
      <c r="HS53" s="222"/>
      <c r="HT53" s="222"/>
      <c r="HU53" s="222"/>
      <c r="HV53" s="222"/>
      <c r="HW53" s="222"/>
      <c r="HX53" s="222"/>
      <c r="HY53" s="222"/>
      <c r="HZ53" s="222"/>
      <c r="IA53" s="227">
        <f>IA37</f>
        <v>5672500</v>
      </c>
      <c r="IB53" s="222"/>
      <c r="IC53" s="222"/>
      <c r="ID53" s="227">
        <f>ID37</f>
        <v>0</v>
      </c>
      <c r="IE53" s="222"/>
      <c r="IF53" s="222"/>
      <c r="IG53" s="227">
        <f>IG38</f>
        <v>26178800.000000004</v>
      </c>
      <c r="IH53" s="227"/>
      <c r="II53" s="227"/>
      <c r="IJ53" s="227">
        <f>IJ38</f>
        <v>810315.9800000001</v>
      </c>
      <c r="IK53" s="227"/>
      <c r="IL53" s="227"/>
      <c r="IM53" s="222"/>
      <c r="IN53" s="222"/>
      <c r="IO53" s="222"/>
      <c r="IP53" s="222"/>
      <c r="IQ53" s="222"/>
      <c r="IR53" s="222"/>
      <c r="IS53" s="1446"/>
      <c r="IT53" s="1446"/>
      <c r="IU53" s="1446"/>
      <c r="IV53" s="1446"/>
      <c r="IW53" s="1446"/>
      <c r="IX53" s="1446"/>
      <c r="IY53" s="1446"/>
      <c r="IZ53" s="1446"/>
      <c r="JA53" s="1446"/>
      <c r="JB53" s="1446"/>
      <c r="JC53" s="1446"/>
      <c r="JD53" s="1446"/>
      <c r="JE53" s="554">
        <f t="shared" ref="JE53:JE61" si="514">SUM(JF53:JG53)</f>
        <v>93825120</v>
      </c>
      <c r="JF53" s="1447">
        <f t="shared" ref="JF53" si="515">JF37+JG37</f>
        <v>93825120</v>
      </c>
      <c r="JG53" s="1446"/>
      <c r="JH53" s="554">
        <f t="shared" ref="JH53:JH61" si="516">SUM(JI53:JJ53)</f>
        <v>9035734.5500000007</v>
      </c>
      <c r="JI53" s="1447">
        <f t="shared" ref="JI53" si="517">JI37+JJ37</f>
        <v>9035734.5500000007</v>
      </c>
      <c r="JJ53" s="1446"/>
      <c r="JK53" s="1448">
        <f>SUM(JL53:JO53)</f>
        <v>0</v>
      </c>
      <c r="JL53" s="222"/>
      <c r="JM53" s="222"/>
      <c r="JN53" s="222"/>
      <c r="JO53" s="222"/>
      <c r="JP53" s="1448">
        <f>SUM(JQ53:JT53)</f>
        <v>0</v>
      </c>
      <c r="JQ53" s="222"/>
      <c r="JR53" s="222"/>
      <c r="JS53" s="222"/>
      <c r="JT53" s="222"/>
      <c r="JU53" s="1448">
        <f>SUM(JV53:JY53)</f>
        <v>0</v>
      </c>
      <c r="JV53" s="222"/>
      <c r="JW53" s="222"/>
      <c r="JX53" s="222"/>
      <c r="JY53" s="222"/>
      <c r="JZ53" s="1448">
        <f>SUM(KA53:KD53)</f>
        <v>0</v>
      </c>
      <c r="KA53" s="222"/>
      <c r="KB53" s="222"/>
      <c r="KC53" s="222"/>
      <c r="KD53" s="222"/>
      <c r="KE53" s="1263"/>
      <c r="KF53" s="1263"/>
      <c r="KG53" s="1263"/>
      <c r="KH53" s="1263"/>
      <c r="KI53" s="1263"/>
      <c r="KJ53" s="1263"/>
      <c r="KK53" s="1263"/>
      <c r="KL53" s="1263"/>
      <c r="KM53" s="1263"/>
      <c r="KN53" s="1263"/>
      <c r="KO53" s="1263"/>
      <c r="KP53" s="1263"/>
      <c r="KQ53" s="1263"/>
      <c r="KR53" s="1263"/>
      <c r="KS53" s="1263"/>
      <c r="KT53" s="1263"/>
      <c r="KU53" s="1263"/>
      <c r="KV53" s="1263"/>
      <c r="KW53" s="1263"/>
      <c r="KX53" s="1263"/>
      <c r="KY53" s="227">
        <f>KY37</f>
        <v>405061623.05000001</v>
      </c>
      <c r="KZ53" s="227"/>
      <c r="LA53" s="227"/>
      <c r="LB53" s="227"/>
      <c r="LC53" s="227"/>
      <c r="LD53" s="227"/>
      <c r="LE53" s="227">
        <f>LE37</f>
        <v>180407572.96000001</v>
      </c>
      <c r="LF53" s="227"/>
      <c r="LG53" s="1439"/>
      <c r="LH53" s="1439"/>
      <c r="LI53" s="1439"/>
      <c r="LJ53" s="1439"/>
      <c r="LK53" s="1439"/>
      <c r="LL53" s="1439"/>
      <c r="LM53" s="1439"/>
      <c r="LN53" s="227"/>
      <c r="LO53" s="227"/>
      <c r="LP53" s="1439"/>
      <c r="LQ53" s="1439"/>
      <c r="LR53" s="1439"/>
      <c r="LS53" s="227"/>
      <c r="LT53" s="227"/>
      <c r="LU53" s="1439"/>
      <c r="LV53" s="1439"/>
      <c r="LW53" s="1439"/>
      <c r="LX53" s="1439"/>
      <c r="LY53" s="1439"/>
      <c r="LZ53" s="1439"/>
      <c r="MA53" s="1439"/>
      <c r="MB53" s="1439"/>
      <c r="MC53" s="1439"/>
      <c r="MD53" s="1439"/>
      <c r="ME53" s="1439"/>
      <c r="MF53" s="1439"/>
      <c r="MG53" s="1439"/>
      <c r="MH53" s="1439"/>
      <c r="MI53" s="1439"/>
      <c r="MJ53" s="1439"/>
      <c r="MK53" s="1439"/>
      <c r="ML53" s="1439"/>
      <c r="MM53" s="1439"/>
      <c r="MN53" s="1439"/>
      <c r="MO53" s="1439"/>
      <c r="MP53" s="1439"/>
      <c r="MQ53" s="1439"/>
      <c r="MR53" s="1439"/>
      <c r="MS53" s="1439"/>
      <c r="MT53" s="1439"/>
      <c r="MU53" s="1439"/>
      <c r="MV53" s="1439"/>
      <c r="MW53" s="1439"/>
      <c r="MX53" s="1439"/>
      <c r="MY53" s="1439"/>
      <c r="MZ53" s="1439"/>
      <c r="NA53" s="1439"/>
      <c r="NB53" s="1439"/>
      <c r="NC53" s="1439"/>
      <c r="ND53" s="1439"/>
      <c r="NE53" s="1439"/>
      <c r="NF53" s="1439"/>
      <c r="NG53" s="1439"/>
      <c r="NH53" s="1439"/>
      <c r="NI53" s="1439"/>
      <c r="NJ53" s="1439"/>
      <c r="NK53" s="1439"/>
      <c r="NL53" s="1439"/>
      <c r="NM53" s="227"/>
      <c r="NN53" s="227"/>
      <c r="NO53" s="227"/>
      <c r="NP53" s="227"/>
      <c r="NQ53" s="227"/>
      <c r="NR53" s="227"/>
      <c r="NS53" s="227"/>
      <c r="NT53" s="227"/>
      <c r="NU53" s="227"/>
      <c r="NV53" s="227"/>
      <c r="NW53" s="227"/>
      <c r="NX53" s="227"/>
      <c r="NY53" s="227"/>
      <c r="NZ53" s="227"/>
      <c r="OA53" s="227"/>
      <c r="OB53" s="227"/>
      <c r="OC53" s="227"/>
      <c r="OD53" s="227"/>
      <c r="OE53" s="222"/>
      <c r="OF53" s="222"/>
      <c r="OG53" s="222"/>
      <c r="OH53" s="222"/>
      <c r="OI53" s="222"/>
      <c r="OJ53" s="222"/>
      <c r="OK53" s="227"/>
      <c r="OL53" s="227"/>
      <c r="OM53" s="227"/>
      <c r="ON53" s="227"/>
      <c r="OO53" s="227"/>
      <c r="OP53" s="227"/>
      <c r="OQ53" s="227"/>
      <c r="OR53" s="227"/>
      <c r="OS53" s="227"/>
      <c r="OT53" s="227"/>
      <c r="OU53" s="227"/>
      <c r="OV53" s="227"/>
      <c r="OW53" s="227"/>
      <c r="OX53" s="227"/>
      <c r="OY53" s="227"/>
      <c r="OZ53" s="227"/>
      <c r="PA53" s="227"/>
      <c r="PB53" s="227"/>
      <c r="PC53" s="227"/>
      <c r="PD53" s="227"/>
      <c r="PE53" s="227"/>
      <c r="PF53" s="227"/>
      <c r="PG53" s="227"/>
      <c r="PH53" s="227"/>
      <c r="PI53" s="227"/>
      <c r="PJ53" s="227"/>
      <c r="PK53" s="227"/>
      <c r="PL53" s="227"/>
      <c r="PM53" s="227"/>
      <c r="PN53" s="227"/>
      <c r="PO53" s="227"/>
      <c r="PP53" s="227"/>
      <c r="PQ53" s="227"/>
      <c r="PR53" s="227"/>
      <c r="PS53" s="227"/>
      <c r="PT53" s="227"/>
      <c r="PU53" s="227"/>
      <c r="PV53" s="227"/>
      <c r="PW53" s="227"/>
      <c r="PX53" s="227"/>
      <c r="PY53" s="227"/>
      <c r="PZ53" s="227"/>
      <c r="QA53" s="227"/>
      <c r="QB53" s="227"/>
      <c r="QC53" s="227"/>
      <c r="QD53" s="227"/>
      <c r="QE53" s="227"/>
      <c r="QF53" s="227"/>
      <c r="QG53" s="227"/>
      <c r="QH53" s="227"/>
      <c r="QI53" s="227"/>
      <c r="QJ53" s="227"/>
      <c r="QK53" s="222"/>
      <c r="QL53" s="222"/>
      <c r="QM53" s="222"/>
      <c r="QN53" s="222"/>
      <c r="QO53" s="222"/>
      <c r="QP53" s="222"/>
      <c r="QQ53" s="222"/>
      <c r="QR53" s="222"/>
      <c r="QS53" s="222"/>
      <c r="QT53" s="222"/>
      <c r="QU53" s="222"/>
      <c r="QV53" s="222"/>
      <c r="QW53" s="222"/>
      <c r="QX53" s="222"/>
      <c r="QY53" s="222"/>
      <c r="QZ53" s="222"/>
      <c r="RA53" s="222"/>
      <c r="RB53" s="222"/>
      <c r="RC53" s="222"/>
      <c r="RD53" s="222"/>
      <c r="RE53" s="222"/>
      <c r="RF53" s="222"/>
      <c r="RG53" s="222"/>
      <c r="RH53" s="222"/>
      <c r="RI53" s="222"/>
      <c r="RJ53" s="222"/>
      <c r="RK53" s="222"/>
      <c r="RL53" s="222"/>
      <c r="RM53" s="222"/>
      <c r="RN53" s="222"/>
      <c r="RO53" s="222"/>
      <c r="RP53" s="222"/>
      <c r="RQ53" s="222"/>
      <c r="RR53" s="222"/>
      <c r="RS53" s="222"/>
      <c r="RT53" s="222"/>
      <c r="RU53" s="222"/>
      <c r="RV53" s="222"/>
      <c r="RW53" s="222"/>
      <c r="RX53" s="222"/>
      <c r="RY53" s="222"/>
      <c r="RZ53" s="222"/>
      <c r="SA53" s="222"/>
      <c r="SB53" s="222"/>
      <c r="SC53" s="222"/>
      <c r="SD53" s="222"/>
      <c r="SE53" s="222"/>
      <c r="SF53" s="222"/>
      <c r="SG53" s="222"/>
      <c r="SH53" s="222"/>
      <c r="SI53" s="222"/>
      <c r="SJ53" s="222"/>
      <c r="SK53" s="222"/>
      <c r="SL53" s="222"/>
      <c r="SM53" s="222"/>
      <c r="SN53" s="222"/>
      <c r="SO53" s="222"/>
      <c r="SP53" s="222"/>
      <c r="SQ53" s="222"/>
      <c r="SR53" s="222"/>
      <c r="SS53" s="222"/>
      <c r="ST53" s="222"/>
      <c r="SU53" s="222"/>
      <c r="SV53" s="222"/>
      <c r="SW53" s="222"/>
      <c r="SX53" s="222"/>
      <c r="SY53" s="222"/>
      <c r="SZ53" s="222"/>
      <c r="TA53" s="222"/>
      <c r="TB53" s="222"/>
      <c r="TC53" s="222"/>
      <c r="TD53" s="222"/>
      <c r="TE53" s="222"/>
      <c r="TF53" s="222"/>
      <c r="TG53" s="222"/>
      <c r="TH53" s="222"/>
      <c r="TI53" s="222"/>
      <c r="TJ53" s="222"/>
      <c r="TK53" s="222"/>
      <c r="TL53" s="222"/>
      <c r="TM53" s="222"/>
      <c r="TN53" s="222"/>
      <c r="TO53" s="222"/>
      <c r="TP53" s="222"/>
      <c r="TQ53" s="222"/>
      <c r="TR53" s="222"/>
      <c r="TS53" s="222"/>
      <c r="TT53" s="222"/>
      <c r="TU53" s="222"/>
      <c r="TV53" s="222"/>
      <c r="TW53" s="222"/>
      <c r="TX53" s="222"/>
      <c r="TY53" s="222"/>
      <c r="TZ53" s="222"/>
      <c r="UA53" s="222"/>
      <c r="UB53" s="222"/>
      <c r="UC53" s="222"/>
      <c r="UD53" s="222"/>
      <c r="UE53" s="222"/>
      <c r="UF53" s="222"/>
      <c r="UG53" s="222"/>
      <c r="UH53" s="222"/>
      <c r="UI53" s="222"/>
      <c r="UJ53" s="222"/>
      <c r="UK53" s="222"/>
      <c r="UL53" s="222"/>
      <c r="UM53" s="222"/>
      <c r="UN53" s="222"/>
      <c r="UO53" s="222"/>
      <c r="UP53" s="222"/>
      <c r="UQ53" s="222"/>
      <c r="UR53" s="222"/>
      <c r="US53" s="222"/>
      <c r="UT53" s="222"/>
      <c r="UU53" s="222"/>
      <c r="UV53" s="222"/>
      <c r="UW53" s="222"/>
      <c r="UX53" s="222"/>
      <c r="UY53" s="222"/>
      <c r="UZ53" s="222"/>
      <c r="VA53" s="222"/>
      <c r="VB53" s="222"/>
      <c r="VC53" s="222"/>
      <c r="VD53" s="222"/>
      <c r="VE53" s="222"/>
      <c r="VF53" s="222"/>
      <c r="VG53" s="222"/>
      <c r="VH53" s="222"/>
      <c r="VI53" s="222"/>
      <c r="VJ53" s="222"/>
      <c r="VK53" s="222"/>
      <c r="VL53" s="222"/>
      <c r="VM53" s="222"/>
      <c r="VN53" s="222"/>
      <c r="VO53" s="222"/>
      <c r="VP53" s="222"/>
      <c r="VQ53" s="222"/>
      <c r="VR53" s="222"/>
      <c r="VS53" s="222"/>
      <c r="VT53" s="222"/>
      <c r="VU53" s="222"/>
      <c r="VV53" s="222"/>
      <c r="VW53" s="222"/>
      <c r="VX53" s="222"/>
      <c r="VY53" s="222"/>
      <c r="VZ53" s="222"/>
      <c r="WA53" s="222"/>
      <c r="WB53" s="222"/>
      <c r="WC53" s="1446"/>
      <c r="WD53" s="1446"/>
    </row>
    <row r="54" spans="1:602" s="821" customFormat="1" x14ac:dyDescent="0.3">
      <c r="A54" s="1262" t="s">
        <v>135</v>
      </c>
      <c r="B54" s="1440">
        <f>CQ54+CY54+DM54+IA54+IG54+JK54+JU54+'Проверочная  таблица'!KY54+'Прочая  субсидия_МР  и  ГО'!B43+BS54+CA54+AK54+AU54+JE54+DG54</f>
        <v>606713611.76999998</v>
      </c>
      <c r="C54" s="1440">
        <f>CR54+CZ54+DU54+ID54+IJ54+JP54+JZ54+'Проверочная  таблица'!LE54+'Прочая  субсидия_МР  и  ГО'!C43+BW54+CE54+AY54+AP54+JH54+DJ54</f>
        <v>191684485.92000002</v>
      </c>
      <c r="D54" s="1444">
        <f t="shared" ref="D54:E60" si="518">B54/1000</f>
        <v>606713.61176999996</v>
      </c>
      <c r="E54" s="1444">
        <f t="shared" si="518"/>
        <v>191684.48592000001</v>
      </c>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554">
        <f t="shared" si="508"/>
        <v>8436447.2800000012</v>
      </c>
      <c r="AL54" s="1445">
        <f>AL30</f>
        <v>0</v>
      </c>
      <c r="AM54" s="222"/>
      <c r="AN54" s="222"/>
      <c r="AO54" s="1445">
        <f>AO30</f>
        <v>8436447.2800000012</v>
      </c>
      <c r="AP54" s="554">
        <f t="shared" si="509"/>
        <v>0</v>
      </c>
      <c r="AQ54" s="1445">
        <f>AQ30</f>
        <v>0</v>
      </c>
      <c r="AR54" s="222"/>
      <c r="AS54" s="222"/>
      <c r="AT54" s="1445">
        <f t="shared" ref="AT54" si="519">AT30</f>
        <v>0</v>
      </c>
      <c r="AU54" s="554">
        <f t="shared" si="511"/>
        <v>0</v>
      </c>
      <c r="AV54" s="1445"/>
      <c r="AW54" s="222"/>
      <c r="AX54" s="1445"/>
      <c r="AY54" s="554">
        <f t="shared" si="513"/>
        <v>0</v>
      </c>
      <c r="AZ54" s="1445"/>
      <c r="BA54" s="222"/>
      <c r="BB54" s="1445"/>
      <c r="BC54" s="222"/>
      <c r="BD54" s="222"/>
      <c r="BE54" s="222"/>
      <c r="BF54" s="222"/>
      <c r="BG54" s="222"/>
      <c r="BH54" s="222"/>
      <c r="BI54" s="222"/>
      <c r="BJ54" s="222"/>
      <c r="BK54" s="222"/>
      <c r="BL54" s="222"/>
      <c r="BM54" s="222"/>
      <c r="BN54" s="222"/>
      <c r="BO54" s="222"/>
      <c r="BP54" s="222"/>
      <c r="BQ54" s="222"/>
      <c r="BR54" s="222"/>
      <c r="BS54" s="227">
        <f>BT30</f>
        <v>68901909</v>
      </c>
      <c r="BT54" s="222"/>
      <c r="BU54" s="222"/>
      <c r="BV54" s="1439"/>
      <c r="BW54" s="227">
        <f>BX30</f>
        <v>0</v>
      </c>
      <c r="BX54" s="222"/>
      <c r="BY54" s="222"/>
      <c r="BZ54" s="1439"/>
      <c r="CA54" s="227"/>
      <c r="CB54" s="222"/>
      <c r="CC54" s="222"/>
      <c r="CD54" s="1439"/>
      <c r="CE54" s="227"/>
      <c r="CF54" s="222"/>
      <c r="CG54" s="222"/>
      <c r="CH54" s="1439"/>
      <c r="CI54" s="222"/>
      <c r="CJ54" s="222"/>
      <c r="CK54" s="222"/>
      <c r="CL54" s="222"/>
      <c r="CM54" s="222"/>
      <c r="CN54" s="222"/>
      <c r="CO54" s="222"/>
      <c r="CP54" s="222"/>
      <c r="CQ54" s="227">
        <f>CQ30</f>
        <v>35043774.009999998</v>
      </c>
      <c r="CR54" s="227">
        <f>CR30</f>
        <v>0</v>
      </c>
      <c r="CS54" s="222"/>
      <c r="CT54" s="222"/>
      <c r="CU54" s="222"/>
      <c r="CV54" s="222"/>
      <c r="CW54" s="222"/>
      <c r="CX54" s="222"/>
      <c r="CY54" s="227">
        <f>CY30</f>
        <v>12856597.6</v>
      </c>
      <c r="CZ54" s="227">
        <f>CZ30</f>
        <v>0</v>
      </c>
      <c r="DA54" s="222"/>
      <c r="DB54" s="222"/>
      <c r="DC54" s="222"/>
      <c r="DD54" s="222"/>
      <c r="DE54" s="222"/>
      <c r="DF54" s="222"/>
      <c r="DG54" s="554">
        <f>DG30</f>
        <v>0</v>
      </c>
      <c r="DH54" s="1000"/>
      <c r="DI54" s="1000"/>
      <c r="DJ54" s="554">
        <f>DJ30</f>
        <v>0</v>
      </c>
      <c r="DK54" s="1000"/>
      <c r="DL54" s="1000"/>
      <c r="DM54" s="227">
        <f>DM30</f>
        <v>8989221.4399999995</v>
      </c>
      <c r="DN54" s="222"/>
      <c r="DO54" s="222"/>
      <c r="DP54" s="222"/>
      <c r="DQ54" s="222"/>
      <c r="DR54" s="222"/>
      <c r="DS54" s="222"/>
      <c r="DT54" s="222"/>
      <c r="DU54" s="227">
        <f>DU30</f>
        <v>878838</v>
      </c>
      <c r="DV54" s="222"/>
      <c r="DW54" s="222"/>
      <c r="DX54" s="222"/>
      <c r="DY54" s="222"/>
      <c r="DZ54" s="222"/>
      <c r="EA54" s="222"/>
      <c r="EB54" s="222"/>
      <c r="EC54" s="222"/>
      <c r="ED54" s="222"/>
      <c r="EE54" s="222"/>
      <c r="EF54" s="222"/>
      <c r="EG54" s="222"/>
      <c r="EH54" s="222"/>
      <c r="EI54" s="222"/>
      <c r="EJ54" s="222"/>
      <c r="EK54" s="222"/>
      <c r="EL54" s="222"/>
      <c r="EM54" s="222"/>
      <c r="EN54" s="222"/>
      <c r="EO54" s="222"/>
      <c r="EP54" s="222"/>
      <c r="EQ54" s="222"/>
      <c r="ER54" s="222"/>
      <c r="ES54" s="222"/>
      <c r="ET54" s="222"/>
      <c r="EU54" s="222"/>
      <c r="EV54" s="222"/>
      <c r="EW54" s="222"/>
      <c r="EX54" s="222"/>
      <c r="EY54" s="222"/>
      <c r="EZ54" s="222"/>
      <c r="FA54" s="222"/>
      <c r="FB54" s="222"/>
      <c r="FC54" s="222"/>
      <c r="FD54" s="222"/>
      <c r="FE54" s="222"/>
      <c r="FF54" s="222"/>
      <c r="FG54" s="222"/>
      <c r="FH54" s="222"/>
      <c r="FI54" s="222"/>
      <c r="FJ54" s="222"/>
      <c r="FK54" s="222"/>
      <c r="FL54" s="222"/>
      <c r="FM54" s="222"/>
      <c r="FN54" s="222"/>
      <c r="FO54" s="222"/>
      <c r="FP54" s="222"/>
      <c r="FQ54" s="222"/>
      <c r="FR54" s="222"/>
      <c r="FS54" s="222"/>
      <c r="FT54" s="222"/>
      <c r="FU54" s="222"/>
      <c r="FV54" s="222"/>
      <c r="FW54" s="222"/>
      <c r="FX54" s="222"/>
      <c r="FY54" s="222"/>
      <c r="FZ54" s="222"/>
      <c r="GA54" s="222"/>
      <c r="GB54" s="222"/>
      <c r="GC54" s="222"/>
      <c r="GD54" s="222"/>
      <c r="GE54" s="222"/>
      <c r="GF54" s="222"/>
      <c r="GG54" s="222"/>
      <c r="GH54" s="222"/>
      <c r="GI54" s="222"/>
      <c r="GJ54" s="222"/>
      <c r="GK54" s="222"/>
      <c r="GL54" s="222"/>
      <c r="GM54" s="222"/>
      <c r="GN54" s="222"/>
      <c r="GO54" s="222"/>
      <c r="GP54" s="222"/>
      <c r="GQ54" s="222"/>
      <c r="GR54" s="222"/>
      <c r="GS54" s="222"/>
      <c r="GT54" s="222"/>
      <c r="GU54" s="222"/>
      <c r="GV54" s="222"/>
      <c r="GW54" s="222"/>
      <c r="GX54" s="222"/>
      <c r="GY54" s="222"/>
      <c r="GZ54" s="222"/>
      <c r="HA54" s="222"/>
      <c r="HB54" s="222"/>
      <c r="HC54" s="222"/>
      <c r="HD54" s="222"/>
      <c r="HE54" s="222"/>
      <c r="HF54" s="222"/>
      <c r="HG54" s="222"/>
      <c r="HH54" s="222"/>
      <c r="HI54" s="222"/>
      <c r="HJ54" s="222"/>
      <c r="HK54" s="222"/>
      <c r="HL54" s="222"/>
      <c r="HM54" s="222"/>
      <c r="HN54" s="222"/>
      <c r="HO54" s="222"/>
      <c r="HP54" s="222"/>
      <c r="HQ54" s="222"/>
      <c r="HR54" s="222"/>
      <c r="HS54" s="222"/>
      <c r="HT54" s="222"/>
      <c r="HU54" s="222"/>
      <c r="HV54" s="222"/>
      <c r="HW54" s="222"/>
      <c r="HX54" s="222"/>
      <c r="HY54" s="222"/>
      <c r="HZ54" s="222"/>
      <c r="IA54" s="227">
        <f>IA30</f>
        <v>0</v>
      </c>
      <c r="IB54" s="222"/>
      <c r="IC54" s="222"/>
      <c r="ID54" s="227">
        <f>ID30</f>
        <v>0</v>
      </c>
      <c r="IE54" s="222"/>
      <c r="IF54" s="222"/>
      <c r="IG54" s="227">
        <f>IG30</f>
        <v>11145520.630000001</v>
      </c>
      <c r="IH54" s="227"/>
      <c r="II54" s="227"/>
      <c r="IJ54" s="227">
        <f>IJ30</f>
        <v>697343.07000000007</v>
      </c>
      <c r="IK54" s="227"/>
      <c r="IL54" s="227"/>
      <c r="IM54" s="222"/>
      <c r="IN54" s="222"/>
      <c r="IO54" s="222"/>
      <c r="IP54" s="222"/>
      <c r="IQ54" s="222"/>
      <c r="IR54" s="222"/>
      <c r="IS54" s="1446"/>
      <c r="IT54" s="1446"/>
      <c r="IU54" s="1446"/>
      <c r="IV54" s="1446"/>
      <c r="IW54" s="1446"/>
      <c r="IX54" s="1446"/>
      <c r="IY54" s="1446"/>
      <c r="IZ54" s="1446"/>
      <c r="JA54" s="1446"/>
      <c r="JB54" s="1446"/>
      <c r="JC54" s="1446"/>
      <c r="JD54" s="1446"/>
      <c r="JE54" s="554">
        <f t="shared" si="514"/>
        <v>93825120</v>
      </c>
      <c r="JF54" s="1447">
        <f t="shared" ref="JF54" si="520">JF30+JG30</f>
        <v>93825120</v>
      </c>
      <c r="JG54" s="1446"/>
      <c r="JH54" s="554">
        <f t="shared" si="516"/>
        <v>9035734.5500000007</v>
      </c>
      <c r="JI54" s="1447">
        <f t="shared" ref="JI54" si="521">JI30+JJ30</f>
        <v>9035734.5500000007</v>
      </c>
      <c r="JJ54" s="1446"/>
      <c r="JK54" s="1448">
        <f>SUM(JL54:JO54)</f>
        <v>0</v>
      </c>
      <c r="JL54" s="222"/>
      <c r="JM54" s="222"/>
      <c r="JN54" s="222"/>
      <c r="JO54" s="222"/>
      <c r="JP54" s="1448">
        <f>SUM(JQ54:JT54)</f>
        <v>0</v>
      </c>
      <c r="JQ54" s="222"/>
      <c r="JR54" s="222"/>
      <c r="JS54" s="222"/>
      <c r="JT54" s="222"/>
      <c r="JU54" s="1448">
        <f>SUM(JV54:JY54)</f>
        <v>0</v>
      </c>
      <c r="JV54" s="222"/>
      <c r="JW54" s="222"/>
      <c r="JX54" s="222"/>
      <c r="JY54" s="222"/>
      <c r="JZ54" s="1448">
        <f>SUM(KA54:KD54)</f>
        <v>0</v>
      </c>
      <c r="KA54" s="222"/>
      <c r="KB54" s="222"/>
      <c r="KC54" s="222"/>
      <c r="KD54" s="222"/>
      <c r="KE54" s="1263"/>
      <c r="KF54" s="1263"/>
      <c r="KG54" s="1263"/>
      <c r="KH54" s="1263"/>
      <c r="KI54" s="1263"/>
      <c r="KJ54" s="1263"/>
      <c r="KK54" s="1263"/>
      <c r="KL54" s="1263"/>
      <c r="KM54" s="1263"/>
      <c r="KN54" s="1263"/>
      <c r="KO54" s="1263"/>
      <c r="KP54" s="1263"/>
      <c r="KQ54" s="1263"/>
      <c r="KR54" s="1263"/>
      <c r="KS54" s="1263"/>
      <c r="KT54" s="1263"/>
      <c r="KU54" s="1263"/>
      <c r="KV54" s="1263"/>
      <c r="KW54" s="1263"/>
      <c r="KX54" s="1263"/>
      <c r="KY54" s="227">
        <f>KY30</f>
        <v>362969400</v>
      </c>
      <c r="KZ54" s="227"/>
      <c r="LA54" s="227"/>
      <c r="LB54" s="227"/>
      <c r="LC54" s="227"/>
      <c r="LD54" s="227"/>
      <c r="LE54" s="227">
        <f>LE30</f>
        <v>180407572.96000001</v>
      </c>
      <c r="LF54" s="227"/>
      <c r="LG54" s="1439"/>
      <c r="LH54" s="1439"/>
      <c r="LI54" s="1439"/>
      <c r="LJ54" s="1439"/>
      <c r="LK54" s="1439"/>
      <c r="LL54" s="1439"/>
      <c r="LM54" s="1439"/>
      <c r="LN54" s="222"/>
      <c r="LO54" s="222"/>
      <c r="LP54" s="1439"/>
      <c r="LQ54" s="1439"/>
      <c r="LR54" s="1439"/>
      <c r="LS54" s="222"/>
      <c r="LT54" s="222"/>
      <c r="LU54" s="1439"/>
      <c r="LV54" s="1439"/>
      <c r="LW54" s="1439"/>
      <c r="LX54" s="1439"/>
      <c r="LY54" s="1439"/>
      <c r="LZ54" s="1439"/>
      <c r="MA54" s="1439"/>
      <c r="MB54" s="1439"/>
      <c r="MC54" s="1439"/>
      <c r="MD54" s="1439"/>
      <c r="ME54" s="1439"/>
      <c r="MF54" s="1439"/>
      <c r="MG54" s="1439"/>
      <c r="MH54" s="1439"/>
      <c r="MI54" s="1439"/>
      <c r="MJ54" s="1439"/>
      <c r="MK54" s="1439"/>
      <c r="ML54" s="1439"/>
      <c r="MM54" s="1439"/>
      <c r="MN54" s="1439"/>
      <c r="MO54" s="1439"/>
      <c r="MP54" s="1439"/>
      <c r="MQ54" s="1439"/>
      <c r="MR54" s="1439"/>
      <c r="MS54" s="1439"/>
      <c r="MT54" s="1439"/>
      <c r="MU54" s="1439"/>
      <c r="MV54" s="1439"/>
      <c r="MW54" s="1439"/>
      <c r="MX54" s="1439"/>
      <c r="MY54" s="1439"/>
      <c r="MZ54" s="1439"/>
      <c r="NA54" s="1439"/>
      <c r="NB54" s="1439"/>
      <c r="NC54" s="1439"/>
      <c r="ND54" s="1439"/>
      <c r="NE54" s="1439"/>
      <c r="NF54" s="1439"/>
      <c r="NG54" s="1439"/>
      <c r="NH54" s="1439"/>
      <c r="NI54" s="1439"/>
      <c r="NJ54" s="1439"/>
      <c r="NK54" s="1439"/>
      <c r="NL54" s="1439"/>
      <c r="NM54" s="222"/>
      <c r="NN54" s="222"/>
      <c r="NO54" s="222"/>
      <c r="NP54" s="222"/>
      <c r="NQ54" s="222"/>
      <c r="NR54" s="222"/>
      <c r="NS54" s="222"/>
      <c r="NT54" s="222"/>
      <c r="NU54" s="222"/>
      <c r="NV54" s="222"/>
      <c r="NW54" s="222"/>
      <c r="NX54" s="222"/>
      <c r="NY54" s="222"/>
      <c r="NZ54" s="222"/>
      <c r="OA54" s="222"/>
      <c r="OB54" s="222"/>
      <c r="OC54" s="222"/>
      <c r="OD54" s="222"/>
      <c r="OE54" s="222"/>
      <c r="OF54" s="222"/>
      <c r="OG54" s="222"/>
      <c r="OH54" s="222"/>
      <c r="OI54" s="222"/>
      <c r="OJ54" s="222"/>
      <c r="OK54" s="222"/>
      <c r="OL54" s="222"/>
      <c r="OM54" s="222"/>
      <c r="ON54" s="222"/>
      <c r="OO54" s="222"/>
      <c r="OP54" s="222"/>
      <c r="OQ54" s="222"/>
      <c r="OR54" s="222"/>
      <c r="OS54" s="222"/>
      <c r="OT54" s="222"/>
      <c r="OU54" s="222"/>
      <c r="OV54" s="222"/>
      <c r="OW54" s="222"/>
      <c r="OX54" s="222"/>
      <c r="OY54" s="222"/>
      <c r="OZ54" s="222"/>
      <c r="PA54" s="222"/>
      <c r="PB54" s="222"/>
      <c r="PC54" s="222"/>
      <c r="PD54" s="222"/>
      <c r="PE54" s="222"/>
      <c r="PF54" s="222"/>
      <c r="PG54" s="222"/>
      <c r="PH54" s="222"/>
      <c r="PI54" s="222"/>
      <c r="PJ54" s="222"/>
      <c r="PK54" s="222"/>
      <c r="PL54" s="222"/>
      <c r="PM54" s="222"/>
      <c r="PN54" s="222"/>
      <c r="PO54" s="222"/>
      <c r="PP54" s="222"/>
      <c r="PQ54" s="222"/>
      <c r="PR54" s="222"/>
      <c r="PS54" s="222"/>
      <c r="PT54" s="222"/>
      <c r="PU54" s="222"/>
      <c r="PV54" s="222"/>
      <c r="PW54" s="222"/>
      <c r="PX54" s="222"/>
      <c r="PY54" s="222"/>
      <c r="PZ54" s="222"/>
      <c r="QA54" s="222"/>
      <c r="QB54" s="222"/>
      <c r="QC54" s="222"/>
      <c r="QD54" s="222"/>
      <c r="QE54" s="222"/>
      <c r="QF54" s="222"/>
      <c r="QG54" s="222"/>
      <c r="QH54" s="222"/>
      <c r="QI54" s="222"/>
      <c r="QJ54" s="222"/>
      <c r="QK54" s="222"/>
      <c r="QL54" s="222"/>
      <c r="QM54" s="222"/>
      <c r="QN54" s="222"/>
      <c r="QO54" s="222"/>
      <c r="QP54" s="222"/>
      <c r="QQ54" s="222"/>
      <c r="QR54" s="222"/>
      <c r="QS54" s="222"/>
      <c r="QT54" s="222"/>
      <c r="QU54" s="222"/>
      <c r="QV54" s="222"/>
      <c r="QW54" s="222"/>
      <c r="QX54" s="222"/>
      <c r="QY54" s="222"/>
      <c r="QZ54" s="222"/>
      <c r="RA54" s="222"/>
      <c r="RB54" s="222"/>
      <c r="RC54" s="222"/>
      <c r="RD54" s="222"/>
      <c r="RE54" s="222"/>
      <c r="RF54" s="222"/>
      <c r="RG54" s="222"/>
      <c r="RH54" s="222"/>
      <c r="RI54" s="222"/>
      <c r="RJ54" s="222"/>
      <c r="RK54" s="222"/>
      <c r="RL54" s="222"/>
      <c r="RM54" s="222"/>
      <c r="RN54" s="222"/>
      <c r="RO54" s="222"/>
      <c r="RP54" s="222"/>
      <c r="RQ54" s="222"/>
      <c r="RR54" s="222"/>
      <c r="RS54" s="222"/>
      <c r="RT54" s="222"/>
      <c r="RU54" s="222"/>
      <c r="RV54" s="222"/>
      <c r="RW54" s="222"/>
      <c r="RX54" s="222"/>
      <c r="RY54" s="222"/>
      <c r="RZ54" s="222"/>
      <c r="SA54" s="222"/>
      <c r="SB54" s="222"/>
      <c r="SC54" s="222"/>
      <c r="SD54" s="222"/>
      <c r="SE54" s="222"/>
      <c r="SF54" s="222"/>
      <c r="SG54" s="222"/>
      <c r="SH54" s="222"/>
      <c r="SI54" s="222"/>
      <c r="SJ54" s="222"/>
      <c r="SK54" s="222"/>
      <c r="SL54" s="222"/>
      <c r="SM54" s="222"/>
      <c r="SN54" s="222"/>
      <c r="SO54" s="222"/>
      <c r="SP54" s="222"/>
      <c r="SQ54" s="222"/>
      <c r="SR54" s="222"/>
      <c r="SS54" s="222"/>
      <c r="ST54" s="222"/>
      <c r="SU54" s="222"/>
      <c r="SV54" s="222"/>
      <c r="SW54" s="222"/>
      <c r="SX54" s="222"/>
      <c r="SY54" s="222"/>
      <c r="SZ54" s="222"/>
      <c r="TA54" s="222"/>
      <c r="TB54" s="222"/>
      <c r="TC54" s="222"/>
      <c r="TD54" s="222"/>
      <c r="TE54" s="222"/>
      <c r="TF54" s="222"/>
      <c r="TG54" s="222"/>
      <c r="TH54" s="222"/>
      <c r="TI54" s="222"/>
      <c r="TJ54" s="222"/>
      <c r="TK54" s="222"/>
      <c r="TL54" s="222"/>
      <c r="TM54" s="222"/>
      <c r="TN54" s="222"/>
      <c r="TO54" s="222"/>
      <c r="TP54" s="222"/>
      <c r="TQ54" s="222"/>
      <c r="TR54" s="222"/>
      <c r="TS54" s="222"/>
      <c r="TT54" s="222"/>
      <c r="TU54" s="222"/>
      <c r="TV54" s="222"/>
      <c r="TW54" s="222"/>
      <c r="TX54" s="222"/>
      <c r="TY54" s="222"/>
      <c r="TZ54" s="222"/>
      <c r="UA54" s="222"/>
      <c r="UB54" s="222"/>
      <c r="UC54" s="222"/>
      <c r="UD54" s="222"/>
      <c r="UE54" s="222"/>
      <c r="UF54" s="222"/>
      <c r="UG54" s="222"/>
      <c r="UH54" s="222"/>
      <c r="UI54" s="222"/>
      <c r="UJ54" s="222"/>
      <c r="UK54" s="222"/>
      <c r="UL54" s="222"/>
      <c r="UM54" s="222"/>
      <c r="UN54" s="222"/>
      <c r="UO54" s="222"/>
      <c r="UP54" s="222"/>
      <c r="UQ54" s="222"/>
      <c r="UR54" s="222"/>
      <c r="US54" s="222"/>
      <c r="UT54" s="222"/>
      <c r="UU54" s="222"/>
      <c r="UV54" s="222"/>
      <c r="UW54" s="222"/>
      <c r="UX54" s="222"/>
      <c r="UY54" s="222"/>
      <c r="UZ54" s="222"/>
      <c r="VA54" s="222"/>
      <c r="VB54" s="222"/>
      <c r="VC54" s="222"/>
      <c r="VD54" s="222"/>
      <c r="VE54" s="222"/>
      <c r="VF54" s="222"/>
      <c r="VG54" s="222"/>
      <c r="VH54" s="222"/>
      <c r="VI54" s="222"/>
      <c r="VJ54" s="222"/>
      <c r="VK54" s="222"/>
      <c r="VL54" s="222"/>
      <c r="VM54" s="222"/>
      <c r="VN54" s="222"/>
      <c r="VO54" s="222"/>
      <c r="VP54" s="222"/>
      <c r="VQ54" s="222"/>
      <c r="VR54" s="222"/>
      <c r="VS54" s="222"/>
      <c r="VT54" s="222"/>
      <c r="VU54" s="222"/>
      <c r="VV54" s="222"/>
      <c r="VW54" s="222"/>
      <c r="VX54" s="222"/>
      <c r="VY54" s="222"/>
      <c r="VZ54" s="222"/>
      <c r="WA54" s="222"/>
      <c r="WB54" s="222"/>
      <c r="WC54" s="1446"/>
      <c r="WD54" s="1446"/>
    </row>
    <row r="55" spans="1:602" s="821" customFormat="1" x14ac:dyDescent="0.3">
      <c r="A55" s="1262" t="s">
        <v>136</v>
      </c>
      <c r="B55" s="1440">
        <f>CQ55+CY55+DM55+IA55+IG55+JK55+JU55+'Проверочная  таблица'!KY55+'Прочая  субсидия_МР  и  ГО'!B44+BS55+CA55+AK55+AU55+JE55+DG55</f>
        <v>1300201218.6599998</v>
      </c>
      <c r="C55" s="1440">
        <f>CR55+CZ55+DU55+ID55+IJ55+JP55+JZ55+'Проверочная  таблица'!LE55+'Прочая  субсидия_МР  и  ГО'!C44+BW55+CE55+AP55+AY55+JH55+DJ55</f>
        <v>0</v>
      </c>
      <c r="D55" s="1444">
        <f t="shared" si="518"/>
        <v>1300201.2186599998</v>
      </c>
      <c r="E55" s="1444">
        <f t="shared" si="518"/>
        <v>0</v>
      </c>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554">
        <f t="shared" si="508"/>
        <v>0</v>
      </c>
      <c r="AL55" s="1445">
        <f>AL34</f>
        <v>0</v>
      </c>
      <c r="AM55" s="222"/>
      <c r="AN55" s="222"/>
      <c r="AO55" s="1445">
        <f>AO34</f>
        <v>0</v>
      </c>
      <c r="AP55" s="554">
        <f t="shared" si="509"/>
        <v>0</v>
      </c>
      <c r="AQ55" s="1445">
        <f>AQ34</f>
        <v>0</v>
      </c>
      <c r="AR55" s="222"/>
      <c r="AS55" s="222"/>
      <c r="AT55" s="1445">
        <f t="shared" ref="AT55" si="522">AT34</f>
        <v>0</v>
      </c>
      <c r="AU55" s="554">
        <f t="shared" si="511"/>
        <v>0</v>
      </c>
      <c r="AV55" s="1445"/>
      <c r="AW55" s="222"/>
      <c r="AX55" s="1445"/>
      <c r="AY55" s="554">
        <f t="shared" si="513"/>
        <v>0</v>
      </c>
      <c r="AZ55" s="1445"/>
      <c r="BA55" s="222"/>
      <c r="BB55" s="1445"/>
      <c r="BC55" s="222"/>
      <c r="BD55" s="222"/>
      <c r="BE55" s="222"/>
      <c r="BF55" s="222"/>
      <c r="BG55" s="222"/>
      <c r="BH55" s="222"/>
      <c r="BI55" s="222"/>
      <c r="BJ55" s="222"/>
      <c r="BK55" s="222"/>
      <c r="BL55" s="222"/>
      <c r="BM55" s="222"/>
      <c r="BN55" s="222"/>
      <c r="BO55" s="222"/>
      <c r="BP55" s="222"/>
      <c r="BQ55" s="222"/>
      <c r="BR55" s="222"/>
      <c r="BS55" s="227">
        <f>BT34</f>
        <v>17541200</v>
      </c>
      <c r="BT55" s="222"/>
      <c r="BU55" s="222"/>
      <c r="BV55" s="1263"/>
      <c r="BW55" s="227">
        <f>BX34</f>
        <v>0</v>
      </c>
      <c r="BX55" s="222"/>
      <c r="BY55" s="222"/>
      <c r="BZ55" s="1263"/>
      <c r="CA55" s="227"/>
      <c r="CB55" s="222"/>
      <c r="CC55" s="222"/>
      <c r="CD55" s="1263"/>
      <c r="CE55" s="227"/>
      <c r="CF55" s="222"/>
      <c r="CG55" s="222"/>
      <c r="CH55" s="1263"/>
      <c r="CI55" s="222"/>
      <c r="CJ55" s="222"/>
      <c r="CK55" s="222"/>
      <c r="CL55" s="222"/>
      <c r="CM55" s="222"/>
      <c r="CN55" s="222"/>
      <c r="CO55" s="222"/>
      <c r="CP55" s="222"/>
      <c r="CQ55" s="227">
        <f>CQ34</f>
        <v>400114625.63999999</v>
      </c>
      <c r="CR55" s="227">
        <f>CR34</f>
        <v>0</v>
      </c>
      <c r="CS55" s="222"/>
      <c r="CT55" s="222"/>
      <c r="CU55" s="222"/>
      <c r="CV55" s="222"/>
      <c r="CW55" s="222"/>
      <c r="CX55" s="222"/>
      <c r="CY55" s="227">
        <f>CY34</f>
        <v>83518976.539999992</v>
      </c>
      <c r="CZ55" s="227">
        <f>CZ34</f>
        <v>0</v>
      </c>
      <c r="DA55" s="222"/>
      <c r="DB55" s="222"/>
      <c r="DC55" s="222"/>
      <c r="DD55" s="222"/>
      <c r="DE55" s="222"/>
      <c r="DF55" s="222"/>
      <c r="DG55" s="554">
        <f>DG34</f>
        <v>624092893.42999995</v>
      </c>
      <c r="DH55" s="1000"/>
      <c r="DI55" s="1000"/>
      <c r="DJ55" s="554">
        <f>DJ34</f>
        <v>0</v>
      </c>
      <c r="DK55" s="1000"/>
      <c r="DL55" s="1000"/>
      <c r="DM55" s="227">
        <f>DM34</f>
        <v>15000000</v>
      </c>
      <c r="DN55" s="222"/>
      <c r="DO55" s="222"/>
      <c r="DP55" s="222"/>
      <c r="DQ55" s="222"/>
      <c r="DR55" s="222"/>
      <c r="DS55" s="222"/>
      <c r="DT55" s="222"/>
      <c r="DU55" s="227">
        <f>DU34</f>
        <v>0</v>
      </c>
      <c r="DV55" s="222"/>
      <c r="DW55" s="222"/>
      <c r="DX55" s="222"/>
      <c r="DY55" s="222"/>
      <c r="DZ55" s="222"/>
      <c r="EA55" s="222"/>
      <c r="EB55" s="222"/>
      <c r="EC55" s="222"/>
      <c r="ED55" s="222"/>
      <c r="EE55" s="222"/>
      <c r="EF55" s="222"/>
      <c r="EG55" s="222"/>
      <c r="EH55" s="222"/>
      <c r="EI55" s="222"/>
      <c r="EJ55" s="222"/>
      <c r="EK55" s="222"/>
      <c r="EL55" s="222"/>
      <c r="EM55" s="222"/>
      <c r="EN55" s="222"/>
      <c r="EO55" s="222"/>
      <c r="EP55" s="222"/>
      <c r="EQ55" s="222"/>
      <c r="ER55" s="222"/>
      <c r="ES55" s="222"/>
      <c r="ET55" s="222"/>
      <c r="EU55" s="222"/>
      <c r="EV55" s="222"/>
      <c r="EW55" s="222"/>
      <c r="EX55" s="222"/>
      <c r="EY55" s="222"/>
      <c r="EZ55" s="222"/>
      <c r="FA55" s="222"/>
      <c r="FB55" s="222"/>
      <c r="FC55" s="222"/>
      <c r="FD55" s="222"/>
      <c r="FE55" s="222"/>
      <c r="FF55" s="222"/>
      <c r="FG55" s="222"/>
      <c r="FH55" s="222"/>
      <c r="FI55" s="222"/>
      <c r="FJ55" s="222"/>
      <c r="FK55" s="222"/>
      <c r="FL55" s="222"/>
      <c r="FM55" s="222"/>
      <c r="FN55" s="222"/>
      <c r="FO55" s="222"/>
      <c r="FP55" s="222"/>
      <c r="FQ55" s="222"/>
      <c r="FR55" s="222"/>
      <c r="FS55" s="222"/>
      <c r="FT55" s="222"/>
      <c r="FU55" s="222"/>
      <c r="FV55" s="222"/>
      <c r="FW55" s="222"/>
      <c r="FX55" s="222"/>
      <c r="FY55" s="222"/>
      <c r="FZ55" s="222"/>
      <c r="GA55" s="222"/>
      <c r="GB55" s="222"/>
      <c r="GC55" s="222"/>
      <c r="GD55" s="222"/>
      <c r="GE55" s="222"/>
      <c r="GF55" s="222"/>
      <c r="GG55" s="222"/>
      <c r="GH55" s="222"/>
      <c r="GI55" s="222"/>
      <c r="GJ55" s="222"/>
      <c r="GK55" s="222"/>
      <c r="GL55" s="222"/>
      <c r="GM55" s="222"/>
      <c r="GN55" s="222"/>
      <c r="GO55" s="222"/>
      <c r="GP55" s="222"/>
      <c r="GQ55" s="222"/>
      <c r="GR55" s="222"/>
      <c r="GS55" s="222"/>
      <c r="GT55" s="222"/>
      <c r="GU55" s="222"/>
      <c r="GV55" s="222"/>
      <c r="GW55" s="222"/>
      <c r="GX55" s="222"/>
      <c r="GY55" s="222"/>
      <c r="GZ55" s="222"/>
      <c r="HA55" s="222"/>
      <c r="HB55" s="222"/>
      <c r="HC55" s="222"/>
      <c r="HD55" s="222"/>
      <c r="HE55" s="222"/>
      <c r="HF55" s="222"/>
      <c r="HG55" s="222"/>
      <c r="HH55" s="222"/>
      <c r="HI55" s="222"/>
      <c r="HJ55" s="222"/>
      <c r="HK55" s="222"/>
      <c r="HL55" s="222"/>
      <c r="HM55" s="222"/>
      <c r="HN55" s="222"/>
      <c r="HO55" s="222"/>
      <c r="HP55" s="222"/>
      <c r="HQ55" s="222"/>
      <c r="HR55" s="222"/>
      <c r="HS55" s="222"/>
      <c r="HT55" s="222"/>
      <c r="HU55" s="222"/>
      <c r="HV55" s="222"/>
      <c r="HW55" s="222"/>
      <c r="HX55" s="222"/>
      <c r="HY55" s="222"/>
      <c r="HZ55" s="222"/>
      <c r="IA55" s="227">
        <f>IA34</f>
        <v>5672500</v>
      </c>
      <c r="IB55" s="222"/>
      <c r="IC55" s="222"/>
      <c r="ID55" s="227">
        <f>ID34</f>
        <v>0</v>
      </c>
      <c r="IE55" s="222"/>
      <c r="IF55" s="222"/>
      <c r="IG55" s="227">
        <f>IG34</f>
        <v>0</v>
      </c>
      <c r="IH55" s="227"/>
      <c r="II55" s="227"/>
      <c r="IJ55" s="227">
        <f>IJ34</f>
        <v>0</v>
      </c>
      <c r="IK55" s="227"/>
      <c r="IL55" s="227"/>
      <c r="IM55" s="222"/>
      <c r="IN55" s="222"/>
      <c r="IO55" s="222"/>
      <c r="IP55" s="222"/>
      <c r="IQ55" s="222"/>
      <c r="IR55" s="222"/>
      <c r="IS55" s="1446"/>
      <c r="IT55" s="1446"/>
      <c r="IU55" s="1446"/>
      <c r="IV55" s="1446"/>
      <c r="IW55" s="1446"/>
      <c r="IX55" s="1446"/>
      <c r="IY55" s="1446"/>
      <c r="IZ55" s="1446"/>
      <c r="JA55" s="1446"/>
      <c r="JB55" s="1446"/>
      <c r="JC55" s="1446"/>
      <c r="JD55" s="1446"/>
      <c r="JE55" s="554">
        <f t="shared" si="514"/>
        <v>0</v>
      </c>
      <c r="JF55" s="1447">
        <f t="shared" ref="JF55" si="523">JF34+JG34</f>
        <v>0</v>
      </c>
      <c r="JG55" s="1446"/>
      <c r="JH55" s="554">
        <f t="shared" si="516"/>
        <v>0</v>
      </c>
      <c r="JI55" s="1447">
        <f t="shared" ref="JI55" si="524">JI34+JJ34</f>
        <v>0</v>
      </c>
      <c r="JJ55" s="1446"/>
      <c r="JK55" s="1448">
        <f>SUM(JL55:JO55)</f>
        <v>0</v>
      </c>
      <c r="JL55" s="222"/>
      <c r="JM55" s="222"/>
      <c r="JN55" s="222"/>
      <c r="JO55" s="222"/>
      <c r="JP55" s="1448">
        <f>SUM(JQ55:JT55)</f>
        <v>0</v>
      </c>
      <c r="JQ55" s="222"/>
      <c r="JR55" s="222"/>
      <c r="JS55" s="222"/>
      <c r="JT55" s="222"/>
      <c r="JU55" s="1448">
        <f>SUM(JV55:JY55)</f>
        <v>0</v>
      </c>
      <c r="JV55" s="222"/>
      <c r="JW55" s="222"/>
      <c r="JX55" s="222"/>
      <c r="JY55" s="222"/>
      <c r="JZ55" s="1448">
        <f>SUM(KA55:KD55)</f>
        <v>0</v>
      </c>
      <c r="KA55" s="222"/>
      <c r="KB55" s="222"/>
      <c r="KC55" s="222"/>
      <c r="KD55" s="222"/>
      <c r="KE55" s="1263"/>
      <c r="KF55" s="1263"/>
      <c r="KG55" s="1263"/>
      <c r="KH55" s="1263"/>
      <c r="KI55" s="1263"/>
      <c r="KJ55" s="1263"/>
      <c r="KK55" s="1263"/>
      <c r="KL55" s="1263"/>
      <c r="KM55" s="1263"/>
      <c r="KN55" s="1263"/>
      <c r="KO55" s="1263"/>
      <c r="KP55" s="1263"/>
      <c r="KQ55" s="1263"/>
      <c r="KR55" s="1263"/>
      <c r="KS55" s="1263"/>
      <c r="KT55" s="1263"/>
      <c r="KU55" s="1263"/>
      <c r="KV55" s="1263"/>
      <c r="KW55" s="1263"/>
      <c r="KX55" s="1263"/>
      <c r="KY55" s="982">
        <f>KY34</f>
        <v>42092223.049999997</v>
      </c>
      <c r="KZ55" s="982"/>
      <c r="LA55" s="982"/>
      <c r="LB55" s="982"/>
      <c r="LC55" s="982"/>
      <c r="LD55" s="982"/>
      <c r="LE55" s="982">
        <f>LE34</f>
        <v>0</v>
      </c>
      <c r="LF55" s="982"/>
      <c r="LG55" s="1263"/>
      <c r="LH55" s="1263"/>
      <c r="LI55" s="1263"/>
      <c r="LJ55" s="1263"/>
      <c r="LK55" s="1263"/>
      <c r="LL55" s="1263"/>
      <c r="LM55" s="1263"/>
      <c r="LN55" s="222"/>
      <c r="LO55" s="222"/>
      <c r="LP55" s="1263"/>
      <c r="LQ55" s="1263"/>
      <c r="LR55" s="1263"/>
      <c r="LS55" s="222"/>
      <c r="LT55" s="222"/>
      <c r="LU55" s="1263"/>
      <c r="LV55" s="1263"/>
      <c r="LW55" s="1263"/>
      <c r="LX55" s="1263"/>
      <c r="LY55" s="1263"/>
      <c r="LZ55" s="1263"/>
      <c r="MA55" s="1263"/>
      <c r="MB55" s="1263"/>
      <c r="MC55" s="1263"/>
      <c r="MD55" s="1263"/>
      <c r="ME55" s="1263"/>
      <c r="MF55" s="1263"/>
      <c r="MG55" s="1439"/>
      <c r="MH55" s="1439"/>
      <c r="MI55" s="1439"/>
      <c r="MJ55" s="1439"/>
      <c r="MK55" s="1439"/>
      <c r="ML55" s="1439"/>
      <c r="MM55" s="1439"/>
      <c r="MN55" s="1439"/>
      <c r="MO55" s="1439"/>
      <c r="MP55" s="1439"/>
      <c r="MQ55" s="1439"/>
      <c r="MR55" s="1439"/>
      <c r="MS55" s="1439"/>
      <c r="MT55" s="1439"/>
      <c r="MU55" s="1439"/>
      <c r="MV55" s="1439"/>
      <c r="MW55" s="1439"/>
      <c r="MX55" s="1439"/>
      <c r="MY55" s="1439"/>
      <c r="MZ55" s="1439"/>
      <c r="NA55" s="1439"/>
      <c r="NB55" s="1439"/>
      <c r="NC55" s="1439"/>
      <c r="ND55" s="1439"/>
      <c r="NE55" s="1439"/>
      <c r="NF55" s="1439"/>
      <c r="NG55" s="1439"/>
      <c r="NH55" s="1439"/>
      <c r="NI55" s="1439"/>
      <c r="NJ55" s="1439"/>
      <c r="NK55" s="1439"/>
      <c r="NL55" s="1439"/>
      <c r="NM55" s="222"/>
      <c r="NN55" s="222"/>
      <c r="NO55" s="222"/>
      <c r="NP55" s="222"/>
      <c r="NQ55" s="222"/>
      <c r="NR55" s="222"/>
      <c r="NS55" s="222"/>
      <c r="NT55" s="222"/>
      <c r="NU55" s="222"/>
      <c r="NV55" s="222"/>
      <c r="NW55" s="222"/>
      <c r="NX55" s="222"/>
      <c r="NY55" s="222"/>
      <c r="NZ55" s="222"/>
      <c r="OA55" s="222"/>
      <c r="OB55" s="222"/>
      <c r="OC55" s="222"/>
      <c r="OD55" s="222"/>
      <c r="OE55" s="222"/>
      <c r="OF55" s="222"/>
      <c r="OG55" s="222"/>
      <c r="OH55" s="222"/>
      <c r="OI55" s="222"/>
      <c r="OJ55" s="222"/>
      <c r="OK55" s="222"/>
      <c r="OL55" s="222"/>
      <c r="OM55" s="222"/>
      <c r="ON55" s="222"/>
      <c r="OO55" s="222"/>
      <c r="OP55" s="222"/>
      <c r="OQ55" s="222"/>
      <c r="OR55" s="222"/>
      <c r="OS55" s="222"/>
      <c r="OT55" s="222"/>
      <c r="OU55" s="222"/>
      <c r="OV55" s="222"/>
      <c r="OW55" s="222"/>
      <c r="OX55" s="222"/>
      <c r="OY55" s="222"/>
      <c r="OZ55" s="222"/>
      <c r="PA55" s="222"/>
      <c r="PB55" s="222"/>
      <c r="PC55" s="222"/>
      <c r="PD55" s="222"/>
      <c r="PE55" s="222"/>
      <c r="PF55" s="222"/>
      <c r="PG55" s="222"/>
      <c r="PH55" s="222"/>
      <c r="PI55" s="222"/>
      <c r="PJ55" s="222"/>
      <c r="PK55" s="222"/>
      <c r="PL55" s="222"/>
      <c r="PM55" s="222"/>
      <c r="PN55" s="222"/>
      <c r="PO55" s="222"/>
      <c r="PP55" s="222"/>
      <c r="PQ55" s="222"/>
      <c r="PR55" s="222"/>
      <c r="PS55" s="222"/>
      <c r="PT55" s="222"/>
      <c r="PU55" s="222"/>
      <c r="PV55" s="222"/>
      <c r="PW55" s="222"/>
      <c r="PX55" s="222"/>
      <c r="PY55" s="222"/>
      <c r="PZ55" s="222"/>
      <c r="QA55" s="222"/>
      <c r="QB55" s="222"/>
      <c r="QC55" s="222"/>
      <c r="QD55" s="222"/>
      <c r="QE55" s="222"/>
      <c r="QF55" s="222"/>
      <c r="QG55" s="222"/>
      <c r="QH55" s="222"/>
      <c r="QI55" s="222"/>
      <c r="QJ55" s="222"/>
      <c r="QK55" s="222"/>
      <c r="QL55" s="222"/>
      <c r="QM55" s="222"/>
      <c r="QN55" s="222"/>
      <c r="QO55" s="222"/>
      <c r="QP55" s="222"/>
      <c r="QQ55" s="222"/>
      <c r="QR55" s="222"/>
      <c r="QS55" s="222"/>
      <c r="QT55" s="222"/>
      <c r="QU55" s="222"/>
      <c r="QV55" s="222"/>
      <c r="QW55" s="222"/>
      <c r="QX55" s="222"/>
      <c r="QY55" s="222"/>
      <c r="QZ55" s="222"/>
      <c r="RA55" s="222"/>
      <c r="RB55" s="222"/>
      <c r="RC55" s="222"/>
      <c r="RD55" s="222"/>
      <c r="RE55" s="222"/>
      <c r="RF55" s="222"/>
      <c r="RG55" s="222"/>
      <c r="RH55" s="222"/>
      <c r="RI55" s="222"/>
      <c r="RJ55" s="222"/>
      <c r="RK55" s="222"/>
      <c r="RL55" s="222"/>
      <c r="RM55" s="222"/>
      <c r="RN55" s="222"/>
      <c r="RO55" s="222"/>
      <c r="RP55" s="222"/>
      <c r="RQ55" s="222"/>
      <c r="RR55" s="222"/>
      <c r="RS55" s="222"/>
      <c r="RT55" s="222"/>
      <c r="RU55" s="222"/>
      <c r="RV55" s="222"/>
      <c r="RW55" s="222"/>
      <c r="RX55" s="222"/>
      <c r="RY55" s="222"/>
      <c r="RZ55" s="222"/>
      <c r="SA55" s="222"/>
      <c r="SB55" s="222"/>
      <c r="SC55" s="222"/>
      <c r="SD55" s="222"/>
      <c r="SE55" s="222"/>
      <c r="SF55" s="222"/>
      <c r="SG55" s="222"/>
      <c r="SH55" s="222"/>
      <c r="SI55" s="222"/>
      <c r="SJ55" s="222"/>
      <c r="SK55" s="222"/>
      <c r="SL55" s="222"/>
      <c r="SM55" s="222"/>
      <c r="SN55" s="222"/>
      <c r="SO55" s="222"/>
      <c r="SP55" s="222"/>
      <c r="SQ55" s="222"/>
      <c r="SR55" s="222"/>
      <c r="SS55" s="222"/>
      <c r="ST55" s="222"/>
      <c r="SU55" s="222"/>
      <c r="SV55" s="222"/>
      <c r="SW55" s="222"/>
      <c r="SX55" s="222"/>
      <c r="SY55" s="222"/>
      <c r="SZ55" s="222"/>
      <c r="TA55" s="222"/>
      <c r="TB55" s="222"/>
      <c r="TC55" s="222"/>
      <c r="TD55" s="222"/>
      <c r="TE55" s="222"/>
      <c r="TF55" s="222"/>
      <c r="TG55" s="222"/>
      <c r="TH55" s="222"/>
      <c r="TI55" s="222"/>
      <c r="TJ55" s="222"/>
      <c r="TK55" s="222"/>
      <c r="TL55" s="222"/>
      <c r="TM55" s="222"/>
      <c r="TN55" s="222"/>
      <c r="TO55" s="222"/>
      <c r="TP55" s="222"/>
      <c r="TQ55" s="222"/>
      <c r="TR55" s="222"/>
      <c r="TS55" s="222"/>
      <c r="TT55" s="222"/>
      <c r="TU55" s="222"/>
      <c r="TV55" s="222"/>
      <c r="TW55" s="222"/>
      <c r="TX55" s="222"/>
      <c r="TY55" s="222"/>
      <c r="TZ55" s="222"/>
      <c r="UA55" s="222"/>
      <c r="UB55" s="222"/>
      <c r="UC55" s="222"/>
      <c r="UD55" s="222"/>
      <c r="UE55" s="222"/>
      <c r="UF55" s="222"/>
      <c r="UG55" s="222"/>
      <c r="UH55" s="222"/>
      <c r="UI55" s="222"/>
      <c r="UJ55" s="222"/>
      <c r="UK55" s="222"/>
      <c r="UL55" s="222"/>
      <c r="UM55" s="222"/>
      <c r="UN55" s="222"/>
      <c r="UO55" s="222"/>
      <c r="UP55" s="222"/>
      <c r="UQ55" s="222"/>
      <c r="UR55" s="222"/>
      <c r="US55" s="222"/>
      <c r="UT55" s="222"/>
      <c r="UU55" s="222"/>
      <c r="UV55" s="222"/>
      <c r="UW55" s="222"/>
      <c r="UX55" s="222"/>
      <c r="UY55" s="222"/>
      <c r="UZ55" s="222"/>
      <c r="VA55" s="222"/>
      <c r="VB55" s="222"/>
      <c r="VC55" s="222"/>
      <c r="VD55" s="222"/>
      <c r="VE55" s="222"/>
      <c r="VF55" s="222"/>
      <c r="VG55" s="222"/>
      <c r="VH55" s="222"/>
      <c r="VI55" s="222"/>
      <c r="VJ55" s="222"/>
      <c r="VK55" s="222"/>
      <c r="VL55" s="222"/>
      <c r="VM55" s="222"/>
      <c r="VN55" s="222"/>
      <c r="VO55" s="222"/>
      <c r="VP55" s="222"/>
      <c r="VQ55" s="222"/>
      <c r="VR55" s="222"/>
      <c r="VS55" s="222"/>
      <c r="VT55" s="222"/>
      <c r="VU55" s="222"/>
      <c r="VV55" s="222"/>
      <c r="VW55" s="222"/>
      <c r="VX55" s="222"/>
      <c r="VY55" s="222"/>
      <c r="VZ55" s="222"/>
      <c r="WA55" s="222"/>
      <c r="WB55" s="222"/>
      <c r="WC55" s="1446"/>
      <c r="WD55" s="1446"/>
    </row>
    <row r="56" spans="1:602" s="821" customFormat="1" x14ac:dyDescent="0.3">
      <c r="A56" s="1262" t="s">
        <v>137</v>
      </c>
      <c r="B56" s="1440">
        <f>CQ56+CY56+DM56+IA56+IG56+JK56+JU56+'Проверочная  таблица'!KY56+'Прочая  субсидия_МР  и  ГО'!B45+BS56+CA56+AU56+AK56</f>
        <v>286247851.60000002</v>
      </c>
      <c r="C56" s="1440">
        <f>CR56+CZ56+DU56+ID56+IJ56+JP56+JZ56+'Проверочная  таблица'!LE56+'Прочая  субсидия_МР  и  ГО'!C45+BW56+CE56+AP56+AY56</f>
        <v>112972.91</v>
      </c>
      <c r="D56" s="1444">
        <f t="shared" si="518"/>
        <v>286247.85160000005</v>
      </c>
      <c r="E56" s="1444">
        <f t="shared" si="518"/>
        <v>112.97291</v>
      </c>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554">
        <f t="shared" si="508"/>
        <v>0</v>
      </c>
      <c r="AL56" s="1445"/>
      <c r="AM56" s="222"/>
      <c r="AN56" s="222"/>
      <c r="AO56" s="1445"/>
      <c r="AP56" s="554">
        <f t="shared" si="509"/>
        <v>0</v>
      </c>
      <c r="AQ56" s="1445"/>
      <c r="AR56" s="222"/>
      <c r="AS56" s="222"/>
      <c r="AT56" s="1445"/>
      <c r="AU56" s="554">
        <f t="shared" si="511"/>
        <v>96020859.280000001</v>
      </c>
      <c r="AV56" s="1445">
        <f>AV37</f>
        <v>96020859.280000001</v>
      </c>
      <c r="AW56" s="222"/>
      <c r="AX56" s="1445">
        <f t="shared" ref="AX56" si="525">AX37</f>
        <v>0</v>
      </c>
      <c r="AY56" s="554">
        <f t="shared" si="513"/>
        <v>0</v>
      </c>
      <c r="AZ56" s="1445">
        <f>AZ37</f>
        <v>0</v>
      </c>
      <c r="BA56" s="222"/>
      <c r="BB56" s="1445">
        <f>BB37</f>
        <v>0</v>
      </c>
      <c r="BC56" s="222"/>
      <c r="BD56" s="222"/>
      <c r="BE56" s="222"/>
      <c r="BF56" s="222"/>
      <c r="BG56" s="222"/>
      <c r="BH56" s="222"/>
      <c r="BI56" s="222"/>
      <c r="BJ56" s="222"/>
      <c r="BK56" s="222"/>
      <c r="BL56" s="222"/>
      <c r="BM56" s="222"/>
      <c r="BN56" s="222"/>
      <c r="BO56" s="222"/>
      <c r="BP56" s="222"/>
      <c r="BQ56" s="222"/>
      <c r="BR56" s="222"/>
      <c r="BS56" s="227"/>
      <c r="BT56" s="222"/>
      <c r="BU56" s="222"/>
      <c r="BV56" s="1263"/>
      <c r="BW56" s="227"/>
      <c r="BX56" s="222"/>
      <c r="BY56" s="222"/>
      <c r="BZ56" s="1263"/>
      <c r="CA56" s="227">
        <f>CB37</f>
        <v>30934869</v>
      </c>
      <c r="CB56" s="222"/>
      <c r="CC56" s="222"/>
      <c r="CD56" s="1263"/>
      <c r="CE56" s="227">
        <f>CF37</f>
        <v>0</v>
      </c>
      <c r="CF56" s="222"/>
      <c r="CG56" s="222"/>
      <c r="CH56" s="1263"/>
      <c r="CI56" s="222"/>
      <c r="CJ56" s="222"/>
      <c r="CK56" s="222"/>
      <c r="CL56" s="222"/>
      <c r="CM56" s="222"/>
      <c r="CN56" s="222"/>
      <c r="CO56" s="222"/>
      <c r="CP56" s="222"/>
      <c r="CQ56" s="227">
        <f>CS37</f>
        <v>105147261.73999999</v>
      </c>
      <c r="CR56" s="227">
        <f>CT37</f>
        <v>0</v>
      </c>
      <c r="CS56" s="222"/>
      <c r="CT56" s="222"/>
      <c r="CU56" s="222"/>
      <c r="CV56" s="222"/>
      <c r="CW56" s="222"/>
      <c r="CX56" s="222"/>
      <c r="CY56" s="227">
        <f>DA37</f>
        <v>30886764.379999999</v>
      </c>
      <c r="CZ56" s="227">
        <f>DB37</f>
        <v>0</v>
      </c>
      <c r="DA56" s="222"/>
      <c r="DB56" s="222"/>
      <c r="DC56" s="222"/>
      <c r="DD56" s="222"/>
      <c r="DE56" s="222"/>
      <c r="DF56" s="222"/>
      <c r="DG56" s="554"/>
      <c r="DH56" s="233"/>
      <c r="DI56" s="233"/>
      <c r="DJ56" s="554"/>
      <c r="DK56" s="222"/>
      <c r="DL56" s="222"/>
      <c r="DM56" s="227"/>
      <c r="DN56" s="222"/>
      <c r="DO56" s="222"/>
      <c r="DP56" s="222"/>
      <c r="DQ56" s="222"/>
      <c r="DR56" s="222"/>
      <c r="DS56" s="222"/>
      <c r="DT56" s="222"/>
      <c r="DU56" s="227"/>
      <c r="DV56" s="222"/>
      <c r="DW56" s="222"/>
      <c r="DX56" s="222"/>
      <c r="DY56" s="222"/>
      <c r="DZ56" s="222"/>
      <c r="EA56" s="222"/>
      <c r="EB56" s="222"/>
      <c r="EC56" s="222"/>
      <c r="ED56" s="222"/>
      <c r="EE56" s="222"/>
      <c r="EF56" s="222"/>
      <c r="EG56" s="222"/>
      <c r="EH56" s="222"/>
      <c r="EI56" s="222"/>
      <c r="EJ56" s="222"/>
      <c r="EK56" s="222"/>
      <c r="EL56" s="222"/>
      <c r="EM56" s="222"/>
      <c r="EN56" s="222"/>
      <c r="EO56" s="222"/>
      <c r="EP56" s="222"/>
      <c r="EQ56" s="222"/>
      <c r="ER56" s="222"/>
      <c r="ES56" s="222"/>
      <c r="ET56" s="222"/>
      <c r="EU56" s="222"/>
      <c r="EV56" s="222"/>
      <c r="EW56" s="222"/>
      <c r="EX56" s="222"/>
      <c r="EY56" s="222"/>
      <c r="EZ56" s="222"/>
      <c r="FA56" s="222"/>
      <c r="FB56" s="222"/>
      <c r="FC56" s="222"/>
      <c r="FD56" s="222"/>
      <c r="FE56" s="222"/>
      <c r="FF56" s="222"/>
      <c r="FG56" s="222"/>
      <c r="FH56" s="222"/>
      <c r="FI56" s="222"/>
      <c r="FJ56" s="222"/>
      <c r="FK56" s="222"/>
      <c r="FL56" s="222"/>
      <c r="FM56" s="222"/>
      <c r="FN56" s="222"/>
      <c r="FO56" s="222"/>
      <c r="FP56" s="222"/>
      <c r="FQ56" s="222"/>
      <c r="FR56" s="222"/>
      <c r="FS56" s="222"/>
      <c r="FT56" s="222"/>
      <c r="FU56" s="222"/>
      <c r="FV56" s="222"/>
      <c r="FW56" s="222"/>
      <c r="FX56" s="222"/>
      <c r="FY56" s="222"/>
      <c r="FZ56" s="222"/>
      <c r="GA56" s="222"/>
      <c r="GB56" s="222"/>
      <c r="GC56" s="222"/>
      <c r="GD56" s="222"/>
      <c r="GE56" s="222"/>
      <c r="GF56" s="222"/>
      <c r="GG56" s="222"/>
      <c r="GH56" s="222"/>
      <c r="GI56" s="222"/>
      <c r="GJ56" s="222"/>
      <c r="GK56" s="222"/>
      <c r="GL56" s="222"/>
      <c r="GM56" s="222"/>
      <c r="GN56" s="222"/>
      <c r="GO56" s="222"/>
      <c r="GP56" s="222"/>
      <c r="GQ56" s="222"/>
      <c r="GR56" s="222"/>
      <c r="GS56" s="222"/>
      <c r="GT56" s="222"/>
      <c r="GU56" s="222"/>
      <c r="GV56" s="222"/>
      <c r="GW56" s="222"/>
      <c r="GX56" s="222"/>
      <c r="GY56" s="222"/>
      <c r="GZ56" s="222"/>
      <c r="HA56" s="222"/>
      <c r="HB56" s="222"/>
      <c r="HC56" s="222"/>
      <c r="HD56" s="222"/>
      <c r="HE56" s="222"/>
      <c r="HF56" s="222"/>
      <c r="HG56" s="222"/>
      <c r="HH56" s="222"/>
      <c r="HI56" s="222"/>
      <c r="HJ56" s="222"/>
      <c r="HK56" s="222"/>
      <c r="HL56" s="222"/>
      <c r="HM56" s="222"/>
      <c r="HN56" s="222"/>
      <c r="HO56" s="222"/>
      <c r="HP56" s="222"/>
      <c r="HQ56" s="222"/>
      <c r="HR56" s="222"/>
      <c r="HS56" s="222"/>
      <c r="HT56" s="222"/>
      <c r="HU56" s="222"/>
      <c r="HV56" s="222"/>
      <c r="HW56" s="222"/>
      <c r="HX56" s="222"/>
      <c r="HY56" s="222"/>
      <c r="HZ56" s="222"/>
      <c r="IA56" s="227"/>
      <c r="IB56" s="222"/>
      <c r="IC56" s="222"/>
      <c r="ID56" s="227"/>
      <c r="IE56" s="222"/>
      <c r="IF56" s="222"/>
      <c r="IG56" s="227">
        <f>'Проверочная  таблица'!IM37</f>
        <v>15033279.370000003</v>
      </c>
      <c r="IH56" s="227"/>
      <c r="II56" s="227"/>
      <c r="IJ56" s="227">
        <f>'Проверочная  таблица'!IP37</f>
        <v>112972.91</v>
      </c>
      <c r="IK56" s="227"/>
      <c r="IL56" s="227"/>
      <c r="IM56" s="222"/>
      <c r="IN56" s="222"/>
      <c r="IO56" s="222"/>
      <c r="IP56" s="222"/>
      <c r="IQ56" s="222"/>
      <c r="IR56" s="222"/>
      <c r="IS56" s="1446"/>
      <c r="IT56" s="1446"/>
      <c r="IU56" s="1446"/>
      <c r="IV56" s="1446"/>
      <c r="IW56" s="1446"/>
      <c r="IX56" s="1446"/>
      <c r="IY56" s="1446"/>
      <c r="IZ56" s="1446"/>
      <c r="JA56" s="1446"/>
      <c r="JB56" s="1446"/>
      <c r="JC56" s="1446"/>
      <c r="JD56" s="1446"/>
      <c r="JE56" s="554">
        <f t="shared" si="514"/>
        <v>0</v>
      </c>
      <c r="JF56" s="1447"/>
      <c r="JG56" s="1446"/>
      <c r="JH56" s="554">
        <f t="shared" si="516"/>
        <v>0</v>
      </c>
      <c r="JI56" s="1447"/>
      <c r="JJ56" s="1446"/>
      <c r="JK56" s="1448">
        <f>SUM(JL56:JO56)</f>
        <v>0</v>
      </c>
      <c r="JL56" s="222"/>
      <c r="JM56" s="222"/>
      <c r="JN56" s="222"/>
      <c r="JO56" s="222"/>
      <c r="JP56" s="1448">
        <f>SUM(JQ56:JT56)</f>
        <v>0</v>
      </c>
      <c r="JQ56" s="222"/>
      <c r="JR56" s="222"/>
      <c r="JS56" s="222"/>
      <c r="JT56" s="222"/>
      <c r="JU56" s="1448">
        <f>SUM(JV56:JY56)</f>
        <v>0</v>
      </c>
      <c r="JV56" s="222"/>
      <c r="JW56" s="222"/>
      <c r="JX56" s="222"/>
      <c r="JY56" s="222"/>
      <c r="JZ56" s="1448">
        <f>SUM(KA56:KD56)</f>
        <v>0</v>
      </c>
      <c r="KA56" s="222"/>
      <c r="KB56" s="222"/>
      <c r="KC56" s="222"/>
      <c r="KD56" s="222"/>
      <c r="KE56" s="1263"/>
      <c r="KF56" s="1263"/>
      <c r="KG56" s="1263"/>
      <c r="KH56" s="1263"/>
      <c r="KI56" s="1263"/>
      <c r="KJ56" s="1263"/>
      <c r="KK56" s="1263"/>
      <c r="KL56" s="1263"/>
      <c r="KM56" s="1263"/>
      <c r="KN56" s="1263"/>
      <c r="KO56" s="1263"/>
      <c r="KP56" s="1263"/>
      <c r="KQ56" s="1263"/>
      <c r="KR56" s="1263"/>
      <c r="KS56" s="1263"/>
      <c r="KT56" s="1263"/>
      <c r="KU56" s="1263"/>
      <c r="KV56" s="1263"/>
      <c r="KW56" s="1263"/>
      <c r="KX56" s="1263"/>
      <c r="KY56" s="982"/>
      <c r="KZ56" s="982"/>
      <c r="LA56" s="982"/>
      <c r="LB56" s="982"/>
      <c r="LC56" s="982"/>
      <c r="LD56" s="982"/>
      <c r="LE56" s="982"/>
      <c r="LF56" s="982"/>
      <c r="LG56" s="1263"/>
      <c r="LH56" s="1263"/>
      <c r="LI56" s="1263"/>
      <c r="LJ56" s="1263"/>
      <c r="LK56" s="1263"/>
      <c r="LL56" s="1263"/>
      <c r="LM56" s="1263"/>
      <c r="LN56" s="222"/>
      <c r="LO56" s="222"/>
      <c r="LP56" s="1263"/>
      <c r="LQ56" s="1263"/>
      <c r="LR56" s="1263"/>
      <c r="LS56" s="222"/>
      <c r="LT56" s="222"/>
      <c r="LU56" s="1263"/>
      <c r="LV56" s="1263"/>
      <c r="LW56" s="1263"/>
      <c r="LX56" s="1263"/>
      <c r="LY56" s="1263"/>
      <c r="LZ56" s="1263"/>
      <c r="MA56" s="1263"/>
      <c r="MB56" s="1263"/>
      <c r="MC56" s="1263"/>
      <c r="MD56" s="1263"/>
      <c r="ME56" s="1263"/>
      <c r="MF56" s="1263"/>
      <c r="MG56" s="1439"/>
      <c r="MH56" s="1439"/>
      <c r="MI56" s="1439"/>
      <c r="MJ56" s="1439"/>
      <c r="MK56" s="1439"/>
      <c r="ML56" s="1439"/>
      <c r="MM56" s="1439"/>
      <c r="MN56" s="1439"/>
      <c r="MO56" s="1439"/>
      <c r="MP56" s="1439"/>
      <c r="MQ56" s="1439"/>
      <c r="MR56" s="1439"/>
      <c r="MS56" s="1439"/>
      <c r="MT56" s="1439"/>
      <c r="MU56" s="1439"/>
      <c r="MV56" s="1439"/>
      <c r="MW56" s="1439"/>
      <c r="MX56" s="1439"/>
      <c r="MY56" s="1439"/>
      <c r="MZ56" s="1439"/>
      <c r="NA56" s="1439"/>
      <c r="NB56" s="1439"/>
      <c r="NC56" s="1439"/>
      <c r="ND56" s="1439"/>
      <c r="NE56" s="1439"/>
      <c r="NF56" s="1439"/>
      <c r="NG56" s="1439"/>
      <c r="NH56" s="1439"/>
      <c r="NI56" s="1439"/>
      <c r="NJ56" s="1439"/>
      <c r="NK56" s="1439"/>
      <c r="NL56" s="1439"/>
      <c r="NM56" s="222"/>
      <c r="NN56" s="222"/>
      <c r="NO56" s="222"/>
      <c r="NP56" s="222"/>
      <c r="NQ56" s="222"/>
      <c r="NR56" s="222"/>
      <c r="NS56" s="222"/>
      <c r="NT56" s="222"/>
      <c r="NU56" s="222"/>
      <c r="NV56" s="222"/>
      <c r="NW56" s="222"/>
      <c r="NX56" s="222"/>
      <c r="NY56" s="222"/>
      <c r="NZ56" s="222"/>
      <c r="OA56" s="222"/>
      <c r="OB56" s="222"/>
      <c r="OC56" s="222"/>
      <c r="OD56" s="222"/>
      <c r="OE56" s="222"/>
      <c r="OF56" s="222"/>
      <c r="OG56" s="222"/>
      <c r="OH56" s="222"/>
      <c r="OI56" s="222"/>
      <c r="OJ56" s="222"/>
      <c r="OK56" s="222"/>
      <c r="OL56" s="222"/>
      <c r="OM56" s="222"/>
      <c r="ON56" s="222"/>
      <c r="OO56" s="222"/>
      <c r="OP56" s="222"/>
      <c r="OQ56" s="222"/>
      <c r="OR56" s="222"/>
      <c r="OS56" s="222"/>
      <c r="OT56" s="222"/>
      <c r="OU56" s="222"/>
      <c r="OV56" s="222"/>
      <c r="OW56" s="222"/>
      <c r="OX56" s="222"/>
      <c r="OY56" s="222"/>
      <c r="OZ56" s="222"/>
      <c r="PA56" s="222"/>
      <c r="PB56" s="222"/>
      <c r="PC56" s="222"/>
      <c r="PD56" s="222"/>
      <c r="PE56" s="222"/>
      <c r="PF56" s="222"/>
      <c r="PG56" s="222"/>
      <c r="PH56" s="222"/>
      <c r="PI56" s="222"/>
      <c r="PJ56" s="222"/>
      <c r="PK56" s="222"/>
      <c r="PL56" s="222"/>
      <c r="PM56" s="222"/>
      <c r="PN56" s="222"/>
      <c r="PO56" s="222"/>
      <c r="PP56" s="222"/>
      <c r="PQ56" s="222"/>
      <c r="PR56" s="222"/>
      <c r="PS56" s="222"/>
      <c r="PT56" s="222"/>
      <c r="PU56" s="222"/>
      <c r="PV56" s="222"/>
      <c r="PW56" s="222"/>
      <c r="PX56" s="222"/>
      <c r="PY56" s="222"/>
      <c r="PZ56" s="222"/>
      <c r="QA56" s="222"/>
      <c r="QB56" s="222"/>
      <c r="QC56" s="222"/>
      <c r="QD56" s="222"/>
      <c r="QE56" s="222"/>
      <c r="QF56" s="222"/>
      <c r="QG56" s="222"/>
      <c r="QH56" s="222"/>
      <c r="QI56" s="222"/>
      <c r="QJ56" s="222"/>
      <c r="QK56" s="222"/>
      <c r="QL56" s="222"/>
      <c r="QM56" s="222"/>
      <c r="QN56" s="222"/>
      <c r="QO56" s="222"/>
      <c r="QP56" s="222"/>
      <c r="QQ56" s="222"/>
      <c r="QR56" s="222"/>
      <c r="QS56" s="222"/>
      <c r="QT56" s="222"/>
      <c r="QU56" s="222"/>
      <c r="QV56" s="222"/>
      <c r="QW56" s="222"/>
      <c r="QX56" s="222"/>
      <c r="QY56" s="222"/>
      <c r="QZ56" s="222"/>
      <c r="RA56" s="222"/>
      <c r="RB56" s="222"/>
      <c r="RC56" s="222"/>
      <c r="RD56" s="222"/>
      <c r="RE56" s="222"/>
      <c r="RF56" s="222"/>
      <c r="RG56" s="222"/>
      <c r="RH56" s="222"/>
      <c r="RI56" s="222"/>
      <c r="RJ56" s="222"/>
      <c r="RK56" s="222"/>
      <c r="RL56" s="222"/>
      <c r="RM56" s="222"/>
      <c r="RN56" s="222"/>
      <c r="RO56" s="222"/>
      <c r="RP56" s="222"/>
      <c r="RQ56" s="222"/>
      <c r="RR56" s="222"/>
      <c r="RS56" s="222"/>
      <c r="RT56" s="222"/>
      <c r="RU56" s="222"/>
      <c r="RV56" s="222"/>
      <c r="RW56" s="222"/>
      <c r="RX56" s="222"/>
      <c r="RY56" s="222"/>
      <c r="RZ56" s="222"/>
      <c r="SA56" s="222"/>
      <c r="SB56" s="222"/>
      <c r="SC56" s="222"/>
      <c r="SD56" s="222"/>
      <c r="SE56" s="222"/>
      <c r="SF56" s="222"/>
      <c r="SG56" s="222"/>
      <c r="SH56" s="222"/>
      <c r="SI56" s="222"/>
      <c r="SJ56" s="222"/>
      <c r="SK56" s="222"/>
      <c r="SL56" s="222"/>
      <c r="SM56" s="222"/>
      <c r="SN56" s="222"/>
      <c r="SO56" s="222"/>
      <c r="SP56" s="222"/>
      <c r="SQ56" s="222"/>
      <c r="SR56" s="222"/>
      <c r="SS56" s="222"/>
      <c r="ST56" s="222"/>
      <c r="SU56" s="222"/>
      <c r="SV56" s="222"/>
      <c r="SW56" s="222"/>
      <c r="SX56" s="222"/>
      <c r="SY56" s="222"/>
      <c r="SZ56" s="222"/>
      <c r="TA56" s="222"/>
      <c r="TB56" s="222"/>
      <c r="TC56" s="222"/>
      <c r="TD56" s="222"/>
      <c r="TE56" s="222"/>
      <c r="TF56" s="222"/>
      <c r="TG56" s="222"/>
      <c r="TH56" s="222"/>
      <c r="TI56" s="222"/>
      <c r="TJ56" s="222"/>
      <c r="TK56" s="222"/>
      <c r="TL56" s="222"/>
      <c r="TM56" s="222"/>
      <c r="TN56" s="222"/>
      <c r="TO56" s="222"/>
      <c r="TP56" s="222"/>
      <c r="TQ56" s="222"/>
      <c r="TR56" s="222"/>
      <c r="TS56" s="222"/>
      <c r="TT56" s="222"/>
      <c r="TU56" s="222"/>
      <c r="TV56" s="222"/>
      <c r="TW56" s="222"/>
      <c r="TX56" s="222"/>
      <c r="TY56" s="222"/>
      <c r="TZ56" s="222"/>
      <c r="UA56" s="222"/>
      <c r="UB56" s="222"/>
      <c r="UC56" s="222"/>
      <c r="UD56" s="222"/>
      <c r="UE56" s="222"/>
      <c r="UF56" s="222"/>
      <c r="UG56" s="222"/>
      <c r="UH56" s="222"/>
      <c r="UI56" s="222"/>
      <c r="UJ56" s="222"/>
      <c r="UK56" s="222"/>
      <c r="UL56" s="222"/>
      <c r="UM56" s="222"/>
      <c r="UN56" s="222"/>
      <c r="UO56" s="222"/>
      <c r="UP56" s="222"/>
      <c r="UQ56" s="222"/>
      <c r="UR56" s="222"/>
      <c r="US56" s="222"/>
      <c r="UT56" s="222"/>
      <c r="UU56" s="222"/>
      <c r="UV56" s="222"/>
      <c r="UW56" s="222"/>
      <c r="UX56" s="222"/>
      <c r="UY56" s="222"/>
      <c r="UZ56" s="222"/>
      <c r="VA56" s="222"/>
      <c r="VB56" s="222"/>
      <c r="VC56" s="222"/>
      <c r="VD56" s="222"/>
      <c r="VE56" s="222"/>
      <c r="VF56" s="222"/>
      <c r="VG56" s="222"/>
      <c r="VH56" s="222"/>
      <c r="VI56" s="222"/>
      <c r="VJ56" s="222"/>
      <c r="VK56" s="222"/>
      <c r="VL56" s="222"/>
      <c r="VM56" s="222"/>
      <c r="VN56" s="222"/>
      <c r="VO56" s="222"/>
      <c r="VP56" s="222"/>
      <c r="VQ56" s="222"/>
      <c r="VR56" s="222"/>
      <c r="VS56" s="222"/>
      <c r="VT56" s="222"/>
      <c r="VU56" s="222"/>
      <c r="VV56" s="222"/>
      <c r="VW56" s="222"/>
      <c r="VX56" s="222"/>
      <c r="VY56" s="222"/>
      <c r="VZ56" s="222"/>
      <c r="WA56" s="222"/>
      <c r="WB56" s="222"/>
      <c r="WC56" s="1446"/>
      <c r="WD56" s="1446"/>
    </row>
    <row r="57" spans="1:602" s="821" customFormat="1" x14ac:dyDescent="0.3">
      <c r="A57" s="1262" t="s">
        <v>166</v>
      </c>
      <c r="B57" s="1440">
        <f>B53-B54-B55-B56</f>
        <v>0</v>
      </c>
      <c r="C57" s="1440">
        <f>C53-C54-C55-C56</f>
        <v>-3.5797711461782455E-9</v>
      </c>
      <c r="D57" s="1444">
        <f t="shared" si="518"/>
        <v>0</v>
      </c>
      <c r="E57" s="1444">
        <f t="shared" si="518"/>
        <v>-3.5797711461782455E-12</v>
      </c>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554">
        <f t="shared" si="508"/>
        <v>0</v>
      </c>
      <c r="AL57" s="1445"/>
      <c r="AM57" s="222"/>
      <c r="AN57" s="222"/>
      <c r="AO57" s="1445">
        <f>SUM(AP57:AS57)</f>
        <v>0</v>
      </c>
      <c r="AP57" s="554">
        <f t="shared" si="509"/>
        <v>0</v>
      </c>
      <c r="AQ57" s="1445"/>
      <c r="AR57" s="222"/>
      <c r="AS57" s="222"/>
      <c r="AT57" s="1445"/>
      <c r="AU57" s="554">
        <f t="shared" si="511"/>
        <v>9.1269612312316895E-8</v>
      </c>
      <c r="AV57" s="1445">
        <f>SUM(AW57:NL57)</f>
        <v>6.5192580223083496E-8</v>
      </c>
      <c r="AW57" s="222"/>
      <c r="AX57" s="1445">
        <f>SUM(AY57:BA57)</f>
        <v>2.6077032089233398E-8</v>
      </c>
      <c r="AY57" s="554">
        <f t="shared" si="513"/>
        <v>1.3038516044616699E-8</v>
      </c>
      <c r="AZ57" s="1445">
        <f>SUM(BA57:NL57)</f>
        <v>1.3038516044616699E-8</v>
      </c>
      <c r="BA57" s="222"/>
      <c r="BB57" s="1445">
        <f>SUM(BC57:BE57)</f>
        <v>0</v>
      </c>
      <c r="BC57" s="222"/>
      <c r="BD57" s="222"/>
      <c r="BE57" s="222"/>
      <c r="BF57" s="222"/>
      <c r="BG57" s="222"/>
      <c r="BH57" s="222"/>
      <c r="BI57" s="222"/>
      <c r="BJ57" s="222"/>
      <c r="BK57" s="222"/>
      <c r="BL57" s="222"/>
      <c r="BM57" s="222"/>
      <c r="BN57" s="222"/>
      <c r="BO57" s="222"/>
      <c r="BP57" s="222"/>
      <c r="BQ57" s="222"/>
      <c r="BR57" s="222"/>
      <c r="BS57" s="227">
        <f>BS53-BS54-BS55-BS56</f>
        <v>0</v>
      </c>
      <c r="BT57" s="222"/>
      <c r="BU57" s="222"/>
      <c r="BV57" s="1263"/>
      <c r="BW57" s="227">
        <f>BW53-BW54-BW55-BW56</f>
        <v>0</v>
      </c>
      <c r="BX57" s="222"/>
      <c r="BY57" s="222"/>
      <c r="BZ57" s="1263"/>
      <c r="CA57" s="227">
        <f>CA53-CA54-CA55-CA56</f>
        <v>0</v>
      </c>
      <c r="CB57" s="222"/>
      <c r="CC57" s="222"/>
      <c r="CD57" s="1263"/>
      <c r="CE57" s="227">
        <f>CE53-CE54-CE55-CE56</f>
        <v>0</v>
      </c>
      <c r="CF57" s="222"/>
      <c r="CG57" s="222"/>
      <c r="CH57" s="1263"/>
      <c r="CI57" s="222"/>
      <c r="CJ57" s="222"/>
      <c r="CK57" s="222"/>
      <c r="CL57" s="222"/>
      <c r="CM57" s="222"/>
      <c r="CN57" s="222"/>
      <c r="CO57" s="222"/>
      <c r="CP57" s="222"/>
      <c r="CQ57" s="227">
        <f>CQ53-CQ54-CQ55-CQ56</f>
        <v>0</v>
      </c>
      <c r="CR57" s="227">
        <f>CR53-CR54-CR55-CR56</f>
        <v>0</v>
      </c>
      <c r="CS57" s="222"/>
      <c r="CT57" s="222"/>
      <c r="CU57" s="222"/>
      <c r="CV57" s="222"/>
      <c r="CW57" s="222"/>
      <c r="CX57" s="222"/>
      <c r="CY57" s="227">
        <f>CY53-CY54-CY55-CY56</f>
        <v>0</v>
      </c>
      <c r="CZ57" s="227">
        <f>CZ53-CZ54-CZ55-CZ56</f>
        <v>0</v>
      </c>
      <c r="DA57" s="222"/>
      <c r="DB57" s="222"/>
      <c r="DC57" s="222"/>
      <c r="DD57" s="222"/>
      <c r="DE57" s="222"/>
      <c r="DF57" s="222"/>
      <c r="DG57" s="554"/>
      <c r="DH57" s="233"/>
      <c r="DI57" s="233"/>
      <c r="DJ57" s="554"/>
      <c r="DK57" s="222"/>
      <c r="DL57" s="222"/>
      <c r="DM57" s="227">
        <f>DM53-DM54-DM55-DM56</f>
        <v>-1.862645149230957E-9</v>
      </c>
      <c r="DN57" s="222"/>
      <c r="DO57" s="222"/>
      <c r="DP57" s="222"/>
      <c r="DQ57" s="222"/>
      <c r="DR57" s="222"/>
      <c r="DS57" s="222"/>
      <c r="DT57" s="222"/>
      <c r="DU57" s="227">
        <f>DU53-DU54-DU55-DU56</f>
        <v>0</v>
      </c>
      <c r="DV57" s="222"/>
      <c r="DW57" s="222"/>
      <c r="DX57" s="222"/>
      <c r="DY57" s="222"/>
      <c r="DZ57" s="222"/>
      <c r="EA57" s="222"/>
      <c r="EB57" s="222"/>
      <c r="EC57" s="222"/>
      <c r="ED57" s="222"/>
      <c r="EE57" s="222"/>
      <c r="EF57" s="222"/>
      <c r="EG57" s="222"/>
      <c r="EH57" s="222"/>
      <c r="EI57" s="222"/>
      <c r="EJ57" s="222"/>
      <c r="EK57" s="222"/>
      <c r="EL57" s="222"/>
      <c r="EM57" s="222"/>
      <c r="EN57" s="222"/>
      <c r="EO57" s="222"/>
      <c r="EP57" s="222"/>
      <c r="EQ57" s="222"/>
      <c r="ER57" s="222"/>
      <c r="ES57" s="222"/>
      <c r="ET57" s="222"/>
      <c r="EU57" s="222"/>
      <c r="EV57" s="222"/>
      <c r="EW57" s="222"/>
      <c r="EX57" s="222"/>
      <c r="EY57" s="222"/>
      <c r="EZ57" s="222"/>
      <c r="FA57" s="222"/>
      <c r="FB57" s="222"/>
      <c r="FC57" s="222"/>
      <c r="FD57" s="222"/>
      <c r="FE57" s="222"/>
      <c r="FF57" s="222"/>
      <c r="FG57" s="222"/>
      <c r="FH57" s="222"/>
      <c r="FI57" s="222"/>
      <c r="FJ57" s="222"/>
      <c r="FK57" s="222"/>
      <c r="FL57" s="222"/>
      <c r="FM57" s="222"/>
      <c r="FN57" s="222"/>
      <c r="FO57" s="222"/>
      <c r="FP57" s="222"/>
      <c r="FQ57" s="222"/>
      <c r="FR57" s="222"/>
      <c r="FS57" s="222"/>
      <c r="FT57" s="222"/>
      <c r="FU57" s="222"/>
      <c r="FV57" s="222"/>
      <c r="FW57" s="222"/>
      <c r="FX57" s="222"/>
      <c r="FY57" s="222"/>
      <c r="FZ57" s="222"/>
      <c r="GA57" s="222"/>
      <c r="GB57" s="222"/>
      <c r="GC57" s="222"/>
      <c r="GD57" s="222"/>
      <c r="GE57" s="222"/>
      <c r="GF57" s="222"/>
      <c r="GG57" s="222"/>
      <c r="GH57" s="222"/>
      <c r="GI57" s="222"/>
      <c r="GJ57" s="222"/>
      <c r="GK57" s="222"/>
      <c r="GL57" s="222"/>
      <c r="GM57" s="222"/>
      <c r="GN57" s="222"/>
      <c r="GO57" s="222"/>
      <c r="GP57" s="222"/>
      <c r="GQ57" s="222"/>
      <c r="GR57" s="222"/>
      <c r="GS57" s="222"/>
      <c r="GT57" s="222"/>
      <c r="GU57" s="222"/>
      <c r="GV57" s="222"/>
      <c r="GW57" s="222"/>
      <c r="GX57" s="222"/>
      <c r="GY57" s="222"/>
      <c r="GZ57" s="222"/>
      <c r="HA57" s="222"/>
      <c r="HB57" s="222"/>
      <c r="HC57" s="222"/>
      <c r="HD57" s="222"/>
      <c r="HE57" s="222"/>
      <c r="HF57" s="222"/>
      <c r="HG57" s="222"/>
      <c r="HH57" s="222"/>
      <c r="HI57" s="222"/>
      <c r="HJ57" s="222"/>
      <c r="HK57" s="222"/>
      <c r="HL57" s="222"/>
      <c r="HM57" s="222"/>
      <c r="HN57" s="222"/>
      <c r="HO57" s="222"/>
      <c r="HP57" s="222"/>
      <c r="HQ57" s="222"/>
      <c r="HR57" s="222"/>
      <c r="HS57" s="222"/>
      <c r="HT57" s="222"/>
      <c r="HU57" s="222"/>
      <c r="HV57" s="222"/>
      <c r="HW57" s="222"/>
      <c r="HX57" s="222"/>
      <c r="HY57" s="222"/>
      <c r="HZ57" s="222"/>
      <c r="IA57" s="227">
        <f>IA53-IA54-IA55-IA56</f>
        <v>0</v>
      </c>
      <c r="IB57" s="222"/>
      <c r="IC57" s="222"/>
      <c r="ID57" s="227">
        <f>ID53-ID54-ID55-ID56</f>
        <v>0</v>
      </c>
      <c r="IE57" s="222"/>
      <c r="IF57" s="222"/>
      <c r="IG57" s="227">
        <f>IG53-IG54-IG55-IG56</f>
        <v>0</v>
      </c>
      <c r="IH57" s="227"/>
      <c r="II57" s="227"/>
      <c r="IJ57" s="227">
        <f>IJ53-IJ54-IJ55-IJ56</f>
        <v>0</v>
      </c>
      <c r="IK57" s="227"/>
      <c r="IL57" s="227"/>
      <c r="IM57" s="222"/>
      <c r="IN57" s="222"/>
      <c r="IO57" s="222"/>
      <c r="IP57" s="222"/>
      <c r="IQ57" s="222"/>
      <c r="IR57" s="222"/>
      <c r="IS57" s="1446"/>
      <c r="IT57" s="1446"/>
      <c r="IU57" s="1446"/>
      <c r="IV57" s="1446"/>
      <c r="IW57" s="1446"/>
      <c r="IX57" s="1446"/>
      <c r="IY57" s="1446"/>
      <c r="IZ57" s="1446"/>
      <c r="JA57" s="1446"/>
      <c r="JB57" s="1446"/>
      <c r="JC57" s="1446"/>
      <c r="JD57" s="1446"/>
      <c r="JE57" s="554">
        <f t="shared" si="514"/>
        <v>0</v>
      </c>
      <c r="JF57" s="1447">
        <f t="shared" ref="JF57" si="526">JF53-JF54-JF55-JF56</f>
        <v>0</v>
      </c>
      <c r="JG57" s="1446"/>
      <c r="JH57" s="554">
        <f t="shared" si="516"/>
        <v>0</v>
      </c>
      <c r="JI57" s="1447">
        <f t="shared" ref="JI57" si="527">JI53-JI54-JI55-JI56</f>
        <v>0</v>
      </c>
      <c r="JJ57" s="1446"/>
      <c r="JK57" s="1448">
        <f>SUM(JL57:JO57)</f>
        <v>0</v>
      </c>
      <c r="JL57" s="222"/>
      <c r="JM57" s="222"/>
      <c r="JN57" s="222"/>
      <c r="JO57" s="222"/>
      <c r="JP57" s="1448">
        <f>SUM(JQ57:JT57)</f>
        <v>0</v>
      </c>
      <c r="JQ57" s="222"/>
      <c r="JR57" s="222"/>
      <c r="JS57" s="222"/>
      <c r="JT57" s="222"/>
      <c r="JU57" s="1448">
        <f>SUM(JV57:JY57)</f>
        <v>0</v>
      </c>
      <c r="JV57" s="222"/>
      <c r="JW57" s="222"/>
      <c r="JX57" s="222"/>
      <c r="JY57" s="222"/>
      <c r="JZ57" s="1448">
        <f>SUM(KA57:KD57)</f>
        <v>0</v>
      </c>
      <c r="KA57" s="222"/>
      <c r="KB57" s="222"/>
      <c r="KC57" s="222"/>
      <c r="KD57" s="222"/>
      <c r="KE57" s="1263"/>
      <c r="KF57" s="1263"/>
      <c r="KG57" s="1263"/>
      <c r="KH57" s="1263"/>
      <c r="KI57" s="1263"/>
      <c r="KJ57" s="1263"/>
      <c r="KK57" s="1263"/>
      <c r="KL57" s="1263"/>
      <c r="KM57" s="1263"/>
      <c r="KN57" s="1263"/>
      <c r="KO57" s="1263"/>
      <c r="KP57" s="1263"/>
      <c r="KQ57" s="1263"/>
      <c r="KR57" s="1263"/>
      <c r="KS57" s="1263"/>
      <c r="KT57" s="1263"/>
      <c r="KU57" s="1263"/>
      <c r="KV57" s="1263"/>
      <c r="KW57" s="1263"/>
      <c r="KX57" s="1263"/>
      <c r="KY57" s="227">
        <f>KY53-KY54-KY55-KY56</f>
        <v>1.4901161193847656E-8</v>
      </c>
      <c r="KZ57" s="982"/>
      <c r="LA57" s="982"/>
      <c r="LB57" s="982"/>
      <c r="LC57" s="982"/>
      <c r="LD57" s="982"/>
      <c r="LE57" s="227">
        <f>LE53-LE54-LE55-LE56</f>
        <v>0</v>
      </c>
      <c r="LF57" s="982"/>
      <c r="LG57" s="1263"/>
      <c r="LH57" s="1263"/>
      <c r="LI57" s="1263"/>
      <c r="LJ57" s="1263"/>
      <c r="LK57" s="1263"/>
      <c r="LL57" s="1263"/>
      <c r="LM57" s="1263"/>
      <c r="LN57" s="222"/>
      <c r="LO57" s="222"/>
      <c r="LP57" s="1263"/>
      <c r="LQ57" s="1263"/>
      <c r="LR57" s="1263"/>
      <c r="LS57" s="222"/>
      <c r="LT57" s="222"/>
      <c r="LU57" s="1263"/>
      <c r="LV57" s="1263"/>
      <c r="LW57" s="1263"/>
      <c r="LX57" s="1263"/>
      <c r="LY57" s="1263"/>
      <c r="LZ57" s="1263"/>
      <c r="MA57" s="1263"/>
      <c r="MB57" s="1263"/>
      <c r="MC57" s="1263"/>
      <c r="MD57" s="1263"/>
      <c r="ME57" s="1263"/>
      <c r="MF57" s="1263"/>
      <c r="MG57" s="1439"/>
      <c r="MH57" s="1439"/>
      <c r="MI57" s="1439"/>
      <c r="MJ57" s="1439"/>
      <c r="MK57" s="1439"/>
      <c r="ML57" s="1439"/>
      <c r="MM57" s="1439"/>
      <c r="MN57" s="1439"/>
      <c r="MO57" s="1439"/>
      <c r="MP57" s="1439"/>
      <c r="MQ57" s="1439"/>
      <c r="MR57" s="1439"/>
      <c r="MS57" s="1439"/>
      <c r="MT57" s="1439"/>
      <c r="MU57" s="1439"/>
      <c r="MV57" s="1439"/>
      <c r="MW57" s="1439"/>
      <c r="MX57" s="1439"/>
      <c r="MY57" s="1439"/>
      <c r="MZ57" s="1439"/>
      <c r="NA57" s="1439"/>
      <c r="NB57" s="1439"/>
      <c r="NC57" s="1439"/>
      <c r="ND57" s="1439"/>
      <c r="NE57" s="1439"/>
      <c r="NF57" s="1439"/>
      <c r="NG57" s="1439"/>
      <c r="NH57" s="1439"/>
      <c r="NI57" s="1439"/>
      <c r="NJ57" s="1439"/>
      <c r="NK57" s="1439"/>
      <c r="NL57" s="1439"/>
      <c r="NM57" s="222"/>
      <c r="NN57" s="222"/>
      <c r="NO57" s="222"/>
      <c r="NP57" s="222"/>
      <c r="NQ57" s="222"/>
      <c r="NR57" s="222"/>
      <c r="NS57" s="222"/>
      <c r="NT57" s="222"/>
      <c r="NU57" s="222"/>
      <c r="NV57" s="222"/>
      <c r="NW57" s="222"/>
      <c r="NX57" s="222"/>
      <c r="NY57" s="222"/>
      <c r="NZ57" s="222"/>
      <c r="OA57" s="222"/>
      <c r="OB57" s="222"/>
      <c r="OC57" s="222"/>
      <c r="OD57" s="222"/>
      <c r="OE57" s="222"/>
      <c r="OF57" s="222"/>
      <c r="OG57" s="222"/>
      <c r="OH57" s="222"/>
      <c r="OI57" s="222"/>
      <c r="OJ57" s="222"/>
      <c r="OK57" s="222"/>
      <c r="OL57" s="222"/>
      <c r="OM57" s="222"/>
      <c r="ON57" s="222"/>
      <c r="OO57" s="222"/>
      <c r="OP57" s="222"/>
      <c r="OQ57" s="222"/>
      <c r="OR57" s="222"/>
      <c r="OS57" s="222"/>
      <c r="OT57" s="222"/>
      <c r="OU57" s="222"/>
      <c r="OV57" s="222"/>
      <c r="OW57" s="222"/>
      <c r="OX57" s="222"/>
      <c r="OY57" s="222"/>
      <c r="OZ57" s="222"/>
      <c r="PA57" s="222"/>
      <c r="PB57" s="222"/>
      <c r="PC57" s="222"/>
      <c r="PD57" s="222"/>
      <c r="PE57" s="222"/>
      <c r="PF57" s="222"/>
      <c r="PG57" s="222"/>
      <c r="PH57" s="222"/>
      <c r="PI57" s="222"/>
      <c r="PJ57" s="222"/>
      <c r="PK57" s="222"/>
      <c r="PL57" s="222"/>
      <c r="PM57" s="222"/>
      <c r="PN57" s="222"/>
      <c r="PO57" s="222"/>
      <c r="PP57" s="222"/>
      <c r="PQ57" s="222"/>
      <c r="PR57" s="222"/>
      <c r="PS57" s="222"/>
      <c r="PT57" s="222"/>
      <c r="PU57" s="222"/>
      <c r="PV57" s="222"/>
      <c r="PW57" s="222"/>
      <c r="PX57" s="222"/>
      <c r="PY57" s="222"/>
      <c r="PZ57" s="222"/>
      <c r="QA57" s="222"/>
      <c r="QB57" s="222"/>
      <c r="QC57" s="222"/>
      <c r="QD57" s="222"/>
      <c r="QE57" s="222"/>
      <c r="QF57" s="222"/>
      <c r="QG57" s="222"/>
      <c r="QH57" s="222"/>
      <c r="QI57" s="222"/>
      <c r="QJ57" s="222"/>
      <c r="QK57" s="222"/>
      <c r="QL57" s="222"/>
      <c r="QM57" s="222"/>
      <c r="QN57" s="222"/>
      <c r="QO57" s="222"/>
      <c r="QP57" s="222"/>
      <c r="QQ57" s="222"/>
      <c r="QR57" s="222"/>
      <c r="QS57" s="222"/>
      <c r="QT57" s="222"/>
      <c r="QU57" s="222"/>
      <c r="QV57" s="222"/>
      <c r="QW57" s="222"/>
      <c r="QX57" s="222"/>
      <c r="QY57" s="222"/>
      <c r="QZ57" s="222"/>
      <c r="RA57" s="222"/>
      <c r="RB57" s="222"/>
      <c r="RC57" s="222"/>
      <c r="RD57" s="222"/>
      <c r="RE57" s="222"/>
      <c r="RF57" s="222"/>
      <c r="RG57" s="222"/>
      <c r="RH57" s="222"/>
      <c r="RI57" s="222"/>
      <c r="RJ57" s="222"/>
      <c r="RK57" s="222"/>
      <c r="RL57" s="222"/>
      <c r="RM57" s="222"/>
      <c r="RN57" s="222"/>
      <c r="RO57" s="222"/>
      <c r="RP57" s="222"/>
      <c r="RQ57" s="222"/>
      <c r="RR57" s="222"/>
      <c r="RS57" s="222"/>
      <c r="RT57" s="222"/>
      <c r="RU57" s="222"/>
      <c r="RV57" s="222"/>
      <c r="RW57" s="222"/>
      <c r="RX57" s="222"/>
      <c r="RY57" s="222"/>
      <c r="RZ57" s="222"/>
      <c r="SA57" s="222"/>
      <c r="SB57" s="222"/>
      <c r="SC57" s="222"/>
      <c r="SD57" s="222"/>
      <c r="SE57" s="222"/>
      <c r="SF57" s="222"/>
      <c r="SG57" s="222"/>
      <c r="SH57" s="222"/>
      <c r="SI57" s="222"/>
      <c r="SJ57" s="222"/>
      <c r="SK57" s="222"/>
      <c r="SL57" s="222"/>
      <c r="SM57" s="222"/>
      <c r="SN57" s="222"/>
      <c r="SO57" s="222"/>
      <c r="SP57" s="222"/>
      <c r="SQ57" s="222"/>
      <c r="SR57" s="222"/>
      <c r="SS57" s="222"/>
      <c r="ST57" s="222"/>
      <c r="SU57" s="222"/>
      <c r="SV57" s="222"/>
      <c r="SW57" s="222"/>
      <c r="SX57" s="222"/>
      <c r="SY57" s="222"/>
      <c r="SZ57" s="222"/>
      <c r="TA57" s="222"/>
      <c r="TB57" s="222"/>
      <c r="TC57" s="222"/>
      <c r="TD57" s="222"/>
      <c r="TE57" s="222"/>
      <c r="TF57" s="222"/>
      <c r="TG57" s="222"/>
      <c r="TH57" s="222"/>
      <c r="TI57" s="222"/>
      <c r="TJ57" s="222"/>
      <c r="TK57" s="222"/>
      <c r="TL57" s="222"/>
      <c r="TM57" s="222"/>
      <c r="TN57" s="222"/>
      <c r="TO57" s="222"/>
      <c r="TP57" s="222"/>
      <c r="TQ57" s="222"/>
      <c r="TR57" s="222"/>
      <c r="TS57" s="222"/>
      <c r="TT57" s="222"/>
      <c r="TU57" s="222"/>
      <c r="TV57" s="222"/>
      <c r="TW57" s="222"/>
      <c r="TX57" s="222"/>
      <c r="TY57" s="222"/>
      <c r="TZ57" s="222"/>
      <c r="UA57" s="222"/>
      <c r="UB57" s="222"/>
      <c r="UC57" s="222"/>
      <c r="UD57" s="222"/>
      <c r="UE57" s="222"/>
      <c r="UF57" s="222"/>
      <c r="UG57" s="222"/>
      <c r="UH57" s="222"/>
      <c r="UI57" s="222"/>
      <c r="UJ57" s="222"/>
      <c r="UK57" s="222"/>
      <c r="UL57" s="222"/>
      <c r="UM57" s="222"/>
      <c r="UN57" s="222"/>
      <c r="UO57" s="222"/>
      <c r="UP57" s="222"/>
      <c r="UQ57" s="222"/>
      <c r="UR57" s="222"/>
      <c r="US57" s="222"/>
      <c r="UT57" s="222"/>
      <c r="UU57" s="222"/>
      <c r="UV57" s="222"/>
      <c r="UW57" s="222"/>
      <c r="UX57" s="222"/>
      <c r="UY57" s="222"/>
      <c r="UZ57" s="222"/>
      <c r="VA57" s="222"/>
      <c r="VB57" s="222"/>
      <c r="VC57" s="222"/>
      <c r="VD57" s="222"/>
      <c r="VE57" s="222"/>
      <c r="VF57" s="222"/>
      <c r="VG57" s="222"/>
      <c r="VH57" s="222"/>
      <c r="VI57" s="222"/>
      <c r="VJ57" s="222"/>
      <c r="VK57" s="222"/>
      <c r="VL57" s="222"/>
      <c r="VM57" s="222"/>
      <c r="VN57" s="222"/>
      <c r="VO57" s="222"/>
      <c r="VP57" s="222"/>
      <c r="VQ57" s="222"/>
      <c r="VR57" s="222"/>
      <c r="VS57" s="222"/>
      <c r="VT57" s="222"/>
      <c r="VU57" s="222"/>
      <c r="VV57" s="222"/>
      <c r="VW57" s="222"/>
      <c r="VX57" s="222"/>
      <c r="VY57" s="222"/>
      <c r="VZ57" s="222"/>
      <c r="WA57" s="222"/>
      <c r="WB57" s="222"/>
      <c r="WC57" s="1446"/>
      <c r="WD57" s="1446"/>
    </row>
    <row r="58" spans="1:602" s="821" customFormat="1" x14ac:dyDescent="0.3">
      <c r="A58" s="1262"/>
      <c r="B58" s="1440"/>
      <c r="C58" s="820"/>
      <c r="D58" s="1444">
        <f t="shared" si="518"/>
        <v>0</v>
      </c>
      <c r="E58" s="1444">
        <f t="shared" si="518"/>
        <v>0</v>
      </c>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554">
        <f t="shared" si="508"/>
        <v>0</v>
      </c>
      <c r="AL58" s="1445"/>
      <c r="AM58" s="222"/>
      <c r="AN58" s="222"/>
      <c r="AO58" s="1445"/>
      <c r="AP58" s="554">
        <f t="shared" si="509"/>
        <v>0</v>
      </c>
      <c r="AQ58" s="1445"/>
      <c r="AR58" s="222"/>
      <c r="AS58" s="222"/>
      <c r="AT58" s="1445"/>
      <c r="AU58" s="554">
        <f t="shared" si="511"/>
        <v>0</v>
      </c>
      <c r="AV58" s="1445"/>
      <c r="AW58" s="222"/>
      <c r="AX58" s="1445"/>
      <c r="AY58" s="554">
        <f t="shared" si="513"/>
        <v>0</v>
      </c>
      <c r="AZ58" s="1445"/>
      <c r="BA58" s="222"/>
      <c r="BB58" s="1445"/>
      <c r="BC58" s="222"/>
      <c r="BD58" s="222"/>
      <c r="BE58" s="222"/>
      <c r="BF58" s="222"/>
      <c r="BG58" s="222"/>
      <c r="BH58" s="222"/>
      <c r="BI58" s="222"/>
      <c r="BJ58" s="222"/>
      <c r="BK58" s="222"/>
      <c r="BL58" s="222"/>
      <c r="BM58" s="222"/>
      <c r="BN58" s="222"/>
      <c r="BO58" s="222"/>
      <c r="BP58" s="222"/>
      <c r="BQ58" s="222"/>
      <c r="BR58" s="222"/>
      <c r="BS58" s="222"/>
      <c r="BT58" s="222"/>
      <c r="BU58" s="222"/>
      <c r="BV58" s="1439"/>
      <c r="BW58" s="222"/>
      <c r="BX58" s="222"/>
      <c r="BY58" s="222"/>
      <c r="BZ58" s="1439"/>
      <c r="CA58" s="222"/>
      <c r="CB58" s="222"/>
      <c r="CC58" s="222"/>
      <c r="CD58" s="1439"/>
      <c r="CE58" s="222"/>
      <c r="CF58" s="222"/>
      <c r="CG58" s="222"/>
      <c r="CH58" s="1439"/>
      <c r="CI58" s="222"/>
      <c r="CJ58" s="222"/>
      <c r="CK58" s="222"/>
      <c r="CL58" s="222"/>
      <c r="CM58" s="222"/>
      <c r="CN58" s="222"/>
      <c r="CO58" s="222"/>
      <c r="CP58" s="222"/>
      <c r="CQ58" s="222"/>
      <c r="CR58" s="222"/>
      <c r="CS58" s="222"/>
      <c r="CT58" s="222"/>
      <c r="CU58" s="222"/>
      <c r="CV58" s="222"/>
      <c r="CW58" s="222"/>
      <c r="CX58" s="222"/>
      <c r="CY58" s="222"/>
      <c r="CZ58" s="222"/>
      <c r="DA58" s="222"/>
      <c r="DB58" s="222"/>
      <c r="DC58" s="222"/>
      <c r="DD58" s="222"/>
      <c r="DE58" s="222"/>
      <c r="DF58" s="222"/>
      <c r="DG58" s="554"/>
      <c r="DH58" s="233"/>
      <c r="DI58" s="233"/>
      <c r="DJ58" s="554"/>
      <c r="DK58" s="222"/>
      <c r="DL58" s="222"/>
      <c r="DM58" s="222"/>
      <c r="DN58" s="222"/>
      <c r="DO58" s="222"/>
      <c r="DP58" s="222"/>
      <c r="DQ58" s="222"/>
      <c r="DR58" s="222"/>
      <c r="DS58" s="222"/>
      <c r="DT58" s="222"/>
      <c r="DU58" s="222"/>
      <c r="DV58" s="222"/>
      <c r="DW58" s="222"/>
      <c r="DX58" s="222"/>
      <c r="DY58" s="222"/>
      <c r="DZ58" s="222"/>
      <c r="EA58" s="222"/>
      <c r="EB58" s="222"/>
      <c r="EC58" s="222"/>
      <c r="ED58" s="222"/>
      <c r="EE58" s="222"/>
      <c r="EF58" s="222"/>
      <c r="EG58" s="222"/>
      <c r="EH58" s="222"/>
      <c r="EI58" s="222"/>
      <c r="EJ58" s="222"/>
      <c r="EK58" s="222"/>
      <c r="EL58" s="222"/>
      <c r="EM58" s="222"/>
      <c r="EN58" s="222"/>
      <c r="EO58" s="222"/>
      <c r="EP58" s="222"/>
      <c r="EQ58" s="222"/>
      <c r="ER58" s="222"/>
      <c r="ES58" s="222"/>
      <c r="ET58" s="222"/>
      <c r="EU58" s="222"/>
      <c r="EV58" s="222"/>
      <c r="EW58" s="222"/>
      <c r="EX58" s="222"/>
      <c r="EY58" s="222"/>
      <c r="EZ58" s="222"/>
      <c r="FA58" s="222"/>
      <c r="FB58" s="222"/>
      <c r="FC58" s="222"/>
      <c r="FD58" s="222"/>
      <c r="FE58" s="222"/>
      <c r="FF58" s="222"/>
      <c r="FG58" s="222"/>
      <c r="FH58" s="222"/>
      <c r="FI58" s="222"/>
      <c r="FJ58" s="222"/>
      <c r="FK58" s="222"/>
      <c r="FL58" s="222"/>
      <c r="FM58" s="222"/>
      <c r="FN58" s="222"/>
      <c r="FO58" s="222"/>
      <c r="FP58" s="222"/>
      <c r="FQ58" s="222"/>
      <c r="FR58" s="222"/>
      <c r="FS58" s="222"/>
      <c r="FT58" s="222"/>
      <c r="FU58" s="222"/>
      <c r="FV58" s="222"/>
      <c r="FW58" s="222"/>
      <c r="FX58" s="222"/>
      <c r="FY58" s="222"/>
      <c r="FZ58" s="222"/>
      <c r="GA58" s="222"/>
      <c r="GB58" s="222"/>
      <c r="GC58" s="222"/>
      <c r="GD58" s="222"/>
      <c r="GE58" s="222"/>
      <c r="GF58" s="222"/>
      <c r="GG58" s="222"/>
      <c r="GH58" s="222"/>
      <c r="GI58" s="222"/>
      <c r="GJ58" s="222"/>
      <c r="GK58" s="222"/>
      <c r="GL58" s="222"/>
      <c r="GM58" s="222"/>
      <c r="GN58" s="222"/>
      <c r="GO58" s="222"/>
      <c r="GP58" s="222"/>
      <c r="GQ58" s="222"/>
      <c r="GR58" s="222"/>
      <c r="GS58" s="222"/>
      <c r="GT58" s="222"/>
      <c r="GU58" s="222"/>
      <c r="GV58" s="222"/>
      <c r="GW58" s="222"/>
      <c r="GX58" s="222"/>
      <c r="GY58" s="222"/>
      <c r="GZ58" s="222"/>
      <c r="HA58" s="222"/>
      <c r="HB58" s="222"/>
      <c r="HC58" s="222"/>
      <c r="HD58" s="222"/>
      <c r="HE58" s="222"/>
      <c r="HF58" s="222"/>
      <c r="HG58" s="222"/>
      <c r="HH58" s="222"/>
      <c r="HI58" s="222"/>
      <c r="HJ58" s="222"/>
      <c r="HK58" s="222"/>
      <c r="HL58" s="222"/>
      <c r="HM58" s="222"/>
      <c r="HN58" s="222"/>
      <c r="HO58" s="222"/>
      <c r="HP58" s="222"/>
      <c r="HQ58" s="222"/>
      <c r="HR58" s="222"/>
      <c r="HS58" s="222"/>
      <c r="HT58" s="222"/>
      <c r="HU58" s="222"/>
      <c r="HV58" s="222"/>
      <c r="HW58" s="222"/>
      <c r="HX58" s="222"/>
      <c r="HY58" s="222"/>
      <c r="HZ58" s="222"/>
      <c r="IA58" s="222"/>
      <c r="IB58" s="222"/>
      <c r="IC58" s="222"/>
      <c r="ID58" s="222"/>
      <c r="IE58" s="222"/>
      <c r="IF58" s="222"/>
      <c r="IG58" s="222"/>
      <c r="IH58" s="222"/>
      <c r="II58" s="222"/>
      <c r="IJ58" s="222"/>
      <c r="IK58" s="222"/>
      <c r="IL58" s="222"/>
      <c r="IM58" s="222"/>
      <c r="IN58" s="222"/>
      <c r="IO58" s="222"/>
      <c r="IP58" s="222"/>
      <c r="IQ58" s="222"/>
      <c r="IR58" s="222"/>
      <c r="IS58" s="1446"/>
      <c r="IT58" s="1446"/>
      <c r="IU58" s="1446"/>
      <c r="IV58" s="1446"/>
      <c r="IW58" s="1446"/>
      <c r="IX58" s="1446"/>
      <c r="IY58" s="1446"/>
      <c r="IZ58" s="1446"/>
      <c r="JA58" s="1446"/>
      <c r="JB58" s="1446"/>
      <c r="JC58" s="1446"/>
      <c r="JD58" s="1446"/>
      <c r="JE58" s="554">
        <f t="shared" si="514"/>
        <v>0</v>
      </c>
      <c r="JF58" s="819"/>
      <c r="JG58" s="1446"/>
      <c r="JH58" s="554">
        <f t="shared" si="516"/>
        <v>0</v>
      </c>
      <c r="JI58" s="819"/>
      <c r="JJ58" s="1446"/>
      <c r="JK58" s="1448"/>
      <c r="JL58" s="222"/>
      <c r="JM58" s="222"/>
      <c r="JN58" s="222"/>
      <c r="JO58" s="222"/>
      <c r="JP58" s="1448"/>
      <c r="JQ58" s="222"/>
      <c r="JR58" s="222"/>
      <c r="JS58" s="222"/>
      <c r="JT58" s="222"/>
      <c r="JU58" s="1448"/>
      <c r="JV58" s="222"/>
      <c r="JW58" s="222"/>
      <c r="JX58" s="222"/>
      <c r="JY58" s="222"/>
      <c r="JZ58" s="1448"/>
      <c r="KA58" s="222"/>
      <c r="KB58" s="222"/>
      <c r="KC58" s="222"/>
      <c r="KD58" s="222"/>
      <c r="KE58" s="222"/>
      <c r="KF58" s="222"/>
      <c r="KG58" s="222"/>
      <c r="KH58" s="222"/>
      <c r="KI58" s="222"/>
      <c r="KJ58" s="222"/>
      <c r="KK58" s="222"/>
      <c r="KL58" s="222"/>
      <c r="KM58" s="222"/>
      <c r="KN58" s="222"/>
      <c r="KO58" s="222"/>
      <c r="KP58" s="222"/>
      <c r="KQ58" s="222"/>
      <c r="KR58" s="222"/>
      <c r="KS58" s="222"/>
      <c r="KT58" s="222"/>
      <c r="KU58" s="222"/>
      <c r="KV58" s="222"/>
      <c r="KW58" s="222"/>
      <c r="KX58" s="222"/>
      <c r="KY58" s="222"/>
      <c r="KZ58" s="222"/>
      <c r="LA58" s="222"/>
      <c r="LB58" s="222"/>
      <c r="LC58" s="222"/>
      <c r="LD58" s="222"/>
      <c r="LE58" s="222"/>
      <c r="LF58" s="222"/>
      <c r="LG58" s="1439"/>
      <c r="LH58" s="1439"/>
      <c r="LI58" s="1439"/>
      <c r="LJ58" s="1439"/>
      <c r="LK58" s="1439"/>
      <c r="LL58" s="1439"/>
      <c r="LM58" s="1439"/>
      <c r="LN58" s="222"/>
      <c r="LO58" s="222"/>
      <c r="LP58" s="1439"/>
      <c r="LQ58" s="1439"/>
      <c r="LR58" s="1439"/>
      <c r="LS58" s="222"/>
      <c r="LT58" s="222"/>
      <c r="LU58" s="1439"/>
      <c r="LV58" s="1439"/>
      <c r="LW58" s="1439"/>
      <c r="LX58" s="1439"/>
      <c r="LY58" s="1439"/>
      <c r="LZ58" s="1439"/>
      <c r="MA58" s="1439"/>
      <c r="MB58" s="1439"/>
      <c r="MC58" s="1439"/>
      <c r="MD58" s="1439"/>
      <c r="ME58" s="1439"/>
      <c r="MF58" s="1439"/>
      <c r="MG58" s="1439"/>
      <c r="MH58" s="1439"/>
      <c r="MI58" s="1439"/>
      <c r="MJ58" s="1439"/>
      <c r="MK58" s="1439"/>
      <c r="ML58" s="1439"/>
      <c r="MM58" s="1439"/>
      <c r="MN58" s="1439"/>
      <c r="MO58" s="1439"/>
      <c r="MP58" s="1439"/>
      <c r="MQ58" s="1439"/>
      <c r="MR58" s="1439"/>
      <c r="MS58" s="1439"/>
      <c r="MT58" s="1439"/>
      <c r="MU58" s="1439"/>
      <c r="MV58" s="1439"/>
      <c r="MW58" s="1439"/>
      <c r="MX58" s="1439"/>
      <c r="MY58" s="1439"/>
      <c r="MZ58" s="1439"/>
      <c r="NA58" s="1439"/>
      <c r="NB58" s="1439"/>
      <c r="NC58" s="1439"/>
      <c r="ND58" s="1439"/>
      <c r="NE58" s="1439"/>
      <c r="NF58" s="1439"/>
      <c r="NG58" s="1439"/>
      <c r="NH58" s="1439"/>
      <c r="NI58" s="1439"/>
      <c r="NJ58" s="1439"/>
      <c r="NK58" s="1439"/>
      <c r="NL58" s="1439"/>
      <c r="NM58" s="222"/>
      <c r="NN58" s="222"/>
      <c r="NO58" s="222"/>
      <c r="NP58" s="222"/>
      <c r="NQ58" s="222"/>
      <c r="NR58" s="222"/>
      <c r="NS58" s="222"/>
      <c r="NT58" s="222"/>
      <c r="NU58" s="222"/>
      <c r="NV58" s="222"/>
      <c r="NW58" s="222"/>
      <c r="NX58" s="222"/>
      <c r="NY58" s="222"/>
      <c r="NZ58" s="222"/>
      <c r="OA58" s="222"/>
      <c r="OB58" s="222"/>
      <c r="OC58" s="222"/>
      <c r="OD58" s="222"/>
      <c r="OE58" s="222"/>
      <c r="OF58" s="222"/>
      <c r="OG58" s="222"/>
      <c r="OH58" s="222"/>
      <c r="OI58" s="222"/>
      <c r="OJ58" s="222"/>
      <c r="OK58" s="222"/>
      <c r="OL58" s="222"/>
      <c r="OM58" s="222"/>
      <c r="ON58" s="222"/>
      <c r="OO58" s="222"/>
      <c r="OP58" s="222"/>
      <c r="OQ58" s="222"/>
      <c r="OR58" s="222"/>
      <c r="OS58" s="222"/>
      <c r="OT58" s="222"/>
      <c r="OU58" s="222"/>
      <c r="OV58" s="222"/>
      <c r="OW58" s="222"/>
      <c r="OX58" s="222"/>
      <c r="OY58" s="222"/>
      <c r="OZ58" s="222"/>
      <c r="PA58" s="222"/>
      <c r="PB58" s="222"/>
      <c r="PC58" s="222"/>
      <c r="PD58" s="222"/>
      <c r="PE58" s="222"/>
      <c r="PF58" s="222"/>
      <c r="PG58" s="222"/>
      <c r="PH58" s="222"/>
      <c r="PI58" s="222"/>
      <c r="PJ58" s="222"/>
      <c r="PK58" s="222"/>
      <c r="PL58" s="222"/>
      <c r="PM58" s="222"/>
      <c r="PN58" s="222"/>
      <c r="PO58" s="222"/>
      <c r="PP58" s="222"/>
      <c r="PQ58" s="222"/>
      <c r="PR58" s="222"/>
      <c r="PS58" s="222"/>
      <c r="PT58" s="222"/>
      <c r="PU58" s="222"/>
      <c r="PV58" s="222"/>
      <c r="PW58" s="222"/>
      <c r="PX58" s="222"/>
      <c r="PY58" s="222"/>
      <c r="PZ58" s="222"/>
      <c r="QA58" s="222"/>
      <c r="QB58" s="222"/>
      <c r="QC58" s="222"/>
      <c r="QD58" s="222"/>
      <c r="QE58" s="222"/>
      <c r="QF58" s="222"/>
      <c r="QG58" s="222"/>
      <c r="QH58" s="222"/>
      <c r="QI58" s="222"/>
      <c r="QJ58" s="222"/>
      <c r="QK58" s="222"/>
      <c r="QL58" s="222"/>
      <c r="QM58" s="222"/>
      <c r="QN58" s="222"/>
      <c r="QO58" s="222"/>
      <c r="QP58" s="222"/>
      <c r="QQ58" s="222"/>
      <c r="QR58" s="222"/>
      <c r="QS58" s="222"/>
      <c r="QT58" s="222"/>
      <c r="QU58" s="222"/>
      <c r="QV58" s="222"/>
      <c r="QW58" s="222"/>
      <c r="QX58" s="222"/>
      <c r="QY58" s="222"/>
      <c r="QZ58" s="222"/>
      <c r="RA58" s="222"/>
      <c r="RB58" s="222"/>
      <c r="RC58" s="222"/>
      <c r="RD58" s="222"/>
      <c r="RE58" s="222"/>
      <c r="RF58" s="222"/>
      <c r="RG58" s="222"/>
      <c r="RH58" s="222"/>
      <c r="RI58" s="222"/>
      <c r="RJ58" s="222"/>
      <c r="RK58" s="222"/>
      <c r="RL58" s="222"/>
      <c r="RM58" s="222"/>
      <c r="RN58" s="222"/>
      <c r="RO58" s="222"/>
      <c r="RP58" s="222"/>
      <c r="RQ58" s="222"/>
      <c r="RR58" s="222"/>
      <c r="RS58" s="222"/>
      <c r="RT58" s="222"/>
      <c r="RU58" s="222"/>
      <c r="RV58" s="222"/>
      <c r="RW58" s="222"/>
      <c r="RX58" s="222"/>
      <c r="RY58" s="222"/>
      <c r="RZ58" s="222"/>
      <c r="SA58" s="222"/>
      <c r="SB58" s="222"/>
      <c r="SC58" s="222"/>
      <c r="SD58" s="222"/>
      <c r="SE58" s="222"/>
      <c r="SF58" s="222"/>
      <c r="SG58" s="222"/>
      <c r="SH58" s="222"/>
      <c r="SI58" s="222"/>
      <c r="SJ58" s="222"/>
      <c r="SK58" s="222"/>
      <c r="SL58" s="222"/>
      <c r="SM58" s="222"/>
      <c r="SN58" s="222"/>
      <c r="SO58" s="222"/>
      <c r="SP58" s="222"/>
      <c r="SQ58" s="222"/>
      <c r="SR58" s="222"/>
      <c r="SS58" s="222"/>
      <c r="ST58" s="222"/>
      <c r="SU58" s="222"/>
      <c r="SV58" s="222"/>
      <c r="SW58" s="222"/>
      <c r="SX58" s="222"/>
      <c r="SY58" s="222"/>
      <c r="SZ58" s="222"/>
      <c r="TA58" s="222"/>
      <c r="TB58" s="222"/>
      <c r="TC58" s="222"/>
      <c r="TD58" s="222"/>
      <c r="TE58" s="222"/>
      <c r="TF58" s="222"/>
      <c r="TG58" s="222"/>
      <c r="TH58" s="222"/>
      <c r="TI58" s="222"/>
      <c r="TJ58" s="222"/>
      <c r="TK58" s="222"/>
      <c r="TL58" s="222"/>
      <c r="TM58" s="222"/>
      <c r="TN58" s="222"/>
      <c r="TO58" s="222"/>
      <c r="TP58" s="222"/>
      <c r="TQ58" s="222"/>
      <c r="TR58" s="222"/>
      <c r="TS58" s="222"/>
      <c r="TT58" s="222"/>
      <c r="TU58" s="222"/>
      <c r="TV58" s="222"/>
      <c r="TW58" s="222"/>
      <c r="TX58" s="222"/>
      <c r="TY58" s="222"/>
      <c r="TZ58" s="222"/>
      <c r="UA58" s="222"/>
      <c r="UB58" s="222"/>
      <c r="UC58" s="222"/>
      <c r="UD58" s="222"/>
      <c r="UE58" s="222"/>
      <c r="UF58" s="222"/>
      <c r="UG58" s="222"/>
      <c r="UH58" s="222"/>
      <c r="UI58" s="222"/>
      <c r="UJ58" s="222"/>
      <c r="UK58" s="222"/>
      <c r="UL58" s="222"/>
      <c r="UM58" s="222"/>
      <c r="UN58" s="222"/>
      <c r="UO58" s="222"/>
      <c r="UP58" s="222"/>
      <c r="UQ58" s="222"/>
      <c r="UR58" s="222"/>
      <c r="US58" s="222"/>
      <c r="UT58" s="222"/>
      <c r="UU58" s="222"/>
      <c r="UV58" s="222"/>
      <c r="UW58" s="222"/>
      <c r="UX58" s="222"/>
      <c r="UY58" s="222"/>
      <c r="UZ58" s="222"/>
      <c r="VA58" s="222"/>
      <c r="VB58" s="222"/>
      <c r="VC58" s="222"/>
      <c r="VD58" s="222"/>
      <c r="VE58" s="222"/>
      <c r="VF58" s="222"/>
      <c r="VG58" s="222"/>
      <c r="VH58" s="222"/>
      <c r="VI58" s="222"/>
      <c r="VJ58" s="222"/>
      <c r="VK58" s="222"/>
      <c r="VL58" s="222"/>
      <c r="VM58" s="222"/>
      <c r="VN58" s="222"/>
      <c r="VO58" s="222"/>
      <c r="VP58" s="222"/>
      <c r="VQ58" s="222"/>
      <c r="VR58" s="222"/>
      <c r="VS58" s="222"/>
      <c r="VT58" s="222"/>
      <c r="VU58" s="222"/>
      <c r="VV58" s="222"/>
      <c r="VW58" s="222"/>
      <c r="VX58" s="222"/>
      <c r="VY58" s="222"/>
      <c r="VZ58" s="222"/>
      <c r="WA58" s="222"/>
      <c r="WB58" s="222"/>
      <c r="WC58" s="1446"/>
      <c r="WD58" s="1446"/>
    </row>
    <row r="59" spans="1:602" s="821" customFormat="1" x14ac:dyDescent="0.3">
      <c r="A59" s="1262" t="s">
        <v>236</v>
      </c>
      <c r="B59" s="1440">
        <f>CQ59+CY59+DM59+IA59+IG59+JK59+JU59+'Проверочная  таблица'!KY59+'Прочая  субсидия_БП'!D29+BS59+CA59+AK59+AU59</f>
        <v>118677082.81</v>
      </c>
      <c r="C59" s="1440">
        <f>CR59+CZ59+DU59+ID59+IJ59+JP59+JZ59+'Проверочная  таблица'!LE59+'Прочая  субсидия_МР  и  ГО'!C48+'Прочая  субсидия_БП'!E29+BW59+CE59+AP59+AY59</f>
        <v>112972.91</v>
      </c>
      <c r="D59" s="1444">
        <f t="shared" si="518"/>
        <v>118677.08281000001</v>
      </c>
      <c r="E59" s="1444">
        <f t="shared" si="518"/>
        <v>112.97291</v>
      </c>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554">
        <f t="shared" si="508"/>
        <v>0</v>
      </c>
      <c r="AL59" s="1445"/>
      <c r="AM59" s="222"/>
      <c r="AN59" s="222"/>
      <c r="AO59" s="1445"/>
      <c r="AP59" s="554">
        <f t="shared" si="509"/>
        <v>0</v>
      </c>
      <c r="AQ59" s="1445"/>
      <c r="AR59" s="222"/>
      <c r="AS59" s="222"/>
      <c r="AT59" s="1445"/>
      <c r="AU59" s="554">
        <f t="shared" si="511"/>
        <v>96020859.280000001</v>
      </c>
      <c r="AV59" s="1445">
        <f>BD37</f>
        <v>96020859.280000001</v>
      </c>
      <c r="AW59" s="222"/>
      <c r="AX59" s="1445">
        <f>BF37</f>
        <v>0</v>
      </c>
      <c r="AY59" s="554">
        <f t="shared" si="513"/>
        <v>0</v>
      </c>
      <c r="AZ59" s="1445">
        <f>BH37</f>
        <v>0</v>
      </c>
      <c r="BA59" s="222"/>
      <c r="BB59" s="1445">
        <f>BJ37</f>
        <v>0</v>
      </c>
      <c r="BC59" s="222"/>
      <c r="BD59" s="222"/>
      <c r="BE59" s="222"/>
      <c r="BF59" s="222"/>
      <c r="BG59" s="222"/>
      <c r="BH59" s="222"/>
      <c r="BI59" s="222"/>
      <c r="BJ59" s="222"/>
      <c r="BK59" s="222"/>
      <c r="BL59" s="222"/>
      <c r="BM59" s="222"/>
      <c r="BN59" s="222"/>
      <c r="BO59" s="222"/>
      <c r="BP59" s="222"/>
      <c r="BQ59" s="222"/>
      <c r="BR59" s="222"/>
      <c r="BS59" s="227"/>
      <c r="BT59" s="222"/>
      <c r="BU59" s="222"/>
      <c r="BV59" s="1439"/>
      <c r="BW59" s="227"/>
      <c r="BX59" s="222"/>
      <c r="BY59" s="222"/>
      <c r="BZ59" s="1439"/>
      <c r="CA59" s="227"/>
      <c r="CB59" s="222"/>
      <c r="CC59" s="222"/>
      <c r="CD59" s="1439"/>
      <c r="CE59" s="227"/>
      <c r="CF59" s="222"/>
      <c r="CG59" s="222"/>
      <c r="CH59" s="1439"/>
      <c r="CI59" s="222"/>
      <c r="CJ59" s="222"/>
      <c r="CK59" s="222"/>
      <c r="CL59" s="222"/>
      <c r="CM59" s="222"/>
      <c r="CN59" s="222"/>
      <c r="CO59" s="222"/>
      <c r="CP59" s="222"/>
      <c r="CQ59" s="227">
        <f>CU37</f>
        <v>8576793.0999999978</v>
      </c>
      <c r="CR59" s="227">
        <f>CV37</f>
        <v>0</v>
      </c>
      <c r="CS59" s="222"/>
      <c r="CT59" s="222"/>
      <c r="CU59" s="222"/>
      <c r="CV59" s="222"/>
      <c r="CW59" s="222"/>
      <c r="CX59" s="222"/>
      <c r="CY59" s="227">
        <f>DC37</f>
        <v>3199402.7700000005</v>
      </c>
      <c r="CZ59" s="227">
        <f>DD37</f>
        <v>0</v>
      </c>
      <c r="DA59" s="222"/>
      <c r="DB59" s="222"/>
      <c r="DC59" s="222"/>
      <c r="DD59" s="222"/>
      <c r="DE59" s="222"/>
      <c r="DF59" s="222"/>
      <c r="DG59" s="554"/>
      <c r="DH59" s="233"/>
      <c r="DI59" s="233"/>
      <c r="DJ59" s="554"/>
      <c r="DK59" s="222"/>
      <c r="DL59" s="222"/>
      <c r="DM59" s="227"/>
      <c r="DN59" s="222"/>
      <c r="DO59" s="222"/>
      <c r="DP59" s="222"/>
      <c r="DQ59" s="222"/>
      <c r="DR59" s="222"/>
      <c r="DS59" s="222"/>
      <c r="DT59" s="222"/>
      <c r="DU59" s="227"/>
      <c r="DV59" s="222"/>
      <c r="DW59" s="222"/>
      <c r="DX59" s="222"/>
      <c r="DY59" s="222"/>
      <c r="DZ59" s="222"/>
      <c r="EA59" s="222"/>
      <c r="EB59" s="222"/>
      <c r="EC59" s="222"/>
      <c r="ED59" s="222"/>
      <c r="EE59" s="222"/>
      <c r="EF59" s="222"/>
      <c r="EG59" s="222"/>
      <c r="EH59" s="222"/>
      <c r="EI59" s="222"/>
      <c r="EJ59" s="222"/>
      <c r="EK59" s="222"/>
      <c r="EL59" s="222"/>
      <c r="EM59" s="222"/>
      <c r="EN59" s="222"/>
      <c r="EO59" s="222"/>
      <c r="EP59" s="222"/>
      <c r="EQ59" s="222"/>
      <c r="ER59" s="222"/>
      <c r="ES59" s="222"/>
      <c r="ET59" s="222"/>
      <c r="EU59" s="222"/>
      <c r="EV59" s="222"/>
      <c r="EW59" s="222"/>
      <c r="EX59" s="222"/>
      <c r="EY59" s="222"/>
      <c r="EZ59" s="222"/>
      <c r="FA59" s="222"/>
      <c r="FB59" s="222"/>
      <c r="FC59" s="222"/>
      <c r="FD59" s="222"/>
      <c r="FE59" s="222"/>
      <c r="FF59" s="222"/>
      <c r="FG59" s="222"/>
      <c r="FH59" s="222"/>
      <c r="FI59" s="222"/>
      <c r="FJ59" s="222"/>
      <c r="FK59" s="222"/>
      <c r="FL59" s="222"/>
      <c r="FM59" s="222"/>
      <c r="FN59" s="222"/>
      <c r="FO59" s="222"/>
      <c r="FP59" s="222"/>
      <c r="FQ59" s="222"/>
      <c r="FR59" s="222"/>
      <c r="FS59" s="222"/>
      <c r="FT59" s="222"/>
      <c r="FU59" s="222"/>
      <c r="FV59" s="222"/>
      <c r="FW59" s="222"/>
      <c r="FX59" s="222"/>
      <c r="FY59" s="222"/>
      <c r="FZ59" s="222"/>
      <c r="GA59" s="222"/>
      <c r="GB59" s="222"/>
      <c r="GC59" s="222"/>
      <c r="GD59" s="222"/>
      <c r="GE59" s="222"/>
      <c r="GF59" s="222"/>
      <c r="GG59" s="222"/>
      <c r="GH59" s="222"/>
      <c r="GI59" s="222"/>
      <c r="GJ59" s="222"/>
      <c r="GK59" s="222"/>
      <c r="GL59" s="222"/>
      <c r="GM59" s="222"/>
      <c r="GN59" s="222"/>
      <c r="GO59" s="222"/>
      <c r="GP59" s="222"/>
      <c r="GQ59" s="222"/>
      <c r="GR59" s="222"/>
      <c r="GS59" s="222"/>
      <c r="GT59" s="222"/>
      <c r="GU59" s="222"/>
      <c r="GV59" s="222"/>
      <c r="GW59" s="222"/>
      <c r="GX59" s="222"/>
      <c r="GY59" s="222"/>
      <c r="GZ59" s="222"/>
      <c r="HA59" s="222"/>
      <c r="HB59" s="222"/>
      <c r="HC59" s="222"/>
      <c r="HD59" s="222"/>
      <c r="HE59" s="222"/>
      <c r="HF59" s="222"/>
      <c r="HG59" s="222"/>
      <c r="HH59" s="222"/>
      <c r="HI59" s="222"/>
      <c r="HJ59" s="222"/>
      <c r="HK59" s="222"/>
      <c r="HL59" s="222"/>
      <c r="HM59" s="222"/>
      <c r="HN59" s="222"/>
      <c r="HO59" s="222"/>
      <c r="HP59" s="222"/>
      <c r="HQ59" s="222"/>
      <c r="HR59" s="222"/>
      <c r="HS59" s="222"/>
      <c r="HT59" s="222"/>
      <c r="HU59" s="222"/>
      <c r="HV59" s="222"/>
      <c r="HW59" s="222"/>
      <c r="HX59" s="222"/>
      <c r="HY59" s="222"/>
      <c r="HZ59" s="222"/>
      <c r="IA59" s="227"/>
      <c r="IB59" s="222"/>
      <c r="IC59" s="222"/>
      <c r="ID59" s="227"/>
      <c r="IE59" s="222"/>
      <c r="IF59" s="222"/>
      <c r="IG59" s="227">
        <f>'Проверочная  таблица'!IS37</f>
        <v>10880027.660000002</v>
      </c>
      <c r="IH59" s="227"/>
      <c r="II59" s="227"/>
      <c r="IJ59" s="227">
        <f>'Проверочная  таблица'!IV37</f>
        <v>112972.91</v>
      </c>
      <c r="IK59" s="227"/>
      <c r="IL59" s="227"/>
      <c r="IM59" s="222"/>
      <c r="IN59" s="222"/>
      <c r="IO59" s="222"/>
      <c r="IP59" s="222"/>
      <c r="IQ59" s="222"/>
      <c r="IR59" s="222"/>
      <c r="IS59" s="1446"/>
      <c r="IT59" s="1446"/>
      <c r="IU59" s="1446"/>
      <c r="IV59" s="1446"/>
      <c r="IW59" s="1446"/>
      <c r="IX59" s="1446"/>
      <c r="IY59" s="1446"/>
      <c r="IZ59" s="1446"/>
      <c r="JA59" s="1446"/>
      <c r="JB59" s="1446"/>
      <c r="JC59" s="1446"/>
      <c r="JD59" s="1446"/>
      <c r="JE59" s="554">
        <f t="shared" si="514"/>
        <v>0</v>
      </c>
      <c r="JF59" s="1447"/>
      <c r="JG59" s="1446"/>
      <c r="JH59" s="554">
        <f t="shared" si="516"/>
        <v>0</v>
      </c>
      <c r="JI59" s="1447"/>
      <c r="JJ59" s="1446"/>
      <c r="JK59" s="1448">
        <f>SUM(JL59:JO59)</f>
        <v>0</v>
      </c>
      <c r="JL59" s="222"/>
      <c r="JM59" s="222"/>
      <c r="JN59" s="222"/>
      <c r="JO59" s="222"/>
      <c r="JP59" s="1448">
        <f>SUM(JQ59:JT59)</f>
        <v>0</v>
      </c>
      <c r="JQ59" s="222"/>
      <c r="JR59" s="222"/>
      <c r="JS59" s="222"/>
      <c r="JT59" s="222"/>
      <c r="JU59" s="1448">
        <f>SUM(JV59:JY59)</f>
        <v>0</v>
      </c>
      <c r="JV59" s="222"/>
      <c r="JW59" s="222"/>
      <c r="JX59" s="222"/>
      <c r="JY59" s="222"/>
      <c r="JZ59" s="1448">
        <f>SUM(KA59:KD59)</f>
        <v>0</v>
      </c>
      <c r="KA59" s="222"/>
      <c r="KB59" s="222"/>
      <c r="KC59" s="222"/>
      <c r="KD59" s="222"/>
      <c r="KE59" s="222"/>
      <c r="KF59" s="222"/>
      <c r="KG59" s="222"/>
      <c r="KH59" s="222"/>
      <c r="KI59" s="222"/>
      <c r="KJ59" s="222"/>
      <c r="KK59" s="222"/>
      <c r="KL59" s="222"/>
      <c r="KM59" s="222"/>
      <c r="KN59" s="222"/>
      <c r="KO59" s="222"/>
      <c r="KP59" s="222"/>
      <c r="KQ59" s="222"/>
      <c r="KR59" s="222"/>
      <c r="KS59" s="222"/>
      <c r="KT59" s="222"/>
      <c r="KU59" s="222"/>
      <c r="KV59" s="222"/>
      <c r="KW59" s="222"/>
      <c r="KX59" s="222"/>
      <c r="KY59" s="222"/>
      <c r="KZ59" s="222"/>
      <c r="LA59" s="222"/>
      <c r="LB59" s="222"/>
      <c r="LC59" s="222"/>
      <c r="LD59" s="222"/>
      <c r="LE59" s="222"/>
      <c r="LF59" s="222"/>
      <c r="LG59" s="1439"/>
      <c r="LH59" s="1439"/>
      <c r="LI59" s="1439"/>
      <c r="LJ59" s="1439"/>
      <c r="LK59" s="1439"/>
      <c r="LL59" s="1439"/>
      <c r="LM59" s="1439"/>
      <c r="LN59" s="222"/>
      <c r="LO59" s="222"/>
      <c r="LP59" s="1439"/>
      <c r="LQ59" s="1439"/>
      <c r="LR59" s="1439"/>
      <c r="LS59" s="222"/>
      <c r="LT59" s="222"/>
      <c r="LU59" s="1439"/>
      <c r="LV59" s="1439"/>
      <c r="LW59" s="1439"/>
      <c r="LX59" s="1439"/>
      <c r="LY59" s="1439"/>
      <c r="LZ59" s="1439"/>
      <c r="MA59" s="1439"/>
      <c r="MB59" s="1439"/>
      <c r="MC59" s="1439"/>
      <c r="MD59" s="1439"/>
      <c r="ME59" s="1439"/>
      <c r="MF59" s="1439"/>
      <c r="MG59" s="1439"/>
      <c r="MH59" s="1439"/>
      <c r="MI59" s="1439"/>
      <c r="MJ59" s="1439"/>
      <c r="MK59" s="1439"/>
      <c r="ML59" s="1439"/>
      <c r="MM59" s="1439"/>
      <c r="MN59" s="1439"/>
      <c r="MO59" s="1439"/>
      <c r="MP59" s="1439"/>
      <c r="MQ59" s="1439"/>
      <c r="MR59" s="1439"/>
      <c r="MS59" s="1439"/>
      <c r="MT59" s="1439"/>
      <c r="MU59" s="1439"/>
      <c r="MV59" s="1439"/>
      <c r="MW59" s="1439"/>
      <c r="MX59" s="1439"/>
      <c r="MY59" s="1439"/>
      <c r="MZ59" s="1439"/>
      <c r="NA59" s="1439"/>
      <c r="NB59" s="1439"/>
      <c r="NC59" s="1439"/>
      <c r="ND59" s="1439"/>
      <c r="NE59" s="1439"/>
      <c r="NF59" s="1439"/>
      <c r="NG59" s="1439"/>
      <c r="NH59" s="1439"/>
      <c r="NI59" s="1439"/>
      <c r="NJ59" s="1439"/>
      <c r="NK59" s="1439"/>
      <c r="NL59" s="1439"/>
      <c r="NM59" s="222"/>
      <c r="NN59" s="222"/>
      <c r="NO59" s="222"/>
      <c r="NP59" s="222"/>
      <c r="NQ59" s="222"/>
      <c r="NR59" s="222"/>
      <c r="NS59" s="222"/>
      <c r="NT59" s="222"/>
      <c r="NU59" s="222"/>
      <c r="NV59" s="222"/>
      <c r="NW59" s="222"/>
      <c r="NX59" s="222"/>
      <c r="NY59" s="222"/>
      <c r="NZ59" s="222"/>
      <c r="OA59" s="222"/>
      <c r="OB59" s="222"/>
      <c r="OC59" s="222"/>
      <c r="OD59" s="222"/>
      <c r="OE59" s="222"/>
      <c r="OF59" s="222"/>
      <c r="OG59" s="222"/>
      <c r="OH59" s="222"/>
      <c r="OI59" s="222"/>
      <c r="OJ59" s="222"/>
      <c r="OK59" s="222"/>
      <c r="OL59" s="222"/>
      <c r="OM59" s="222"/>
      <c r="ON59" s="222"/>
      <c r="OO59" s="222"/>
      <c r="OP59" s="222"/>
      <c r="OQ59" s="222"/>
      <c r="OR59" s="222"/>
      <c r="OS59" s="222"/>
      <c r="OT59" s="222"/>
      <c r="OU59" s="222"/>
      <c r="OV59" s="222"/>
      <c r="OW59" s="222"/>
      <c r="OX59" s="222"/>
      <c r="OY59" s="222"/>
      <c r="OZ59" s="222"/>
      <c r="PA59" s="222"/>
      <c r="PB59" s="222"/>
      <c r="PC59" s="222"/>
      <c r="PD59" s="222"/>
      <c r="PE59" s="222"/>
      <c r="PF59" s="222"/>
      <c r="PG59" s="222"/>
      <c r="PH59" s="222"/>
      <c r="PI59" s="222"/>
      <c r="PJ59" s="222"/>
      <c r="PK59" s="222"/>
      <c r="PL59" s="222"/>
      <c r="PM59" s="222"/>
      <c r="PN59" s="222"/>
      <c r="PO59" s="222"/>
      <c r="PP59" s="222"/>
      <c r="PQ59" s="222"/>
      <c r="PR59" s="222"/>
      <c r="PS59" s="222"/>
      <c r="PT59" s="222"/>
      <c r="PU59" s="222"/>
      <c r="PV59" s="222"/>
      <c r="PW59" s="222"/>
      <c r="PX59" s="222"/>
      <c r="PY59" s="222"/>
      <c r="PZ59" s="222"/>
      <c r="QA59" s="222"/>
      <c r="QB59" s="222"/>
      <c r="QC59" s="222"/>
      <c r="QD59" s="222"/>
      <c r="QE59" s="222"/>
      <c r="QF59" s="222"/>
      <c r="QG59" s="222"/>
      <c r="QH59" s="222"/>
      <c r="QI59" s="222"/>
      <c r="QJ59" s="222"/>
      <c r="QK59" s="222"/>
      <c r="QL59" s="222"/>
      <c r="QM59" s="222"/>
      <c r="QN59" s="222"/>
      <c r="QO59" s="222"/>
      <c r="QP59" s="222"/>
      <c r="QQ59" s="222"/>
      <c r="QR59" s="222"/>
      <c r="QS59" s="222"/>
      <c r="QT59" s="222"/>
      <c r="QU59" s="222"/>
      <c r="QV59" s="222"/>
      <c r="QW59" s="222"/>
      <c r="QX59" s="222"/>
      <c r="QY59" s="222"/>
      <c r="QZ59" s="222"/>
      <c r="RA59" s="222"/>
      <c r="RB59" s="222"/>
      <c r="RC59" s="222"/>
      <c r="RD59" s="222"/>
      <c r="RE59" s="222"/>
      <c r="RF59" s="222"/>
      <c r="RG59" s="222"/>
      <c r="RH59" s="222"/>
      <c r="RI59" s="222"/>
      <c r="RJ59" s="222"/>
      <c r="RK59" s="222"/>
      <c r="RL59" s="222"/>
      <c r="RM59" s="222"/>
      <c r="RN59" s="222"/>
      <c r="RO59" s="222"/>
      <c r="RP59" s="222"/>
      <c r="RQ59" s="222"/>
      <c r="RR59" s="222"/>
      <c r="RS59" s="222"/>
      <c r="RT59" s="222"/>
      <c r="RU59" s="222"/>
      <c r="RV59" s="222"/>
      <c r="RW59" s="222"/>
      <c r="RX59" s="222"/>
      <c r="RY59" s="222"/>
      <c r="RZ59" s="222"/>
      <c r="SA59" s="222"/>
      <c r="SB59" s="222"/>
      <c r="SC59" s="222"/>
      <c r="SD59" s="222"/>
      <c r="SE59" s="222"/>
      <c r="SF59" s="222"/>
      <c r="SG59" s="222"/>
      <c r="SH59" s="222"/>
      <c r="SI59" s="222"/>
      <c r="SJ59" s="222"/>
      <c r="SK59" s="222"/>
      <c r="SL59" s="222"/>
      <c r="SM59" s="222"/>
      <c r="SN59" s="222"/>
      <c r="SO59" s="222"/>
      <c r="SP59" s="222"/>
      <c r="SQ59" s="222"/>
      <c r="SR59" s="222"/>
      <c r="SS59" s="222"/>
      <c r="ST59" s="222"/>
      <c r="SU59" s="222"/>
      <c r="SV59" s="222"/>
      <c r="SW59" s="222"/>
      <c r="SX59" s="222"/>
      <c r="SY59" s="222"/>
      <c r="SZ59" s="222"/>
      <c r="TA59" s="222"/>
      <c r="TB59" s="222"/>
      <c r="TC59" s="222"/>
      <c r="TD59" s="222"/>
      <c r="TE59" s="222"/>
      <c r="TF59" s="222"/>
      <c r="TG59" s="222"/>
      <c r="TH59" s="222"/>
      <c r="TI59" s="222"/>
      <c r="TJ59" s="222"/>
      <c r="TK59" s="222"/>
      <c r="TL59" s="222"/>
      <c r="TM59" s="222"/>
      <c r="TN59" s="222"/>
      <c r="TO59" s="222"/>
      <c r="TP59" s="222"/>
      <c r="TQ59" s="222"/>
      <c r="TR59" s="222"/>
      <c r="TS59" s="222"/>
      <c r="TT59" s="222"/>
      <c r="TU59" s="222"/>
      <c r="TV59" s="222"/>
      <c r="TW59" s="222"/>
      <c r="TX59" s="222"/>
      <c r="TY59" s="222"/>
      <c r="TZ59" s="222"/>
      <c r="UA59" s="222"/>
      <c r="UB59" s="222"/>
      <c r="UC59" s="222"/>
      <c r="UD59" s="222"/>
      <c r="UE59" s="222"/>
      <c r="UF59" s="222"/>
      <c r="UG59" s="222"/>
      <c r="UH59" s="222"/>
      <c r="UI59" s="222"/>
      <c r="UJ59" s="222"/>
      <c r="UK59" s="222"/>
      <c r="UL59" s="222"/>
      <c r="UM59" s="222"/>
      <c r="UN59" s="222"/>
      <c r="UO59" s="222"/>
      <c r="UP59" s="222"/>
      <c r="UQ59" s="222"/>
      <c r="UR59" s="222"/>
      <c r="US59" s="222"/>
      <c r="UT59" s="222"/>
      <c r="UU59" s="222"/>
      <c r="UV59" s="222"/>
      <c r="UW59" s="222"/>
      <c r="UX59" s="222"/>
      <c r="UY59" s="222"/>
      <c r="UZ59" s="222"/>
      <c r="VA59" s="222"/>
      <c r="VB59" s="222"/>
      <c r="VC59" s="222"/>
      <c r="VD59" s="222"/>
      <c r="VE59" s="222"/>
      <c r="VF59" s="222"/>
      <c r="VG59" s="222"/>
      <c r="VH59" s="222"/>
      <c r="VI59" s="222"/>
      <c r="VJ59" s="222"/>
      <c r="VK59" s="222"/>
      <c r="VL59" s="222"/>
      <c r="VM59" s="222"/>
      <c r="VN59" s="222"/>
      <c r="VO59" s="222"/>
      <c r="VP59" s="222"/>
      <c r="VQ59" s="222"/>
      <c r="VR59" s="222"/>
      <c r="VS59" s="222"/>
      <c r="VT59" s="222"/>
      <c r="VU59" s="222"/>
      <c r="VV59" s="222"/>
      <c r="VW59" s="222"/>
      <c r="VX59" s="222"/>
      <c r="VY59" s="222"/>
      <c r="VZ59" s="222"/>
      <c r="WA59" s="222"/>
      <c r="WB59" s="222"/>
      <c r="WC59" s="1446"/>
      <c r="WD59" s="1446"/>
    </row>
    <row r="60" spans="1:602" s="821" customFormat="1" x14ac:dyDescent="0.3">
      <c r="A60" s="1262" t="s">
        <v>59</v>
      </c>
      <c r="B60" s="1440">
        <f>CQ60+CY60+DM60+IA60+IG60+JK60+JU60+'Проверочная  таблица'!KY60+'Прочая  субсидия_БП'!F29+BS60+CA60+AU60+AK60</f>
        <v>167570768.78999999</v>
      </c>
      <c r="C60" s="1440">
        <f>CR60+CZ60+DU60+ID60+IJ60+JP60+JZ60+'Проверочная  таблица'!LE60+'Прочая  субсидия_МР  и  ГО'!C49+'Прочая  субсидия_БП'!G29+BW60+CE60+AY60+AP60</f>
        <v>0</v>
      </c>
      <c r="D60" s="1444">
        <f t="shared" si="518"/>
        <v>167570.76879</v>
      </c>
      <c r="E60" s="1444">
        <f t="shared" si="518"/>
        <v>0</v>
      </c>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554">
        <f t="shared" si="508"/>
        <v>0</v>
      </c>
      <c r="AL60" s="1445"/>
      <c r="AM60" s="222"/>
      <c r="AN60" s="222"/>
      <c r="AO60" s="1445"/>
      <c r="AP60" s="554">
        <f t="shared" si="509"/>
        <v>0</v>
      </c>
      <c r="AQ60" s="1445"/>
      <c r="AR60" s="222"/>
      <c r="AS60" s="222"/>
      <c r="AT60" s="1445"/>
      <c r="AU60" s="554">
        <f t="shared" si="511"/>
        <v>0</v>
      </c>
      <c r="AV60" s="1445">
        <f>BL37</f>
        <v>0</v>
      </c>
      <c r="AW60" s="222"/>
      <c r="AX60" s="1445">
        <f>BN37</f>
        <v>0</v>
      </c>
      <c r="AY60" s="554">
        <f t="shared" si="513"/>
        <v>0</v>
      </c>
      <c r="AZ60" s="1445">
        <f>BP37</f>
        <v>0</v>
      </c>
      <c r="BA60" s="222"/>
      <c r="BB60" s="1445">
        <f>BR37</f>
        <v>0</v>
      </c>
      <c r="BC60" s="222"/>
      <c r="BD60" s="222"/>
      <c r="BE60" s="222"/>
      <c r="BF60" s="222"/>
      <c r="BG60" s="222"/>
      <c r="BH60" s="222"/>
      <c r="BI60" s="222"/>
      <c r="BJ60" s="222"/>
      <c r="BK60" s="222"/>
      <c r="BL60" s="222"/>
      <c r="BM60" s="222"/>
      <c r="BN60" s="222"/>
      <c r="BO60" s="222"/>
      <c r="BP60" s="222"/>
      <c r="BQ60" s="222"/>
      <c r="BR60" s="222"/>
      <c r="BS60" s="227"/>
      <c r="BT60" s="222"/>
      <c r="BU60" s="222"/>
      <c r="BV60" s="1439"/>
      <c r="BW60" s="227"/>
      <c r="BX60" s="222"/>
      <c r="BY60" s="222"/>
      <c r="BZ60" s="1439"/>
      <c r="CA60" s="227">
        <f>CB37</f>
        <v>30934869</v>
      </c>
      <c r="CB60" s="222"/>
      <c r="CC60" s="222"/>
      <c r="CD60" s="1439"/>
      <c r="CE60" s="227">
        <f>CF37</f>
        <v>0</v>
      </c>
      <c r="CF60" s="222"/>
      <c r="CG60" s="222"/>
      <c r="CH60" s="1439"/>
      <c r="CI60" s="222"/>
      <c r="CJ60" s="222"/>
      <c r="CK60" s="222"/>
      <c r="CL60" s="222"/>
      <c r="CM60" s="222"/>
      <c r="CN60" s="222"/>
      <c r="CO60" s="222"/>
      <c r="CP60" s="222"/>
      <c r="CQ60" s="227">
        <f>CW37</f>
        <v>96570468.639999986</v>
      </c>
      <c r="CR60" s="227">
        <f>CX37</f>
        <v>0</v>
      </c>
      <c r="CS60" s="222"/>
      <c r="CT60" s="222"/>
      <c r="CU60" s="222"/>
      <c r="CV60" s="222"/>
      <c r="CW60" s="222"/>
      <c r="CX60" s="222"/>
      <c r="CY60" s="227">
        <f>DE37</f>
        <v>27687361.609999999</v>
      </c>
      <c r="CZ60" s="227">
        <f>DF37</f>
        <v>0</v>
      </c>
      <c r="DA60" s="222"/>
      <c r="DB60" s="222"/>
      <c r="DC60" s="222"/>
      <c r="DD60" s="222"/>
      <c r="DE60" s="222"/>
      <c r="DF60" s="222"/>
      <c r="DG60" s="554"/>
      <c r="DH60" s="233"/>
      <c r="DI60" s="233"/>
      <c r="DJ60" s="554"/>
      <c r="DK60" s="222"/>
      <c r="DL60" s="222"/>
      <c r="DM60" s="227"/>
      <c r="DN60" s="222"/>
      <c r="DO60" s="222"/>
      <c r="DP60" s="222"/>
      <c r="DQ60" s="222"/>
      <c r="DR60" s="222"/>
      <c r="DS60" s="222"/>
      <c r="DT60" s="222"/>
      <c r="DU60" s="227"/>
      <c r="DV60" s="222"/>
      <c r="DW60" s="222"/>
      <c r="DX60" s="222"/>
      <c r="DY60" s="222"/>
      <c r="DZ60" s="222"/>
      <c r="EA60" s="222"/>
      <c r="EB60" s="222"/>
      <c r="EC60" s="222"/>
      <c r="ED60" s="222"/>
      <c r="EE60" s="222"/>
      <c r="EF60" s="222"/>
      <c r="EG60" s="222"/>
      <c r="EH60" s="222"/>
      <c r="EI60" s="222"/>
      <c r="EJ60" s="222"/>
      <c r="EK60" s="222"/>
      <c r="EL60" s="222"/>
      <c r="EM60" s="222"/>
      <c r="EN60" s="222"/>
      <c r="EO60" s="222"/>
      <c r="EP60" s="222"/>
      <c r="EQ60" s="222"/>
      <c r="ER60" s="222"/>
      <c r="ES60" s="222"/>
      <c r="ET60" s="222"/>
      <c r="EU60" s="222"/>
      <c r="EV60" s="222"/>
      <c r="EW60" s="222"/>
      <c r="EX60" s="222"/>
      <c r="EY60" s="222"/>
      <c r="EZ60" s="222"/>
      <c r="FA60" s="222"/>
      <c r="FB60" s="222"/>
      <c r="FC60" s="222"/>
      <c r="FD60" s="222"/>
      <c r="FE60" s="222"/>
      <c r="FF60" s="222"/>
      <c r="FG60" s="222"/>
      <c r="FH60" s="222"/>
      <c r="FI60" s="222"/>
      <c r="FJ60" s="222"/>
      <c r="FK60" s="222"/>
      <c r="FL60" s="222"/>
      <c r="FM60" s="222"/>
      <c r="FN60" s="222"/>
      <c r="FO60" s="222"/>
      <c r="FP60" s="222"/>
      <c r="FQ60" s="222"/>
      <c r="FR60" s="222"/>
      <c r="FS60" s="222"/>
      <c r="FT60" s="222"/>
      <c r="FU60" s="222"/>
      <c r="FV60" s="222"/>
      <c r="FW60" s="222"/>
      <c r="FX60" s="222"/>
      <c r="FY60" s="222"/>
      <c r="FZ60" s="222"/>
      <c r="GA60" s="222"/>
      <c r="GB60" s="222"/>
      <c r="GC60" s="222"/>
      <c r="GD60" s="222"/>
      <c r="GE60" s="222"/>
      <c r="GF60" s="222"/>
      <c r="GG60" s="222"/>
      <c r="GH60" s="222"/>
      <c r="GI60" s="222"/>
      <c r="GJ60" s="222"/>
      <c r="GK60" s="222"/>
      <c r="GL60" s="222"/>
      <c r="GM60" s="222"/>
      <c r="GN60" s="222"/>
      <c r="GO60" s="222"/>
      <c r="GP60" s="222"/>
      <c r="GQ60" s="222"/>
      <c r="GR60" s="222"/>
      <c r="GS60" s="222"/>
      <c r="GT60" s="222"/>
      <c r="GU60" s="222"/>
      <c r="GV60" s="222"/>
      <c r="GW60" s="222"/>
      <c r="GX60" s="222"/>
      <c r="GY60" s="222"/>
      <c r="GZ60" s="222"/>
      <c r="HA60" s="222"/>
      <c r="HB60" s="222"/>
      <c r="HC60" s="222"/>
      <c r="HD60" s="222"/>
      <c r="HE60" s="222"/>
      <c r="HF60" s="222"/>
      <c r="HG60" s="222"/>
      <c r="HH60" s="222"/>
      <c r="HI60" s="222"/>
      <c r="HJ60" s="222"/>
      <c r="HK60" s="222"/>
      <c r="HL60" s="222"/>
      <c r="HM60" s="222"/>
      <c r="HN60" s="222"/>
      <c r="HO60" s="222"/>
      <c r="HP60" s="222"/>
      <c r="HQ60" s="222"/>
      <c r="HR60" s="222"/>
      <c r="HS60" s="222"/>
      <c r="HT60" s="222"/>
      <c r="HU60" s="222"/>
      <c r="HV60" s="222"/>
      <c r="HW60" s="222"/>
      <c r="HX60" s="222"/>
      <c r="HY60" s="222"/>
      <c r="HZ60" s="222"/>
      <c r="IA60" s="227"/>
      <c r="IB60" s="222"/>
      <c r="IC60" s="222"/>
      <c r="ID60" s="227"/>
      <c r="IE60" s="222"/>
      <c r="IF60" s="222"/>
      <c r="IG60" s="227">
        <f>'Проверочная  таблица'!IY37</f>
        <v>4153251.71</v>
      </c>
      <c r="IH60" s="227"/>
      <c r="II60" s="227"/>
      <c r="IJ60" s="227">
        <f>'Проверочная  таблица'!JB37</f>
        <v>0</v>
      </c>
      <c r="IK60" s="227"/>
      <c r="IL60" s="227"/>
      <c r="IM60" s="222"/>
      <c r="IN60" s="222"/>
      <c r="IO60" s="222"/>
      <c r="IP60" s="222"/>
      <c r="IQ60" s="222"/>
      <c r="IR60" s="222"/>
      <c r="IS60" s="1446"/>
      <c r="IT60" s="1446"/>
      <c r="IU60" s="1446"/>
      <c r="IV60" s="1446"/>
      <c r="IW60" s="1446"/>
      <c r="IX60" s="1446"/>
      <c r="IY60" s="1446"/>
      <c r="IZ60" s="1446"/>
      <c r="JA60" s="1446"/>
      <c r="JB60" s="1446"/>
      <c r="JC60" s="1446"/>
      <c r="JD60" s="1446"/>
      <c r="JE60" s="554">
        <f t="shared" si="514"/>
        <v>0</v>
      </c>
      <c r="JF60" s="1447"/>
      <c r="JG60" s="1446"/>
      <c r="JH60" s="554">
        <f t="shared" si="516"/>
        <v>0</v>
      </c>
      <c r="JI60" s="1447"/>
      <c r="JJ60" s="1446"/>
      <c r="JK60" s="1448">
        <f>SUM(JL60:JO60)</f>
        <v>0</v>
      </c>
      <c r="JL60" s="222"/>
      <c r="JM60" s="222"/>
      <c r="JN60" s="222"/>
      <c r="JO60" s="222"/>
      <c r="JP60" s="1448">
        <f>SUM(JQ60:JT60)</f>
        <v>0</v>
      </c>
      <c r="JQ60" s="222"/>
      <c r="JR60" s="222"/>
      <c r="JS60" s="222"/>
      <c r="JT60" s="222"/>
      <c r="JU60" s="1448">
        <f>SUM(JV60:JY60)</f>
        <v>0</v>
      </c>
      <c r="JV60" s="222"/>
      <c r="JW60" s="222"/>
      <c r="JX60" s="222"/>
      <c r="JY60" s="222"/>
      <c r="JZ60" s="1448">
        <f>SUM(KA60:KD60)</f>
        <v>0</v>
      </c>
      <c r="KA60" s="222"/>
      <c r="KB60" s="222"/>
      <c r="KC60" s="222"/>
      <c r="KD60" s="222"/>
      <c r="KE60" s="222"/>
      <c r="KF60" s="222"/>
      <c r="KG60" s="222"/>
      <c r="KH60" s="222"/>
      <c r="KI60" s="222"/>
      <c r="KJ60" s="222"/>
      <c r="KK60" s="222"/>
      <c r="KL60" s="222"/>
      <c r="KM60" s="222"/>
      <c r="KN60" s="222"/>
      <c r="KO60" s="222"/>
      <c r="KP60" s="222"/>
      <c r="KQ60" s="222"/>
      <c r="KR60" s="222"/>
      <c r="KS60" s="222"/>
      <c r="KT60" s="222"/>
      <c r="KU60" s="222"/>
      <c r="KV60" s="222"/>
      <c r="KW60" s="222"/>
      <c r="KX60" s="222"/>
      <c r="KY60" s="222"/>
      <c r="KZ60" s="222"/>
      <c r="LA60" s="222"/>
      <c r="LB60" s="222"/>
      <c r="LC60" s="222"/>
      <c r="LD60" s="222"/>
      <c r="LE60" s="222"/>
      <c r="LF60" s="222"/>
      <c r="LG60" s="1439"/>
      <c r="LH60" s="1439"/>
      <c r="LI60" s="1439"/>
      <c r="LJ60" s="1439"/>
      <c r="LK60" s="1439"/>
      <c r="LL60" s="1439"/>
      <c r="LM60" s="1439"/>
      <c r="LN60" s="222"/>
      <c r="LO60" s="222"/>
      <c r="LP60" s="1439"/>
      <c r="LQ60" s="1439"/>
      <c r="LR60" s="1439"/>
      <c r="LS60" s="222"/>
      <c r="LT60" s="222"/>
      <c r="LU60" s="1439"/>
      <c r="LV60" s="1439"/>
      <c r="LW60" s="1439"/>
      <c r="LX60" s="1439"/>
      <c r="LY60" s="1439"/>
      <c r="LZ60" s="1439"/>
      <c r="MA60" s="1439"/>
      <c r="MB60" s="1439"/>
      <c r="MC60" s="1439"/>
      <c r="MD60" s="1439"/>
      <c r="ME60" s="1439"/>
      <c r="MF60" s="1439"/>
      <c r="MG60" s="1439"/>
      <c r="MH60" s="1439"/>
      <c r="MI60" s="1439"/>
      <c r="MJ60" s="1439"/>
      <c r="MK60" s="1439"/>
      <c r="ML60" s="1439"/>
      <c r="MM60" s="1439"/>
      <c r="MN60" s="1439"/>
      <c r="MO60" s="1439"/>
      <c r="MP60" s="1439"/>
      <c r="MQ60" s="1439"/>
      <c r="MR60" s="1439"/>
      <c r="MS60" s="1439"/>
      <c r="MT60" s="1439"/>
      <c r="MU60" s="1439"/>
      <c r="MV60" s="1439"/>
      <c r="MW60" s="1439"/>
      <c r="MX60" s="1439"/>
      <c r="MY60" s="1439"/>
      <c r="MZ60" s="1439"/>
      <c r="NA60" s="1439"/>
      <c r="NB60" s="1439"/>
      <c r="NC60" s="1439"/>
      <c r="ND60" s="1439"/>
      <c r="NE60" s="1439"/>
      <c r="NF60" s="1439"/>
      <c r="NG60" s="1439"/>
      <c r="NH60" s="1439"/>
      <c r="NI60" s="1439"/>
      <c r="NJ60" s="1439"/>
      <c r="NK60" s="1439"/>
      <c r="NL60" s="1439"/>
      <c r="NM60" s="222"/>
      <c r="NN60" s="222"/>
      <c r="NO60" s="222"/>
      <c r="NP60" s="222"/>
      <c r="NQ60" s="222"/>
      <c r="NR60" s="222"/>
      <c r="NS60" s="222"/>
      <c r="NT60" s="222"/>
      <c r="NU60" s="222"/>
      <c r="NV60" s="222"/>
      <c r="NW60" s="222"/>
      <c r="NX60" s="222"/>
      <c r="NY60" s="222"/>
      <c r="NZ60" s="222"/>
      <c r="OA60" s="222"/>
      <c r="OB60" s="222"/>
      <c r="OC60" s="222"/>
      <c r="OD60" s="222"/>
      <c r="OE60" s="222"/>
      <c r="OF60" s="222"/>
      <c r="OG60" s="222"/>
      <c r="OH60" s="222"/>
      <c r="OI60" s="222"/>
      <c r="OJ60" s="222"/>
      <c r="OK60" s="222"/>
      <c r="OL60" s="222"/>
      <c r="OM60" s="222"/>
      <c r="ON60" s="222"/>
      <c r="OO60" s="222"/>
      <c r="OP60" s="222"/>
      <c r="OQ60" s="222"/>
      <c r="OR60" s="222"/>
      <c r="OS60" s="222"/>
      <c r="OT60" s="222"/>
      <c r="OU60" s="222"/>
      <c r="OV60" s="222"/>
      <c r="OW60" s="222"/>
      <c r="OX60" s="222"/>
      <c r="OY60" s="222"/>
      <c r="OZ60" s="222"/>
      <c r="PA60" s="222"/>
      <c r="PB60" s="222"/>
      <c r="PC60" s="222"/>
      <c r="PD60" s="222"/>
      <c r="PE60" s="222"/>
      <c r="PF60" s="222"/>
      <c r="PG60" s="222"/>
      <c r="PH60" s="222"/>
      <c r="PI60" s="222"/>
      <c r="PJ60" s="222"/>
      <c r="PK60" s="222"/>
      <c r="PL60" s="222"/>
      <c r="PM60" s="222"/>
      <c r="PN60" s="222"/>
      <c r="PO60" s="222"/>
      <c r="PP60" s="222"/>
      <c r="PQ60" s="222"/>
      <c r="PR60" s="222"/>
      <c r="PS60" s="222"/>
      <c r="PT60" s="222"/>
      <c r="PU60" s="222"/>
      <c r="PV60" s="222"/>
      <c r="PW60" s="222"/>
      <c r="PX60" s="222"/>
      <c r="PY60" s="222"/>
      <c r="PZ60" s="222"/>
      <c r="QA60" s="222"/>
      <c r="QB60" s="222"/>
      <c r="QC60" s="222"/>
      <c r="QD60" s="222"/>
      <c r="QE60" s="222"/>
      <c r="QF60" s="222"/>
      <c r="QG60" s="222"/>
      <c r="QH60" s="222"/>
      <c r="QI60" s="222"/>
      <c r="QJ60" s="222"/>
      <c r="QK60" s="222"/>
      <c r="QL60" s="222"/>
      <c r="QM60" s="222"/>
      <c r="QN60" s="222"/>
      <c r="QO60" s="222"/>
      <c r="QP60" s="222"/>
      <c r="QQ60" s="222"/>
      <c r="QR60" s="222"/>
      <c r="QS60" s="222"/>
      <c r="QT60" s="222"/>
      <c r="QU60" s="222"/>
      <c r="QV60" s="222"/>
      <c r="QW60" s="222"/>
      <c r="QX60" s="222"/>
      <c r="QY60" s="222"/>
      <c r="QZ60" s="222"/>
      <c r="RA60" s="222"/>
      <c r="RB60" s="222"/>
      <c r="RC60" s="222"/>
      <c r="RD60" s="222"/>
      <c r="RE60" s="222"/>
      <c r="RF60" s="222"/>
      <c r="RG60" s="222"/>
      <c r="RH60" s="222"/>
      <c r="RI60" s="222"/>
      <c r="RJ60" s="222"/>
      <c r="RK60" s="222"/>
      <c r="RL60" s="222"/>
      <c r="RM60" s="222"/>
      <c r="RN60" s="222"/>
      <c r="RO60" s="222"/>
      <c r="RP60" s="222"/>
      <c r="RQ60" s="222"/>
      <c r="RR60" s="222"/>
      <c r="RS60" s="222"/>
      <c r="RT60" s="222"/>
      <c r="RU60" s="222"/>
      <c r="RV60" s="222"/>
      <c r="RW60" s="222"/>
      <c r="RX60" s="222"/>
      <c r="RY60" s="222"/>
      <c r="RZ60" s="222"/>
      <c r="SA60" s="222"/>
      <c r="SB60" s="222"/>
      <c r="SC60" s="222"/>
      <c r="SD60" s="222"/>
      <c r="SE60" s="222"/>
      <c r="SF60" s="222"/>
      <c r="SG60" s="222"/>
      <c r="SH60" s="222"/>
      <c r="SI60" s="222"/>
      <c r="SJ60" s="222"/>
      <c r="SK60" s="222"/>
      <c r="SL60" s="222"/>
      <c r="SM60" s="222"/>
      <c r="SN60" s="222"/>
      <c r="SO60" s="222"/>
      <c r="SP60" s="222"/>
      <c r="SQ60" s="222"/>
      <c r="SR60" s="222"/>
      <c r="SS60" s="222"/>
      <c r="ST60" s="222"/>
      <c r="SU60" s="222"/>
      <c r="SV60" s="222"/>
      <c r="SW60" s="222"/>
      <c r="SX60" s="222"/>
      <c r="SY60" s="222"/>
      <c r="SZ60" s="222"/>
      <c r="TA60" s="222"/>
      <c r="TB60" s="222"/>
      <c r="TC60" s="222"/>
      <c r="TD60" s="222"/>
      <c r="TE60" s="222"/>
      <c r="TF60" s="222"/>
      <c r="TG60" s="222"/>
      <c r="TH60" s="222"/>
      <c r="TI60" s="222"/>
      <c r="TJ60" s="222"/>
      <c r="TK60" s="222"/>
      <c r="TL60" s="222"/>
      <c r="TM60" s="222"/>
      <c r="TN60" s="222"/>
      <c r="TO60" s="222"/>
      <c r="TP60" s="222"/>
      <c r="TQ60" s="222"/>
      <c r="TR60" s="222"/>
      <c r="TS60" s="222"/>
      <c r="TT60" s="222"/>
      <c r="TU60" s="222"/>
      <c r="TV60" s="222"/>
      <c r="TW60" s="222"/>
      <c r="TX60" s="222"/>
      <c r="TY60" s="222"/>
      <c r="TZ60" s="222"/>
      <c r="UA60" s="222"/>
      <c r="UB60" s="222"/>
      <c r="UC60" s="222"/>
      <c r="UD60" s="222"/>
      <c r="UE60" s="222"/>
      <c r="UF60" s="222"/>
      <c r="UG60" s="222"/>
      <c r="UH60" s="222"/>
      <c r="UI60" s="222"/>
      <c r="UJ60" s="222"/>
      <c r="UK60" s="222"/>
      <c r="UL60" s="222"/>
      <c r="UM60" s="222"/>
      <c r="UN60" s="222"/>
      <c r="UO60" s="222"/>
      <c r="UP60" s="222"/>
      <c r="UQ60" s="222"/>
      <c r="UR60" s="222"/>
      <c r="US60" s="222"/>
      <c r="UT60" s="222"/>
      <c r="UU60" s="222"/>
      <c r="UV60" s="222"/>
      <c r="UW60" s="222"/>
      <c r="UX60" s="222"/>
      <c r="UY60" s="222"/>
      <c r="UZ60" s="222"/>
      <c r="VA60" s="222"/>
      <c r="VB60" s="222"/>
      <c r="VC60" s="222"/>
      <c r="VD60" s="222"/>
      <c r="VE60" s="222"/>
      <c r="VF60" s="222"/>
      <c r="VG60" s="222"/>
      <c r="VH60" s="222"/>
      <c r="VI60" s="222"/>
      <c r="VJ60" s="222"/>
      <c r="VK60" s="222"/>
      <c r="VL60" s="222"/>
      <c r="VM60" s="222"/>
      <c r="VN60" s="222"/>
      <c r="VO60" s="222"/>
      <c r="VP60" s="222"/>
      <c r="VQ60" s="222"/>
      <c r="VR60" s="222"/>
      <c r="VS60" s="222"/>
      <c r="VT60" s="222"/>
      <c r="VU60" s="222"/>
      <c r="VV60" s="222"/>
      <c r="VW60" s="222"/>
      <c r="VX60" s="222"/>
      <c r="VY60" s="222"/>
      <c r="VZ60" s="222"/>
      <c r="WA60" s="222"/>
      <c r="WB60" s="222"/>
      <c r="WC60" s="1446"/>
      <c r="WD60" s="1446"/>
    </row>
    <row r="61" spans="1:602" x14ac:dyDescent="0.3">
      <c r="B61" s="227">
        <f>B56-B59-B60</f>
        <v>0</v>
      </c>
      <c r="C61" s="227">
        <f>C56-C59-C60</f>
        <v>0</v>
      </c>
      <c r="D61" s="227">
        <f t="shared" ref="D61:E61" si="528">D56-D59-D60</f>
        <v>0</v>
      </c>
      <c r="E61" s="227">
        <f t="shared" si="528"/>
        <v>0</v>
      </c>
      <c r="AK61" s="554">
        <f t="shared" si="508"/>
        <v>0</v>
      </c>
      <c r="AL61" s="1445"/>
      <c r="AO61" s="1445">
        <f>SUM(AP61:AS61)</f>
        <v>0</v>
      </c>
      <c r="AP61" s="554">
        <f t="shared" si="509"/>
        <v>0</v>
      </c>
      <c r="AQ61" s="1445"/>
      <c r="AT61" s="1445"/>
      <c r="AU61" s="554">
        <f t="shared" si="511"/>
        <v>0</v>
      </c>
      <c r="AV61" s="1445">
        <f>SUM(AW61:NL61)</f>
        <v>0</v>
      </c>
      <c r="AX61" s="1445">
        <f>SUM(AY61:BA61)</f>
        <v>0</v>
      </c>
      <c r="AY61" s="554">
        <f t="shared" si="513"/>
        <v>0</v>
      </c>
      <c r="AZ61" s="1445">
        <f>SUM(BA61:NL61)</f>
        <v>0</v>
      </c>
      <c r="BB61" s="1445">
        <f>SUM(BC61:BE61)</f>
        <v>0</v>
      </c>
      <c r="BS61" s="227">
        <f>BS56-BS59-BS60</f>
        <v>0</v>
      </c>
      <c r="BV61" s="1439"/>
      <c r="BW61" s="227">
        <f>BW56-BW59-BW60</f>
        <v>0</v>
      </c>
      <c r="BZ61" s="1439"/>
      <c r="CA61" s="227">
        <f>CA56-CA59-CA60</f>
        <v>0</v>
      </c>
      <c r="CD61" s="1439"/>
      <c r="CE61" s="227">
        <f>CE56-CE59-CE60</f>
        <v>0</v>
      </c>
      <c r="CH61" s="1439"/>
      <c r="CQ61" s="227">
        <f>CQ56-CQ59-CQ60</f>
        <v>0</v>
      </c>
      <c r="CR61" s="227">
        <f>CR56-CR59-CR60</f>
        <v>0</v>
      </c>
      <c r="CY61" s="227">
        <f>CY56-CY59-CY60</f>
        <v>0</v>
      </c>
      <c r="CZ61" s="227">
        <f>CZ56-CZ59-CZ60</f>
        <v>0</v>
      </c>
      <c r="DG61" s="233"/>
      <c r="DH61" s="233"/>
      <c r="DI61" s="233"/>
      <c r="DJ61" s="233"/>
      <c r="DM61" s="227">
        <f>DM56-DM59-DM60</f>
        <v>0</v>
      </c>
      <c r="DU61" s="227">
        <f>DU56-DU59-DU60</f>
        <v>0</v>
      </c>
      <c r="IA61" s="227">
        <f>IA56-IA59-IA60</f>
        <v>0</v>
      </c>
      <c r="ID61" s="227">
        <f>ID56-ID59-ID60</f>
        <v>0</v>
      </c>
      <c r="IG61" s="227">
        <f>IG56-IG59-IG60</f>
        <v>0</v>
      </c>
      <c r="IH61" s="227"/>
      <c r="II61" s="227"/>
      <c r="IJ61" s="227">
        <f>IJ56-IJ59-IJ60</f>
        <v>0</v>
      </c>
      <c r="IS61" s="1439"/>
      <c r="IT61" s="1439"/>
      <c r="IU61" s="1439"/>
      <c r="IV61" s="1439"/>
      <c r="IW61" s="1439"/>
      <c r="IX61" s="1439"/>
      <c r="IY61" s="1439"/>
      <c r="IZ61" s="1439"/>
      <c r="JA61" s="1439"/>
      <c r="JB61" s="1439"/>
      <c r="JC61" s="1439"/>
      <c r="JD61" s="1439"/>
      <c r="JE61" s="554">
        <f t="shared" si="514"/>
        <v>0</v>
      </c>
      <c r="JF61" s="1447">
        <f t="shared" ref="JF61" si="529">JF56-JF59-JF60</f>
        <v>0</v>
      </c>
      <c r="JG61" s="1439"/>
      <c r="JH61" s="554">
        <f t="shared" si="516"/>
        <v>0</v>
      </c>
      <c r="JI61" s="1447">
        <f t="shared" ref="JI61" si="530">JI56-JI59-JI60</f>
        <v>0</v>
      </c>
      <c r="JJ61" s="1439"/>
      <c r="JK61" s="227">
        <f>JK56-JK59-JK60</f>
        <v>0</v>
      </c>
      <c r="KY61" s="227">
        <f>KY56-KY59-KY60</f>
        <v>0</v>
      </c>
      <c r="KZ61" s="227">
        <f>KZ56-KZ59-KZ60</f>
        <v>0</v>
      </c>
      <c r="LA61" s="227">
        <f>LA56-LA59-LA60</f>
        <v>0</v>
      </c>
      <c r="LB61" s="227"/>
      <c r="LC61" s="227"/>
      <c r="LD61" s="227"/>
      <c r="LE61" s="227">
        <f>LE56-LE59-LE60</f>
        <v>0</v>
      </c>
      <c r="LG61" s="1439"/>
      <c r="LH61" s="1439"/>
      <c r="LI61" s="1439"/>
      <c r="LJ61" s="1439"/>
      <c r="LK61" s="1439"/>
      <c r="LL61" s="1439"/>
      <c r="LM61" s="1439"/>
      <c r="LP61" s="1439"/>
      <c r="LQ61" s="1439"/>
      <c r="LR61" s="1439"/>
      <c r="LU61" s="1439"/>
      <c r="LV61" s="1439"/>
      <c r="LW61" s="1439"/>
      <c r="LX61" s="1439"/>
      <c r="LY61" s="1439"/>
      <c r="LZ61" s="1439"/>
      <c r="MA61" s="1439"/>
      <c r="MB61" s="1439"/>
      <c r="MC61" s="1439"/>
      <c r="MD61" s="1439"/>
      <c r="ME61" s="1439"/>
      <c r="MF61" s="1439"/>
      <c r="MG61" s="1439"/>
      <c r="MH61" s="1439"/>
      <c r="MI61" s="1439"/>
      <c r="MJ61" s="1439"/>
      <c r="MK61" s="1439"/>
      <c r="ML61" s="1439"/>
      <c r="MM61" s="1439"/>
      <c r="MN61" s="1439"/>
      <c r="MO61" s="1439"/>
      <c r="MP61" s="1439"/>
      <c r="MQ61" s="1439"/>
      <c r="MR61" s="1439"/>
      <c r="MS61" s="1439"/>
      <c r="MT61" s="1439"/>
      <c r="MU61" s="1439"/>
      <c r="MV61" s="1439"/>
      <c r="MW61" s="1439"/>
      <c r="MX61" s="1439"/>
      <c r="MY61" s="1439"/>
      <c r="MZ61" s="1439"/>
      <c r="NA61" s="1439"/>
      <c r="NB61" s="1439"/>
      <c r="NC61" s="1439"/>
      <c r="ND61" s="1439"/>
      <c r="NE61" s="1439"/>
      <c r="NF61" s="1439"/>
      <c r="NG61" s="1439"/>
      <c r="NH61" s="1439"/>
      <c r="NI61" s="1439"/>
      <c r="NJ61" s="1439"/>
      <c r="NK61" s="1439"/>
      <c r="NL61" s="1439"/>
      <c r="WC61" s="1439"/>
      <c r="WD61" s="1439"/>
    </row>
    <row r="62" spans="1:602" x14ac:dyDescent="0.25">
      <c r="BV62" s="1439"/>
      <c r="BZ62" s="1439"/>
      <c r="CD62" s="1439"/>
      <c r="CH62" s="1439"/>
      <c r="IS62" s="1439"/>
      <c r="IT62" s="1439"/>
      <c r="IU62" s="1439"/>
      <c r="IV62" s="1439"/>
      <c r="IW62" s="1439"/>
      <c r="IX62" s="1439"/>
      <c r="IY62" s="1439"/>
      <c r="IZ62" s="1439"/>
      <c r="JA62" s="1439"/>
      <c r="JB62" s="1439"/>
      <c r="JC62" s="1439"/>
      <c r="JD62" s="1439"/>
      <c r="JE62" s="1439"/>
      <c r="JF62" s="1439"/>
      <c r="JG62" s="1439"/>
      <c r="JH62" s="1439"/>
      <c r="JI62" s="1439"/>
      <c r="JJ62" s="1439"/>
      <c r="LG62" s="1439"/>
      <c r="LH62" s="1439"/>
      <c r="LI62" s="1439"/>
      <c r="LJ62" s="1439"/>
      <c r="LK62" s="1439"/>
      <c r="LL62" s="1439"/>
      <c r="LM62" s="1439"/>
      <c r="LP62" s="1439"/>
      <c r="LQ62" s="1439"/>
      <c r="LR62" s="1439"/>
      <c r="LU62" s="1439"/>
      <c r="LV62" s="1439"/>
      <c r="LW62" s="1439"/>
      <c r="LX62" s="1439"/>
      <c r="LY62" s="1439"/>
      <c r="LZ62" s="1439"/>
      <c r="MA62" s="1439"/>
      <c r="MB62" s="1439"/>
      <c r="MC62" s="1439"/>
      <c r="MD62" s="1439"/>
      <c r="ME62" s="1439"/>
      <c r="MF62" s="1439"/>
      <c r="MG62" s="1439"/>
      <c r="MH62" s="1439"/>
      <c r="MI62" s="1439"/>
      <c r="MJ62" s="1439"/>
      <c r="MK62" s="1439"/>
      <c r="ML62" s="1439"/>
      <c r="MM62" s="1439"/>
      <c r="MN62" s="1439"/>
      <c r="MO62" s="1439"/>
      <c r="MP62" s="1439"/>
      <c r="MQ62" s="1439"/>
      <c r="MR62" s="1439"/>
      <c r="MS62" s="1439"/>
      <c r="MT62" s="1439"/>
      <c r="MU62" s="1439"/>
      <c r="MV62" s="1439"/>
      <c r="MW62" s="1439"/>
      <c r="MX62" s="1439"/>
      <c r="MY62" s="1439"/>
      <c r="MZ62" s="1439"/>
      <c r="NA62" s="1439"/>
      <c r="NB62" s="1439"/>
      <c r="NC62" s="1439"/>
      <c r="ND62" s="1439"/>
      <c r="NE62" s="1439"/>
      <c r="NF62" s="1439"/>
      <c r="NG62" s="1439"/>
      <c r="NH62" s="1439"/>
      <c r="NI62" s="1439"/>
      <c r="NJ62" s="1439"/>
      <c r="NK62" s="1439"/>
      <c r="NL62" s="1439"/>
      <c r="WC62" s="1439"/>
      <c r="WD62" s="1439"/>
    </row>
    <row r="63" spans="1:602" x14ac:dyDescent="0.25">
      <c r="BV63" s="1439"/>
      <c r="BZ63" s="1439"/>
      <c r="CD63" s="1439"/>
      <c r="CH63" s="1439"/>
      <c r="IS63" s="1439"/>
      <c r="IT63" s="1439"/>
      <c r="IU63" s="1439"/>
      <c r="IV63" s="1439"/>
      <c r="IW63" s="1439"/>
      <c r="IX63" s="1439"/>
      <c r="IY63" s="1439"/>
      <c r="IZ63" s="1439"/>
      <c r="JA63" s="1439"/>
      <c r="JB63" s="1439"/>
      <c r="JC63" s="1439"/>
      <c r="JD63" s="1439"/>
      <c r="JE63" s="1439"/>
      <c r="JF63" s="1439"/>
      <c r="JG63" s="1439"/>
      <c r="JH63" s="1439"/>
      <c r="JI63" s="1439"/>
      <c r="JJ63" s="1439"/>
      <c r="LG63" s="1439"/>
      <c r="LH63" s="1439"/>
      <c r="LI63" s="1439"/>
      <c r="LJ63" s="1439"/>
      <c r="LK63" s="1439"/>
      <c r="LL63" s="1439"/>
      <c r="LM63" s="1439"/>
      <c r="LP63" s="1439"/>
      <c r="LQ63" s="1439"/>
      <c r="LR63" s="1439"/>
      <c r="LU63" s="1439"/>
      <c r="LV63" s="1439"/>
      <c r="LW63" s="1439"/>
      <c r="LX63" s="1439"/>
      <c r="LY63" s="1439"/>
      <c r="LZ63" s="1439"/>
      <c r="MA63" s="1439"/>
      <c r="MB63" s="1439"/>
      <c r="MC63" s="1439"/>
      <c r="MD63" s="1439"/>
      <c r="ME63" s="1439"/>
      <c r="MF63" s="1439"/>
      <c r="MG63" s="1439"/>
      <c r="MH63" s="1439"/>
      <c r="MI63" s="1439"/>
      <c r="MJ63" s="1439"/>
      <c r="MK63" s="1439"/>
      <c r="ML63" s="1439"/>
      <c r="MM63" s="1439"/>
      <c r="MN63" s="1439"/>
      <c r="MO63" s="1439"/>
      <c r="MP63" s="1439"/>
      <c r="MQ63" s="1439"/>
      <c r="MR63" s="1439"/>
      <c r="MS63" s="1439"/>
      <c r="MT63" s="1439"/>
      <c r="MU63" s="1439"/>
      <c r="MV63" s="1439"/>
      <c r="MW63" s="1439"/>
      <c r="MX63" s="1439"/>
      <c r="MY63" s="1439"/>
      <c r="MZ63" s="1439"/>
      <c r="NA63" s="1439"/>
      <c r="NB63" s="1439"/>
      <c r="NC63" s="1439"/>
      <c r="ND63" s="1439"/>
      <c r="NE63" s="1439"/>
      <c r="NF63" s="1439"/>
      <c r="NG63" s="1439"/>
      <c r="NH63" s="1439"/>
      <c r="NI63" s="1439"/>
      <c r="NJ63" s="1439"/>
      <c r="NK63" s="1439"/>
      <c r="NL63" s="1439"/>
      <c r="WC63" s="1439"/>
      <c r="WD63" s="1439"/>
    </row>
    <row r="64" spans="1:602" x14ac:dyDescent="0.25">
      <c r="BV64" s="1439"/>
      <c r="BZ64" s="1439"/>
      <c r="CD64" s="1439"/>
      <c r="CH64" s="1439"/>
      <c r="IS64" s="1439"/>
      <c r="IT64" s="1439"/>
      <c r="IU64" s="1439"/>
      <c r="IV64" s="1439"/>
      <c r="IW64" s="1439"/>
      <c r="IX64" s="1439"/>
      <c r="IY64" s="1439"/>
      <c r="IZ64" s="1439"/>
      <c r="JA64" s="1439"/>
      <c r="JB64" s="1439"/>
      <c r="JC64" s="1439"/>
      <c r="JD64" s="1439"/>
      <c r="JE64" s="1439"/>
      <c r="JF64" s="1439"/>
      <c r="JG64" s="1439"/>
      <c r="JH64" s="1439"/>
      <c r="JI64" s="1439"/>
      <c r="JJ64" s="1439"/>
      <c r="LG64" s="1439"/>
      <c r="LH64" s="1439"/>
      <c r="LI64" s="1439"/>
      <c r="LJ64" s="1439"/>
      <c r="LK64" s="1439"/>
      <c r="LL64" s="1439"/>
      <c r="LM64" s="1439"/>
      <c r="LP64" s="1439"/>
      <c r="LQ64" s="1439"/>
      <c r="LR64" s="1439"/>
      <c r="LU64" s="1439"/>
      <c r="LV64" s="1439"/>
      <c r="LW64" s="1439"/>
      <c r="LX64" s="1439"/>
      <c r="LY64" s="1439"/>
      <c r="LZ64" s="1439"/>
      <c r="MA64" s="1439"/>
      <c r="MB64" s="1439"/>
      <c r="MC64" s="1439"/>
      <c r="MD64" s="1439"/>
      <c r="ME64" s="1439"/>
      <c r="MF64" s="1439"/>
      <c r="MG64" s="1439"/>
      <c r="MH64" s="1439"/>
      <c r="MI64" s="1439"/>
      <c r="MJ64" s="1439"/>
      <c r="MK64" s="1439"/>
      <c r="ML64" s="1439"/>
      <c r="MM64" s="1439"/>
      <c r="MN64" s="1439"/>
      <c r="MO64" s="1439"/>
      <c r="MP64" s="1439"/>
      <c r="MQ64" s="1439"/>
      <c r="MR64" s="1439"/>
      <c r="MS64" s="1439"/>
      <c r="MT64" s="1439"/>
      <c r="MU64" s="1439"/>
      <c r="MV64" s="1439"/>
      <c r="MW64" s="1439"/>
      <c r="MX64" s="1439"/>
      <c r="MY64" s="1439"/>
      <c r="MZ64" s="1439"/>
      <c r="NA64" s="1439"/>
      <c r="NB64" s="1439"/>
      <c r="NC64" s="1439"/>
      <c r="ND64" s="1439"/>
      <c r="NE64" s="1439"/>
      <c r="NF64" s="1439"/>
      <c r="NG64" s="1439"/>
      <c r="NH64" s="1439"/>
      <c r="NI64" s="1439"/>
      <c r="NJ64" s="1439"/>
      <c r="NK64" s="1439"/>
      <c r="NL64" s="1439"/>
      <c r="WC64" s="1439"/>
      <c r="WD64" s="1439"/>
    </row>
    <row r="65" spans="74:602" x14ac:dyDescent="0.25">
      <c r="BV65" s="1439"/>
      <c r="BZ65" s="1439"/>
      <c r="CD65" s="1439"/>
      <c r="CH65" s="1439"/>
      <c r="IS65" s="1439"/>
      <c r="IT65" s="1439"/>
      <c r="IU65" s="1439"/>
      <c r="IV65" s="1439"/>
      <c r="IW65" s="1439"/>
      <c r="IX65" s="1439"/>
      <c r="IY65" s="1439"/>
      <c r="IZ65" s="1439"/>
      <c r="JA65" s="1439"/>
      <c r="JB65" s="1439"/>
      <c r="JC65" s="1439"/>
      <c r="JD65" s="1439"/>
      <c r="JE65" s="1439"/>
      <c r="JF65" s="1439"/>
      <c r="JG65" s="1439"/>
      <c r="JH65" s="1439"/>
      <c r="JI65" s="1439"/>
      <c r="JJ65" s="1439"/>
      <c r="LG65" s="1439"/>
      <c r="LH65" s="1439"/>
      <c r="LI65" s="1439"/>
      <c r="LJ65" s="1439"/>
      <c r="LK65" s="1439"/>
      <c r="LL65" s="1439"/>
      <c r="LM65" s="1439"/>
      <c r="LP65" s="1439"/>
      <c r="LQ65" s="1439"/>
      <c r="LR65" s="1439"/>
      <c r="LU65" s="1439"/>
      <c r="LV65" s="1439"/>
      <c r="LW65" s="1439"/>
      <c r="LX65" s="1439"/>
      <c r="LY65" s="1439"/>
      <c r="LZ65" s="1439"/>
      <c r="MA65" s="1439"/>
      <c r="MB65" s="1439"/>
      <c r="MC65" s="1439"/>
      <c r="MD65" s="1439"/>
      <c r="ME65" s="1439"/>
      <c r="MF65" s="1439"/>
      <c r="MG65" s="1439"/>
      <c r="MH65" s="1439"/>
      <c r="MI65" s="1439"/>
      <c r="MJ65" s="1439"/>
      <c r="MK65" s="1439"/>
      <c r="ML65" s="1439"/>
      <c r="MM65" s="1439"/>
      <c r="MN65" s="1439"/>
      <c r="MO65" s="1439"/>
      <c r="MP65" s="1439"/>
      <c r="MQ65" s="1439"/>
      <c r="MR65" s="1439"/>
      <c r="MS65" s="1439"/>
      <c r="MT65" s="1439"/>
      <c r="MU65" s="1439"/>
      <c r="MV65" s="1439"/>
      <c r="MW65" s="1439"/>
      <c r="MX65" s="1439"/>
      <c r="MY65" s="1439"/>
      <c r="MZ65" s="1439"/>
      <c r="NA65" s="1439"/>
      <c r="NB65" s="1439"/>
      <c r="NC65" s="1439"/>
      <c r="ND65" s="1439"/>
      <c r="NE65" s="1439"/>
      <c r="NF65" s="1439"/>
      <c r="NG65" s="1439"/>
      <c r="NH65" s="1439"/>
      <c r="NI65" s="1439"/>
      <c r="NJ65" s="1439"/>
      <c r="NK65" s="1439"/>
      <c r="NL65" s="1439"/>
      <c r="WC65" s="1439"/>
      <c r="WD65" s="1439"/>
    </row>
    <row r="66" spans="74:602" x14ac:dyDescent="0.25">
      <c r="BV66" s="1439"/>
      <c r="BZ66" s="1439"/>
      <c r="CD66" s="1439"/>
      <c r="CH66" s="1439"/>
      <c r="IS66" s="1439"/>
      <c r="IT66" s="1439"/>
      <c r="IU66" s="1439"/>
      <c r="IV66" s="1439"/>
      <c r="IW66" s="1439"/>
      <c r="IX66" s="1439"/>
      <c r="IY66" s="1439"/>
      <c r="IZ66" s="1439"/>
      <c r="JA66" s="1439"/>
      <c r="JB66" s="1439"/>
      <c r="JC66" s="1439"/>
      <c r="JD66" s="1439"/>
      <c r="JE66" s="1439"/>
      <c r="JF66" s="1439"/>
      <c r="JG66" s="1439"/>
      <c r="JH66" s="1439"/>
      <c r="JI66" s="1439"/>
      <c r="JJ66" s="1439"/>
      <c r="LG66" s="1439"/>
      <c r="LH66" s="1439"/>
      <c r="LI66" s="1439"/>
      <c r="LJ66" s="1439"/>
      <c r="LK66" s="1439"/>
      <c r="LL66" s="1439"/>
      <c r="LM66" s="1439"/>
      <c r="LP66" s="1439"/>
      <c r="LQ66" s="1439"/>
      <c r="LR66" s="1439"/>
      <c r="LU66" s="1439"/>
      <c r="LV66" s="1439"/>
      <c r="LW66" s="1439"/>
      <c r="LX66" s="1439"/>
      <c r="LY66" s="1439"/>
      <c r="LZ66" s="1439"/>
      <c r="MA66" s="1439"/>
      <c r="MB66" s="1439"/>
      <c r="MC66" s="1439"/>
      <c r="MD66" s="1439"/>
      <c r="ME66" s="1439"/>
      <c r="MF66" s="1439"/>
      <c r="MG66" s="1439"/>
      <c r="MH66" s="1439"/>
      <c r="MI66" s="1439"/>
      <c r="MJ66" s="1439"/>
      <c r="MK66" s="1439"/>
      <c r="ML66" s="1439"/>
      <c r="MM66" s="1439"/>
      <c r="MN66" s="1439"/>
      <c r="MO66" s="1439"/>
      <c r="MP66" s="1439"/>
      <c r="MQ66" s="1439"/>
      <c r="MR66" s="1439"/>
      <c r="MS66" s="1439"/>
      <c r="MT66" s="1439"/>
      <c r="MU66" s="1439"/>
      <c r="MV66" s="1439"/>
      <c r="MW66" s="1439"/>
      <c r="MX66" s="1439"/>
      <c r="MY66" s="1439"/>
      <c r="MZ66" s="1439"/>
      <c r="NA66" s="1439"/>
      <c r="NB66" s="1439"/>
      <c r="NC66" s="1439"/>
      <c r="ND66" s="1439"/>
      <c r="NE66" s="1439"/>
      <c r="NF66" s="1439"/>
      <c r="NG66" s="1439"/>
      <c r="NH66" s="1439"/>
      <c r="NI66" s="1439"/>
      <c r="NJ66" s="1439"/>
      <c r="NK66" s="1439"/>
      <c r="NL66" s="1439"/>
      <c r="WC66" s="1439"/>
      <c r="WD66" s="1439"/>
    </row>
    <row r="67" spans="74:602" x14ac:dyDescent="0.25">
      <c r="BV67" s="1439"/>
      <c r="BZ67" s="1439"/>
      <c r="CD67" s="1439"/>
      <c r="CH67" s="1439"/>
      <c r="IS67" s="1439"/>
      <c r="IT67" s="1439"/>
      <c r="IU67" s="1439"/>
      <c r="IV67" s="1439"/>
      <c r="IW67" s="1439"/>
      <c r="IX67" s="1439"/>
      <c r="IY67" s="1439"/>
      <c r="IZ67" s="1439"/>
      <c r="JA67" s="1439"/>
      <c r="JB67" s="1439"/>
      <c r="JC67" s="1439"/>
      <c r="JD67" s="1439"/>
      <c r="JE67" s="1439"/>
      <c r="JF67" s="1439"/>
      <c r="JG67" s="1439"/>
      <c r="JH67" s="1439"/>
      <c r="JI67" s="1439"/>
      <c r="JJ67" s="1439"/>
      <c r="LG67" s="1439"/>
      <c r="LH67" s="1439"/>
      <c r="LI67" s="1439"/>
      <c r="LJ67" s="1439"/>
      <c r="LK67" s="1439"/>
      <c r="LL67" s="1439"/>
      <c r="LM67" s="1439"/>
      <c r="LP67" s="1439"/>
      <c r="LQ67" s="1439"/>
      <c r="LR67" s="1439"/>
      <c r="LU67" s="1439"/>
      <c r="LV67" s="1439"/>
      <c r="LW67" s="1439"/>
      <c r="LX67" s="1439"/>
      <c r="LY67" s="1439"/>
      <c r="LZ67" s="1439"/>
      <c r="MA67" s="1439"/>
      <c r="MB67" s="1439"/>
      <c r="MC67" s="1439"/>
      <c r="MD67" s="1439"/>
      <c r="ME67" s="1439"/>
      <c r="MF67" s="1439"/>
      <c r="MG67" s="1439"/>
      <c r="MH67" s="1439"/>
      <c r="MI67" s="1439"/>
      <c r="MJ67" s="1439"/>
      <c r="MK67" s="1439"/>
      <c r="ML67" s="1439"/>
      <c r="MM67" s="1439"/>
      <c r="MN67" s="1439"/>
      <c r="MO67" s="1439"/>
      <c r="MP67" s="1439"/>
      <c r="MQ67" s="1439"/>
      <c r="MR67" s="1439"/>
      <c r="MS67" s="1439"/>
      <c r="MT67" s="1439"/>
      <c r="MU67" s="1439"/>
      <c r="MV67" s="1439"/>
      <c r="MW67" s="1439"/>
      <c r="MX67" s="1439"/>
      <c r="MY67" s="1439"/>
      <c r="MZ67" s="1439"/>
      <c r="NA67" s="1439"/>
      <c r="NB67" s="1439"/>
      <c r="NC67" s="1439"/>
      <c r="ND67" s="1439"/>
      <c r="NE67" s="1439"/>
      <c r="NF67" s="1439"/>
      <c r="NG67" s="1439"/>
      <c r="NH67" s="1439"/>
      <c r="NI67" s="1439"/>
      <c r="NJ67" s="1439"/>
      <c r="NK67" s="1439"/>
      <c r="NL67" s="1439"/>
      <c r="WC67" s="1439"/>
      <c r="WD67" s="1439"/>
    </row>
    <row r="68" spans="74:602" x14ac:dyDescent="0.25">
      <c r="BV68" s="1439"/>
      <c r="BZ68" s="1439"/>
      <c r="CD68" s="1439"/>
      <c r="CH68" s="1439"/>
      <c r="IS68" s="1439"/>
      <c r="IT68" s="1439"/>
      <c r="IU68" s="1439"/>
      <c r="IV68" s="1439"/>
      <c r="IW68" s="1439"/>
      <c r="IX68" s="1439"/>
      <c r="IY68" s="1439"/>
      <c r="IZ68" s="1439"/>
      <c r="JA68" s="1439"/>
      <c r="JB68" s="1439"/>
      <c r="JC68" s="1439"/>
      <c r="JD68" s="1439"/>
      <c r="JE68" s="1439"/>
      <c r="JF68" s="1439"/>
      <c r="JG68" s="1439"/>
      <c r="JH68" s="1439"/>
      <c r="JI68" s="1439"/>
      <c r="JJ68" s="1439"/>
      <c r="LG68" s="1439"/>
      <c r="LH68" s="1439"/>
      <c r="LI68" s="1439"/>
      <c r="LJ68" s="1439"/>
      <c r="LK68" s="1439"/>
      <c r="LL68" s="1439"/>
      <c r="LM68" s="1439"/>
      <c r="LP68" s="1439"/>
      <c r="LQ68" s="1439"/>
      <c r="LR68" s="1439"/>
      <c r="LU68" s="1439"/>
      <c r="LV68" s="1439"/>
      <c r="LW68" s="1439"/>
      <c r="LX68" s="1439"/>
      <c r="LY68" s="1439"/>
      <c r="LZ68" s="1439"/>
      <c r="MA68" s="1439"/>
      <c r="MB68" s="1439"/>
      <c r="MC68" s="1439"/>
      <c r="MD68" s="1439"/>
      <c r="ME68" s="1439"/>
      <c r="MF68" s="1439"/>
      <c r="MG68" s="1439"/>
      <c r="MH68" s="1439"/>
      <c r="MI68" s="1439"/>
      <c r="MJ68" s="1439"/>
      <c r="MK68" s="1439"/>
      <c r="ML68" s="1439"/>
      <c r="MM68" s="1439"/>
      <c r="MN68" s="1439"/>
      <c r="MO68" s="1439"/>
      <c r="MP68" s="1439"/>
      <c r="MQ68" s="1439"/>
      <c r="MR68" s="1439"/>
      <c r="MS68" s="1439"/>
      <c r="MT68" s="1439"/>
      <c r="MU68" s="1439"/>
      <c r="MV68" s="1439"/>
      <c r="MW68" s="1439"/>
      <c r="MX68" s="1439"/>
      <c r="MY68" s="1439"/>
      <c r="MZ68" s="1439"/>
      <c r="NA68" s="1439"/>
      <c r="NB68" s="1439"/>
      <c r="NC68" s="1439"/>
      <c r="ND68" s="1439"/>
      <c r="NE68" s="1439"/>
      <c r="NF68" s="1439"/>
      <c r="NG68" s="1439"/>
      <c r="NH68" s="1439"/>
      <c r="NI68" s="1439"/>
      <c r="NJ68" s="1439"/>
      <c r="NK68" s="1439"/>
      <c r="NL68" s="1439"/>
      <c r="WC68" s="1439"/>
      <c r="WD68" s="1439"/>
    </row>
  </sheetData>
  <mergeCells count="316">
    <mergeCell ref="HU9:HZ9"/>
    <mergeCell ref="HU10:HZ10"/>
    <mergeCell ref="HU39:HZ39"/>
    <mergeCell ref="SG8:SL8"/>
    <mergeCell ref="SG9:SL9"/>
    <mergeCell ref="SG10:SL10"/>
    <mergeCell ref="SG39:SL39"/>
    <mergeCell ref="GA39:GF39"/>
    <mergeCell ref="RC39:RD39"/>
    <mergeCell ref="RA39:RB39"/>
    <mergeCell ref="RI39:RJ39"/>
    <mergeCell ref="RK39:RL39"/>
    <mergeCell ref="RI8:RJ8"/>
    <mergeCell ref="RK8:RL8"/>
    <mergeCell ref="RM10:RN10"/>
    <mergeCell ref="RE39:RF39"/>
    <mergeCell ref="RG39:RH39"/>
    <mergeCell ref="RM39:RN39"/>
    <mergeCell ref="RM8:RN8"/>
    <mergeCell ref="JE9:JJ9"/>
    <mergeCell ref="JE10:JJ10"/>
    <mergeCell ref="MG8:NL8"/>
    <mergeCell ref="JK8:KX8"/>
    <mergeCell ref="KE9:KX9"/>
    <mergeCell ref="TS9:TV9"/>
    <mergeCell ref="TK10:TN10"/>
    <mergeCell ref="TS10:TT10"/>
    <mergeCell ref="TU10:TV10"/>
    <mergeCell ref="TK39:TV39"/>
    <mergeCell ref="RQ39:RV39"/>
    <mergeCell ref="RQ8:RV8"/>
    <mergeCell ref="RQ9:RV9"/>
    <mergeCell ref="RQ10:RV10"/>
    <mergeCell ref="UG8:UL8"/>
    <mergeCell ref="UG9:UL9"/>
    <mergeCell ref="UG10:UL10"/>
    <mergeCell ref="UG39:UL39"/>
    <mergeCell ref="RK10:RL10"/>
    <mergeCell ref="RK9:RL9"/>
    <mergeCell ref="RA8:RB8"/>
    <mergeCell ref="RG8:RH8"/>
    <mergeCell ref="RG10:RH10"/>
    <mergeCell ref="RO8:RP8"/>
    <mergeCell ref="RO9:RP9"/>
    <mergeCell ref="RO10:RP10"/>
    <mergeCell ref="RG9:RH9"/>
    <mergeCell ref="RI10:RJ10"/>
    <mergeCell ref="RE8:RF8"/>
    <mergeCell ref="RC10:RD10"/>
    <mergeCell ref="RE9:RF10"/>
    <mergeCell ref="RO39:RP39"/>
    <mergeCell ref="SY10:TB10"/>
    <mergeCell ref="TK8:TV8"/>
    <mergeCell ref="TK9:TN9"/>
    <mergeCell ref="TO9:TR10"/>
    <mergeCell ref="RW8:RW11"/>
    <mergeCell ref="RA10:RB10"/>
    <mergeCell ref="KO10:KX10"/>
    <mergeCell ref="JU9:KD10"/>
    <mergeCell ref="OU9:PH10"/>
    <mergeCell ref="NM8:OD8"/>
    <mergeCell ref="NM39:OD39"/>
    <mergeCell ref="NY10:OD10"/>
    <mergeCell ref="NS10:NX10"/>
    <mergeCell ref="NS9:OD9"/>
    <mergeCell ref="NM9:NR10"/>
    <mergeCell ref="KY39:LJ39"/>
    <mergeCell ref="MW10:ND10"/>
    <mergeCell ref="MG39:NL39"/>
    <mergeCell ref="MG9:MN9"/>
    <mergeCell ref="MG10:MN10"/>
    <mergeCell ref="MO9:MV10"/>
    <mergeCell ref="LK8:MF8"/>
    <mergeCell ref="MC10:MD10"/>
    <mergeCell ref="ME10:MF10"/>
    <mergeCell ref="LK9:LT9"/>
    <mergeCell ref="LK10:LT10"/>
    <mergeCell ref="LU9:MB10"/>
    <mergeCell ref="OK39:QJ39"/>
    <mergeCell ref="KY8:LJ8"/>
    <mergeCell ref="KY9:LJ9"/>
    <mergeCell ref="EY8:FD8"/>
    <mergeCell ref="CI10:CJ10"/>
    <mergeCell ref="NE10:NL10"/>
    <mergeCell ref="MW9:NL9"/>
    <mergeCell ref="AK8:BR8"/>
    <mergeCell ref="AK9:AT9"/>
    <mergeCell ref="AK10:AT10"/>
    <mergeCell ref="AU9:BB10"/>
    <mergeCell ref="BC9:BR9"/>
    <mergeCell ref="BC10:BJ10"/>
    <mergeCell ref="BK10:BR10"/>
    <mergeCell ref="CQ10:CR10"/>
    <mergeCell ref="DC9:DF9"/>
    <mergeCell ref="DC10:DD10"/>
    <mergeCell ref="DM10:EB10"/>
    <mergeCell ref="CY9:CZ9"/>
    <mergeCell ref="DA9:DB10"/>
    <mergeCell ref="CY10:CZ10"/>
    <mergeCell ref="CS9:CT10"/>
    <mergeCell ref="ES8:EX8"/>
    <mergeCell ref="ES9:EX9"/>
    <mergeCell ref="ES10:EX10"/>
    <mergeCell ref="EI8:ER8"/>
    <mergeCell ref="JE8:JJ8"/>
    <mergeCell ref="EI9:ER9"/>
    <mergeCell ref="CU9:CX9"/>
    <mergeCell ref="CQ39:CX39"/>
    <mergeCell ref="CU10:CV10"/>
    <mergeCell ref="BS39:CL39"/>
    <mergeCell ref="CW10:CX10"/>
    <mergeCell ref="EC8:EH8"/>
    <mergeCell ref="DM8:EB8"/>
    <mergeCell ref="CQ8:CX8"/>
    <mergeCell ref="CQ9:CR9"/>
    <mergeCell ref="CY8:DF8"/>
    <mergeCell ref="DM9:EB9"/>
    <mergeCell ref="CY39:DF39"/>
    <mergeCell ref="EC39:EH39"/>
    <mergeCell ref="DG8:DL8"/>
    <mergeCell ref="EC9:EH9"/>
    <mergeCell ref="DE10:DF10"/>
    <mergeCell ref="CA9:CE10"/>
    <mergeCell ref="BS8:CL8"/>
    <mergeCell ref="BS9:BW9"/>
    <mergeCell ref="BS10:BW10"/>
    <mergeCell ref="CK10:CL10"/>
    <mergeCell ref="CM8:CP8"/>
    <mergeCell ref="CM9:CP9"/>
    <mergeCell ref="F39:M39"/>
    <mergeCell ref="N39:U39"/>
    <mergeCell ref="AA39:AH39"/>
    <mergeCell ref="F9:G9"/>
    <mergeCell ref="J10:K10"/>
    <mergeCell ref="N9:O9"/>
    <mergeCell ref="V10:Z10"/>
    <mergeCell ref="F10:G10"/>
    <mergeCell ref="T10:U10"/>
    <mergeCell ref="J9:M9"/>
    <mergeCell ref="V39:W39"/>
    <mergeCell ref="P9:Q10"/>
    <mergeCell ref="AG10:AH10"/>
    <mergeCell ref="IG39:JD39"/>
    <mergeCell ref="IA39:IF39"/>
    <mergeCell ref="JK39:KX39"/>
    <mergeCell ref="KE10:KN10"/>
    <mergeCell ref="LK39:MF39"/>
    <mergeCell ref="JK9:JT9"/>
    <mergeCell ref="DG39:DL39"/>
    <mergeCell ref="GG9:GP9"/>
    <mergeCell ref="GQ9:GZ10"/>
    <mergeCell ref="HA9:HT9"/>
    <mergeCell ref="GG10:GP10"/>
    <mergeCell ref="HA10:HJ10"/>
    <mergeCell ref="HK10:HT10"/>
    <mergeCell ref="GG39:HT39"/>
    <mergeCell ref="JE39:JJ39"/>
    <mergeCell ref="EY9:FD9"/>
    <mergeCell ref="EY10:FD10"/>
    <mergeCell ref="EC10:EH10"/>
    <mergeCell ref="ES39:EX39"/>
    <mergeCell ref="DG9:DL9"/>
    <mergeCell ref="DG10:DL10"/>
    <mergeCell ref="EY39:FD39"/>
    <mergeCell ref="EI10:ER10"/>
    <mergeCell ref="FK39:FZ39"/>
    <mergeCell ref="AK39:BR39"/>
    <mergeCell ref="AI8:AI11"/>
    <mergeCell ref="AJ8:AJ11"/>
    <mergeCell ref="OE39:OJ39"/>
    <mergeCell ref="CI9:CL9"/>
    <mergeCell ref="EI39:ER39"/>
    <mergeCell ref="DM39:EB39"/>
    <mergeCell ref="FE39:FJ39"/>
    <mergeCell ref="A6:A11"/>
    <mergeCell ref="B6:C8"/>
    <mergeCell ref="B9:C10"/>
    <mergeCell ref="E8:E11"/>
    <mergeCell ref="D8:D11"/>
    <mergeCell ref="D7:AH7"/>
    <mergeCell ref="V8:AH8"/>
    <mergeCell ref="AE9:AH9"/>
    <mergeCell ref="V9:Z9"/>
    <mergeCell ref="R9:U9"/>
    <mergeCell ref="F8:M8"/>
    <mergeCell ref="H9:I10"/>
    <mergeCell ref="L10:M10"/>
    <mergeCell ref="N10:O10"/>
    <mergeCell ref="AE10:AF10"/>
    <mergeCell ref="AA9:AD10"/>
    <mergeCell ref="FE9:FJ9"/>
    <mergeCell ref="FE10:FJ10"/>
    <mergeCell ref="IA8:IF8"/>
    <mergeCell ref="IG8:JD8"/>
    <mergeCell ref="IY10:JD10"/>
    <mergeCell ref="IM9:IR10"/>
    <mergeCell ref="IS10:IX10"/>
    <mergeCell ref="FK9:FP9"/>
    <mergeCell ref="FK10:FP10"/>
    <mergeCell ref="IG9:IL9"/>
    <mergeCell ref="IG10:IL10"/>
    <mergeCell ref="IS9:JD9"/>
    <mergeCell ref="IA10:IF10"/>
    <mergeCell ref="IA9:IF9"/>
    <mergeCell ref="GG8:HT8"/>
    <mergeCell ref="FQ9:FV10"/>
    <mergeCell ref="FW10:FX10"/>
    <mergeCell ref="FY10:FZ10"/>
    <mergeCell ref="FW9:FZ9"/>
    <mergeCell ref="FK8:FZ8"/>
    <mergeCell ref="GA8:GF8"/>
    <mergeCell ref="GA9:GF9"/>
    <mergeCell ref="GA10:GF10"/>
    <mergeCell ref="HU8:HZ8"/>
    <mergeCell ref="VI7:VI11"/>
    <mergeCell ref="VS7:VZ8"/>
    <mergeCell ref="VY10:VZ10"/>
    <mergeCell ref="VS39:VZ39"/>
    <mergeCell ref="VW9:VZ9"/>
    <mergeCell ref="VW10:VX10"/>
    <mergeCell ref="VS10:VT10"/>
    <mergeCell ref="VU9:VV10"/>
    <mergeCell ref="VS9:VT9"/>
    <mergeCell ref="VK39:VR39"/>
    <mergeCell ref="VM9:VN10"/>
    <mergeCell ref="VO9:VR9"/>
    <mergeCell ref="VK7:VR8"/>
    <mergeCell ref="VO10:VP10"/>
    <mergeCell ref="VQ10:VR10"/>
    <mergeCell ref="VK9:VL9"/>
    <mergeCell ref="VK10:VL10"/>
    <mergeCell ref="VJ7:VJ11"/>
    <mergeCell ref="AI7:QR7"/>
    <mergeCell ref="F3:I3"/>
    <mergeCell ref="F2:I2"/>
    <mergeCell ref="VA10:VD10"/>
    <mergeCell ref="UW9:UZ10"/>
    <mergeCell ref="US9:UV9"/>
    <mergeCell ref="US10:UV10"/>
    <mergeCell ref="US8:VH8"/>
    <mergeCell ref="VA9:VH9"/>
    <mergeCell ref="VE10:VH10"/>
    <mergeCell ref="QS7:RV7"/>
    <mergeCell ref="QS8:QS11"/>
    <mergeCell ref="RC9:RD9"/>
    <mergeCell ref="JK10:JT10"/>
    <mergeCell ref="SY8:TJ8"/>
    <mergeCell ref="TG9:TJ9"/>
    <mergeCell ref="TG10:TH10"/>
    <mergeCell ref="TI10:TJ10"/>
    <mergeCell ref="QK8:QR8"/>
    <mergeCell ref="QY8:QZ8"/>
    <mergeCell ref="QY10:QZ10"/>
    <mergeCell ref="N8:U8"/>
    <mergeCell ref="R10:S10"/>
    <mergeCell ref="FE8:FJ8"/>
    <mergeCell ref="QY39:QZ39"/>
    <mergeCell ref="QM9:QN10"/>
    <mergeCell ref="QQ10:QR10"/>
    <mergeCell ref="QK9:QL9"/>
    <mergeCell ref="QX8:QX11"/>
    <mergeCell ref="QV8:QV11"/>
    <mergeCell ref="QY9:QZ9"/>
    <mergeCell ref="QO10:QP10"/>
    <mergeCell ref="QO9:QR9"/>
    <mergeCell ref="QT8:QT11"/>
    <mergeCell ref="QW8:QW11"/>
    <mergeCell ref="QU8:QU11"/>
    <mergeCell ref="UE10:UF10"/>
    <mergeCell ref="TW9:UB10"/>
    <mergeCell ref="TW39:UF39"/>
    <mergeCell ref="TW8:UF8"/>
    <mergeCell ref="KY10:LJ10"/>
    <mergeCell ref="RI9:RJ9"/>
    <mergeCell ref="SU9:SX9"/>
    <mergeCell ref="SM8:SX8"/>
    <mergeCell ref="PI10:PV10"/>
    <mergeCell ref="PI9:QJ9"/>
    <mergeCell ref="PW10:QJ10"/>
    <mergeCell ref="RC8:RD8"/>
    <mergeCell ref="OE8:OJ8"/>
    <mergeCell ref="OE9:OJ9"/>
    <mergeCell ref="OE10:OJ10"/>
    <mergeCell ref="OK8:QJ8"/>
    <mergeCell ref="RA9:RB9"/>
    <mergeCell ref="OK9:OT9"/>
    <mergeCell ref="OK10:OT10"/>
    <mergeCell ref="MC9:MF9"/>
    <mergeCell ref="RM9:RN9"/>
    <mergeCell ref="QM39:QR39"/>
    <mergeCell ref="QK39:QL39"/>
    <mergeCell ref="QK10:QL10"/>
    <mergeCell ref="CM10:CP10"/>
    <mergeCell ref="CM39:CP39"/>
    <mergeCell ref="RW7:VG7"/>
    <mergeCell ref="SU10:SV10"/>
    <mergeCell ref="SW10:SX10"/>
    <mergeCell ref="SM39:SX39"/>
    <mergeCell ref="SM9:SP9"/>
    <mergeCell ref="SM10:SP10"/>
    <mergeCell ref="SQ9:ST10"/>
    <mergeCell ref="US39:VH39"/>
    <mergeCell ref="TC9:TF10"/>
    <mergeCell ref="SY9:TB9"/>
    <mergeCell ref="RY39:SF39"/>
    <mergeCell ref="RY8:SF8"/>
    <mergeCell ref="RY9:SF9"/>
    <mergeCell ref="RX8:RX11"/>
    <mergeCell ref="RY10:SF10"/>
    <mergeCell ref="SY39:TJ39"/>
    <mergeCell ref="UM8:UR8"/>
    <mergeCell ref="UM9:UR9"/>
    <mergeCell ref="UM10:UR10"/>
    <mergeCell ref="UM39:UR39"/>
    <mergeCell ref="UC9:UF9"/>
    <mergeCell ref="UC10:UD10"/>
  </mergeCells>
  <phoneticPr fontId="0" type="noConversion"/>
  <pageMargins left="0.39370078740157483" right="0.39370078740157483" top="0.39370078740157483" bottom="0.39370078740157483" header="0.23622047244094491" footer="0.23622047244094491"/>
  <pageSetup paperSize="9" scale="31" fitToWidth="50" orientation="landscape" horizontalDpi="300" verticalDpi="300" r:id="rId1"/>
  <headerFooter alignWithMargins="0">
    <oddFooter>&amp;L&amp;P&amp;R&amp;F&amp;A</oddFooter>
  </headerFooter>
  <colBreaks count="13" manualBreakCount="13">
    <brk id="46" max="38" man="1"/>
    <brk id="94" max="38" man="1"/>
    <brk id="110" max="38" man="1"/>
    <brk id="178" max="38" man="1"/>
    <brk id="240" max="38" man="1"/>
    <brk id="310" max="38" man="1"/>
    <brk id="368" max="38" man="1"/>
    <brk id="432" max="38" man="1"/>
    <brk id="470" max="38" man="1"/>
    <brk id="492" max="38" man="1"/>
    <brk id="526" max="38" man="1"/>
    <brk id="550" max="38" man="1"/>
    <brk id="584" max="3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2:E21"/>
  <sheetViews>
    <sheetView zoomScale="86" zoomScaleNormal="86" workbookViewId="0">
      <pane xSplit="1" ySplit="7" topLeftCell="B11" activePane="bottomRight" state="frozen"/>
      <selection pane="topRight" activeCell="B1" sqref="B1"/>
      <selection pane="bottomLeft" activeCell="A6" sqref="A6"/>
      <selection pane="bottomRight" activeCell="C9" sqref="C9"/>
    </sheetView>
  </sheetViews>
  <sheetFormatPr defaultColWidth="9.21875" defaultRowHeight="13.2" x14ac:dyDescent="0.25"/>
  <cols>
    <col min="1" max="1" width="51.5546875" style="1" customWidth="1"/>
    <col min="2" max="2" width="15.5546875" style="1" customWidth="1"/>
    <col min="3" max="3" width="19.5546875" style="1" customWidth="1"/>
    <col min="4" max="4" width="18.77734375" style="1" customWidth="1"/>
    <col min="5" max="5" width="22.77734375" style="1" customWidth="1"/>
    <col min="6" max="16384" width="9.21875" style="1"/>
  </cols>
  <sheetData>
    <row r="2" spans="1:5" ht="13.8" x14ac:dyDescent="0.25">
      <c r="A2" s="1701" t="s">
        <v>473</v>
      </c>
      <c r="B2" s="1701"/>
      <c r="C2" s="1701"/>
      <c r="D2" s="1701"/>
      <c r="E2" s="1701"/>
    </row>
    <row r="3" spans="1:5" ht="13.8" x14ac:dyDescent="0.25">
      <c r="A3" s="1702" t="str">
        <f>'Проверочная  таблица'!F3</f>
        <v>ПО  СОСТОЯНИЮ  НА  1  АПРЕЛЯ  2020  ГОДА</v>
      </c>
      <c r="B3" s="1702"/>
      <c r="C3" s="1702"/>
      <c r="D3" s="1702"/>
      <c r="E3" s="1702"/>
    </row>
    <row r="4" spans="1:5" ht="13.8" x14ac:dyDescent="0.25">
      <c r="A4" s="1703" t="s">
        <v>139</v>
      </c>
      <c r="B4" s="1703"/>
      <c r="C4" s="1703"/>
      <c r="D4" s="1703"/>
      <c r="E4" s="1703"/>
    </row>
    <row r="6" spans="1:5" x14ac:dyDescent="0.25">
      <c r="E6" s="1" t="s">
        <v>20</v>
      </c>
    </row>
    <row r="7" spans="1:5" s="173" customFormat="1" ht="26.4" x14ac:dyDescent="0.25">
      <c r="A7" s="174" t="s">
        <v>161</v>
      </c>
      <c r="B7" s="174" t="s">
        <v>18</v>
      </c>
      <c r="C7" s="174" t="s">
        <v>13</v>
      </c>
      <c r="D7" s="174" t="s">
        <v>163</v>
      </c>
      <c r="E7" s="174" t="s">
        <v>162</v>
      </c>
    </row>
    <row r="8" spans="1:5" ht="92.4" x14ac:dyDescent="0.25">
      <c r="A8" s="175" t="s">
        <v>781</v>
      </c>
      <c r="B8" s="176" t="s">
        <v>173</v>
      </c>
      <c r="C8" s="858">
        <f>50000000+114200000</f>
        <v>164200000</v>
      </c>
      <c r="D8" s="180">
        <f t="shared" ref="D8:D13" si="0">C8-E8</f>
        <v>92505700</v>
      </c>
      <c r="E8" s="216">
        <f>'[1]Дотация  из  ОБ_факт'!F37</f>
        <v>71694300</v>
      </c>
    </row>
    <row r="9" spans="1:5" ht="132" x14ac:dyDescent="0.25">
      <c r="A9" s="1067" t="s">
        <v>782</v>
      </c>
      <c r="B9" s="176" t="s">
        <v>193</v>
      </c>
      <c r="C9" s="858">
        <v>8500000</v>
      </c>
      <c r="D9" s="180">
        <f t="shared" si="0"/>
        <v>0</v>
      </c>
      <c r="E9" s="216">
        <f>'[1]Дотация  из  ОБ_факт'!F38</f>
        <v>8500000</v>
      </c>
    </row>
    <row r="10" spans="1:5" ht="145.19999999999999" x14ac:dyDescent="0.25">
      <c r="A10" s="1067" t="s">
        <v>783</v>
      </c>
      <c r="B10" s="176" t="s">
        <v>196</v>
      </c>
      <c r="C10" s="858">
        <v>6000000</v>
      </c>
      <c r="D10" s="180">
        <f t="shared" si="0"/>
        <v>0</v>
      </c>
      <c r="E10" s="216">
        <f>'[1]Дотация  из  ОБ_факт'!F39</f>
        <v>6000000</v>
      </c>
    </row>
    <row r="11" spans="1:5" ht="132" x14ac:dyDescent="0.25">
      <c r="A11" s="1067" t="s">
        <v>784</v>
      </c>
      <c r="B11" s="176" t="s">
        <v>197</v>
      </c>
      <c r="C11" s="858">
        <v>10000000</v>
      </c>
      <c r="D11" s="180">
        <f t="shared" si="0"/>
        <v>0</v>
      </c>
      <c r="E11" s="216">
        <f>'[1]Дотация  из  ОБ_факт'!F40</f>
        <v>10000000</v>
      </c>
    </row>
    <row r="12" spans="1:5" ht="132" x14ac:dyDescent="0.25">
      <c r="A12" s="1067" t="s">
        <v>785</v>
      </c>
      <c r="B12" s="176" t="s">
        <v>194</v>
      </c>
      <c r="C12" s="858">
        <v>3000000</v>
      </c>
      <c r="D12" s="180">
        <f t="shared" si="0"/>
        <v>0</v>
      </c>
      <c r="E12" s="216">
        <f>'[1]Дотация  из  ОБ_факт'!F41</f>
        <v>3000000</v>
      </c>
    </row>
    <row r="13" spans="1:5" ht="145.19999999999999" x14ac:dyDescent="0.25">
      <c r="A13" s="1067" t="s">
        <v>786</v>
      </c>
      <c r="B13" s="176" t="s">
        <v>198</v>
      </c>
      <c r="C13" s="858">
        <v>12500000</v>
      </c>
      <c r="D13" s="180">
        <f t="shared" si="0"/>
        <v>0</v>
      </c>
      <c r="E13" s="216">
        <f>'[1]Дотация  из  ОБ_факт'!F42</f>
        <v>12500000</v>
      </c>
    </row>
    <row r="14" spans="1:5" ht="13.8" x14ac:dyDescent="0.25">
      <c r="A14" s="178"/>
      <c r="B14" s="178"/>
      <c r="C14" s="182"/>
      <c r="D14" s="178"/>
      <c r="E14" s="177"/>
    </row>
    <row r="15" spans="1:5" s="172" customFormat="1" ht="13.8" x14ac:dyDescent="0.25">
      <c r="A15" s="179" t="s">
        <v>1</v>
      </c>
      <c r="B15" s="179"/>
      <c r="C15" s="181">
        <f>SUM(C8:C14)</f>
        <v>204200000</v>
      </c>
      <c r="D15" s="181">
        <f>SUM(D8:D14)</f>
        <v>92505700</v>
      </c>
      <c r="E15" s="181">
        <f>SUM(E8:E14)</f>
        <v>111694300</v>
      </c>
    </row>
    <row r="16" spans="1:5" x14ac:dyDescent="0.25">
      <c r="E16" s="432"/>
    </row>
    <row r="18" spans="1:5" x14ac:dyDescent="0.25">
      <c r="A18" s="172" t="s">
        <v>108</v>
      </c>
    </row>
    <row r="19" spans="1:5" ht="13.8" x14ac:dyDescent="0.25">
      <c r="A19" s="175" t="s">
        <v>52</v>
      </c>
      <c r="B19" s="176"/>
      <c r="C19" s="182"/>
      <c r="D19" s="180"/>
      <c r="E19" s="216">
        <f>Субсидия!G449</f>
        <v>253150322.91</v>
      </c>
    </row>
    <row r="20" spans="1:5" ht="13.8" x14ac:dyDescent="0.25">
      <c r="A20" s="175" t="s">
        <v>167</v>
      </c>
      <c r="B20" s="176"/>
      <c r="C20" s="182"/>
      <c r="D20" s="180"/>
      <c r="E20" s="216">
        <f>'Нераспределенные  иные  МБТ'!G45</f>
        <v>411421560</v>
      </c>
    </row>
    <row r="21" spans="1:5" ht="13.8" x14ac:dyDescent="0.25">
      <c r="A21" s="217" t="s">
        <v>53</v>
      </c>
      <c r="B21" s="178"/>
      <c r="C21" s="182"/>
      <c r="D21" s="178"/>
      <c r="E21" s="218">
        <f>SUM(E15:E20)</f>
        <v>776266182.90999997</v>
      </c>
    </row>
  </sheetData>
  <mergeCells count="3">
    <mergeCell ref="A2:E2"/>
    <mergeCell ref="A3:E3"/>
    <mergeCell ref="A4:E4"/>
  </mergeCells>
  <phoneticPr fontId="0" type="noConversion"/>
  <pageMargins left="0.78740157480314965" right="0.39370078740157483" top="0.78740157480314965" bottom="0.78740157480314965" header="0.51181102362204722" footer="0.51181102362204722"/>
  <pageSetup paperSize="9" scale="71" orientation="portrait"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Q504"/>
  <sheetViews>
    <sheetView topLeftCell="A2" zoomScale="80" zoomScaleNormal="80" workbookViewId="0">
      <pane xSplit="3" ySplit="6" topLeftCell="D8" activePane="bottomRight" state="frozen"/>
      <selection activeCell="A2" sqref="A2"/>
      <selection pane="topRight" activeCell="D2" sqref="D2"/>
      <selection pane="bottomLeft" activeCell="A8" sqref="A8"/>
      <selection pane="bottomRight" activeCell="B7" sqref="B7"/>
    </sheetView>
  </sheetViews>
  <sheetFormatPr defaultColWidth="9.21875" defaultRowHeight="13.8" x14ac:dyDescent="0.25"/>
  <cols>
    <col min="1" max="1" width="12.21875" style="733" customWidth="1"/>
    <col min="2" max="2" width="48.77734375" style="733" customWidth="1"/>
    <col min="3" max="3" width="17.44140625" style="733" customWidth="1"/>
    <col min="4" max="4" width="21.44140625" style="733" customWidth="1"/>
    <col min="5" max="6" width="21.5546875" style="733" customWidth="1"/>
    <col min="7" max="7" width="21" style="733" customWidth="1"/>
    <col min="8" max="8" width="9.44140625" style="732" customWidth="1"/>
    <col min="9" max="9" width="9.21875" style="732" customWidth="1"/>
    <col min="10" max="10" width="19" style="1087" customWidth="1"/>
    <col min="11" max="11" width="13" style="733" bestFit="1" customWidth="1"/>
    <col min="12" max="12" width="12.44140625" style="733" customWidth="1"/>
    <col min="13" max="15" width="9.21875" style="733"/>
    <col min="16" max="16" width="14.5546875" style="733" customWidth="1"/>
    <col min="17" max="17" width="14.77734375" style="733" customWidth="1"/>
    <col min="18" max="16384" width="9.21875" style="733"/>
  </cols>
  <sheetData>
    <row r="2" spans="1:10" x14ac:dyDescent="0.25">
      <c r="A2" s="1706" t="s">
        <v>736</v>
      </c>
      <c r="B2" s="1706"/>
      <c r="C2" s="1706"/>
      <c r="D2" s="1706"/>
      <c r="E2" s="1706"/>
      <c r="F2" s="1706"/>
      <c r="G2" s="1706"/>
    </row>
    <row r="3" spans="1:10" x14ac:dyDescent="0.25">
      <c r="A3" s="1707" t="str">
        <f>'Проверочная  таблица'!F3</f>
        <v>ПО  СОСТОЯНИЮ  НА  1  АПРЕЛЯ  2020  ГОДА</v>
      </c>
      <c r="B3" s="1707"/>
      <c r="C3" s="1707"/>
      <c r="D3" s="1707"/>
      <c r="E3" s="1707"/>
      <c r="F3" s="1707"/>
      <c r="G3" s="1707"/>
    </row>
    <row r="4" spans="1:10" ht="55.05" customHeight="1" x14ac:dyDescent="0.25">
      <c r="A4" s="1708" t="s">
        <v>331</v>
      </c>
      <c r="B4" s="1708"/>
      <c r="C4" s="1708"/>
      <c r="D4" s="1708"/>
      <c r="E4" s="1708"/>
      <c r="F4" s="1708"/>
      <c r="G4" s="1708"/>
    </row>
    <row r="6" spans="1:10" x14ac:dyDescent="0.25">
      <c r="G6" s="733" t="s">
        <v>20</v>
      </c>
    </row>
    <row r="7" spans="1:10" s="184" customFormat="1" ht="26.4" x14ac:dyDescent="0.25">
      <c r="A7" s="183" t="s">
        <v>113</v>
      </c>
      <c r="B7" s="183" t="s">
        <v>161</v>
      </c>
      <c r="C7" s="183" t="s">
        <v>18</v>
      </c>
      <c r="D7" s="183" t="s">
        <v>13</v>
      </c>
      <c r="E7" s="183" t="s">
        <v>163</v>
      </c>
      <c r="F7" s="183" t="s">
        <v>4</v>
      </c>
      <c r="G7" s="183" t="s">
        <v>162</v>
      </c>
      <c r="H7" s="379"/>
      <c r="I7" s="379"/>
      <c r="J7" s="722"/>
    </row>
    <row r="8" spans="1:10" s="184" customFormat="1" x14ac:dyDescent="0.25">
      <c r="A8" s="185" t="s">
        <v>76</v>
      </c>
      <c r="B8" s="243" t="s">
        <v>47</v>
      </c>
      <c r="C8" s="194"/>
      <c r="D8" s="271">
        <f>D24+D15+D36+D12+D33+D27+D30+D18+D21</f>
        <v>77317403.900000006</v>
      </c>
      <c r="E8" s="271">
        <f t="shared" ref="E8:G8" si="0">E24+E15+E36+E12+E33+E27+E30+E18+E21</f>
        <v>71084403.900000006</v>
      </c>
      <c r="F8" s="271">
        <f t="shared" si="0"/>
        <v>15430514.24</v>
      </c>
      <c r="G8" s="271">
        <f t="shared" si="0"/>
        <v>6233000</v>
      </c>
      <c r="H8" s="278">
        <f t="shared" ref="H8:H43" si="1">IF(F8&gt;E8,1,0)</f>
        <v>0</v>
      </c>
      <c r="I8" s="278">
        <f>IF(G8&lt;0,1,0)</f>
        <v>0</v>
      </c>
      <c r="J8" s="722"/>
    </row>
    <row r="9" spans="1:10" s="184" customFormat="1" x14ac:dyDescent="0.25">
      <c r="A9" s="365"/>
      <c r="B9" s="366" t="s">
        <v>148</v>
      </c>
      <c r="C9" s="367"/>
      <c r="D9" s="993">
        <f>D25+D16+D37+D13+D34+D28+D31+D19+D22</f>
        <v>63495753.899999999</v>
      </c>
      <c r="E9" s="993">
        <f t="shared" ref="E9:G9" si="2">E25+E16+E37+E13+E34+E28+E31+E19+E22</f>
        <v>57262753.899999999</v>
      </c>
      <c r="F9" s="993">
        <f t="shared" si="2"/>
        <v>15430514.24</v>
      </c>
      <c r="G9" s="993">
        <f t="shared" si="2"/>
        <v>6233000</v>
      </c>
      <c r="H9" s="278">
        <f t="shared" si="1"/>
        <v>0</v>
      </c>
      <c r="I9" s="278">
        <f t="shared" ref="I9:I68" si="3">IF(G9&lt;0,1,0)</f>
        <v>0</v>
      </c>
      <c r="J9" s="722"/>
    </row>
    <row r="10" spans="1:10" s="184" customFormat="1" x14ac:dyDescent="0.25">
      <c r="A10" s="365"/>
      <c r="B10" s="366" t="s">
        <v>149</v>
      </c>
      <c r="C10" s="367"/>
      <c r="D10" s="993">
        <f>D26+D17+D38+D14+D35+D29+D32+D20+D23</f>
        <v>13821650</v>
      </c>
      <c r="E10" s="993">
        <f t="shared" ref="E10:G10" si="4">E26+E17+E38+E14+E35+E29+E32+E20+E23</f>
        <v>13821650</v>
      </c>
      <c r="F10" s="993">
        <f t="shared" si="4"/>
        <v>0</v>
      </c>
      <c r="G10" s="993">
        <f t="shared" si="4"/>
        <v>0</v>
      </c>
      <c r="H10" s="278">
        <f t="shared" si="1"/>
        <v>0</v>
      </c>
      <c r="I10" s="278">
        <f t="shared" si="3"/>
        <v>0</v>
      </c>
      <c r="J10" s="722"/>
    </row>
    <row r="11" spans="1:10" s="184" customFormat="1" x14ac:dyDescent="0.25">
      <c r="A11" s="186"/>
      <c r="B11" s="460" t="s">
        <v>38</v>
      </c>
      <c r="C11" s="195"/>
      <c r="D11" s="272"/>
      <c r="E11" s="187"/>
      <c r="F11" s="187"/>
      <c r="G11" s="272"/>
      <c r="H11" s="278">
        <f t="shared" si="1"/>
        <v>0</v>
      </c>
      <c r="I11" s="278">
        <f t="shared" si="3"/>
        <v>0</v>
      </c>
      <c r="J11" s="722"/>
    </row>
    <row r="12" spans="1:10" s="184" customFormat="1" ht="171.6" x14ac:dyDescent="0.25">
      <c r="A12" s="193"/>
      <c r="B12" s="461" t="s">
        <v>226</v>
      </c>
      <c r="C12" s="144" t="s">
        <v>202</v>
      </c>
      <c r="D12" s="275">
        <v>31900538.5</v>
      </c>
      <c r="E12" s="437">
        <f>D12</f>
        <v>31900538.5</v>
      </c>
      <c r="F12" s="378"/>
      <c r="G12" s="274">
        <f>D12-E12</f>
        <v>0</v>
      </c>
      <c r="H12" s="278">
        <f t="shared" si="1"/>
        <v>0</v>
      </c>
      <c r="I12" s="278">
        <f t="shared" si="3"/>
        <v>0</v>
      </c>
      <c r="J12" s="722"/>
    </row>
    <row r="13" spans="1:10" s="184" customFormat="1" x14ac:dyDescent="0.25">
      <c r="A13" s="373"/>
      <c r="B13" s="374" t="s">
        <v>148</v>
      </c>
      <c r="C13" s="375"/>
      <c r="D13" s="377">
        <f>D12-D14</f>
        <v>18078888.5</v>
      </c>
      <c r="E13" s="377">
        <f>E12-E14</f>
        <v>18078888.5</v>
      </c>
      <c r="F13" s="377">
        <f>F12-F14</f>
        <v>0</v>
      </c>
      <c r="G13" s="377">
        <f>G12-G14</f>
        <v>0</v>
      </c>
      <c r="H13" s="278">
        <f t="shared" si="1"/>
        <v>0</v>
      </c>
      <c r="I13" s="278">
        <f t="shared" si="3"/>
        <v>0</v>
      </c>
      <c r="J13" s="722"/>
    </row>
    <row r="14" spans="1:10" s="184" customFormat="1" x14ac:dyDescent="0.25">
      <c r="A14" s="373"/>
      <c r="B14" s="374" t="s">
        <v>149</v>
      </c>
      <c r="C14" s="375"/>
      <c r="D14" s="376">
        <v>13821650</v>
      </c>
      <c r="E14" s="443">
        <f>D14</f>
        <v>13821650</v>
      </c>
      <c r="F14" s="376"/>
      <c r="G14" s="377">
        <f t="shared" ref="G14:G38" si="5">D14-E14</f>
        <v>0</v>
      </c>
      <c r="H14" s="278">
        <f t="shared" si="1"/>
        <v>0</v>
      </c>
      <c r="I14" s="278">
        <f t="shared" si="3"/>
        <v>0</v>
      </c>
      <c r="J14" s="722"/>
    </row>
    <row r="15" spans="1:10" ht="145.19999999999999" x14ac:dyDescent="0.25">
      <c r="A15" s="193"/>
      <c r="B15" s="461" t="s">
        <v>228</v>
      </c>
      <c r="C15" s="144" t="s">
        <v>224</v>
      </c>
      <c r="D15" s="273">
        <v>2000000</v>
      </c>
      <c r="E15" s="187">
        <f>'Прочая  субсидия_МР  и  ГО'!X38</f>
        <v>2000000</v>
      </c>
      <c r="F15" s="187">
        <f>'Прочая  субсидия_МР  и  ГО'!Y38</f>
        <v>66514.240000000005</v>
      </c>
      <c r="G15" s="274">
        <f t="shared" si="5"/>
        <v>0</v>
      </c>
      <c r="H15" s="278">
        <f t="shared" si="1"/>
        <v>0</v>
      </c>
      <c r="I15" s="278">
        <f t="shared" si="3"/>
        <v>0</v>
      </c>
    </row>
    <row r="16" spans="1:10" x14ac:dyDescent="0.25">
      <c r="A16" s="373"/>
      <c r="B16" s="374" t="s">
        <v>148</v>
      </c>
      <c r="C16" s="375"/>
      <c r="D16" s="377">
        <f>D15</f>
        <v>2000000</v>
      </c>
      <c r="E16" s="377">
        <f>E15</f>
        <v>2000000</v>
      </c>
      <c r="F16" s="377">
        <f>F15</f>
        <v>66514.240000000005</v>
      </c>
      <c r="G16" s="377">
        <f t="shared" si="5"/>
        <v>0</v>
      </c>
      <c r="H16" s="278">
        <f t="shared" si="1"/>
        <v>0</v>
      </c>
      <c r="I16" s="278">
        <f t="shared" si="3"/>
        <v>0</v>
      </c>
    </row>
    <row r="17" spans="1:10" x14ac:dyDescent="0.25">
      <c r="A17" s="373"/>
      <c r="B17" s="374" t="s">
        <v>149</v>
      </c>
      <c r="C17" s="375"/>
      <c r="D17" s="377"/>
      <c r="E17" s="377"/>
      <c r="F17" s="377"/>
      <c r="G17" s="377">
        <f t="shared" si="5"/>
        <v>0</v>
      </c>
      <c r="H17" s="278">
        <f t="shared" si="1"/>
        <v>0</v>
      </c>
      <c r="I17" s="278">
        <f t="shared" si="3"/>
        <v>0</v>
      </c>
    </row>
    <row r="18" spans="1:10" ht="145.19999999999999" x14ac:dyDescent="0.25">
      <c r="A18" s="1066"/>
      <c r="B18" s="461" t="s">
        <v>791</v>
      </c>
      <c r="C18" s="144" t="s">
        <v>792</v>
      </c>
      <c r="D18" s="273">
        <v>3123025.4</v>
      </c>
      <c r="E18" s="200">
        <f>'Проверочная  таблица'!GH38</f>
        <v>3123025.4</v>
      </c>
      <c r="F18" s="200">
        <f>'Проверочная  таблица'!GM38</f>
        <v>0</v>
      </c>
      <c r="G18" s="274">
        <f t="shared" si="5"/>
        <v>0</v>
      </c>
      <c r="H18" s="278">
        <f t="shared" si="1"/>
        <v>0</v>
      </c>
      <c r="I18" s="278">
        <f t="shared" si="3"/>
        <v>0</v>
      </c>
      <c r="J18" s="1098">
        <f>D18+D21</f>
        <v>3123025.4</v>
      </c>
    </row>
    <row r="19" spans="1:10" x14ac:dyDescent="0.25">
      <c r="A19" s="373"/>
      <c r="B19" s="374" t="s">
        <v>148</v>
      </c>
      <c r="C19" s="375"/>
      <c r="D19" s="377">
        <f>D18</f>
        <v>3123025.4</v>
      </c>
      <c r="E19" s="377">
        <f>E18</f>
        <v>3123025.4</v>
      </c>
      <c r="F19" s="377">
        <f>F18</f>
        <v>0</v>
      </c>
      <c r="G19" s="377">
        <f t="shared" si="5"/>
        <v>0</v>
      </c>
      <c r="H19" s="278">
        <f t="shared" si="1"/>
        <v>0</v>
      </c>
      <c r="I19" s="278">
        <f t="shared" si="3"/>
        <v>0</v>
      </c>
    </row>
    <row r="20" spans="1:10" x14ac:dyDescent="0.25">
      <c r="A20" s="373"/>
      <c r="B20" s="374" t="s">
        <v>149</v>
      </c>
      <c r="C20" s="375"/>
      <c r="D20" s="377">
        <f>D18-D19</f>
        <v>0</v>
      </c>
      <c r="E20" s="377">
        <f>E18-E19</f>
        <v>0</v>
      </c>
      <c r="F20" s="377">
        <f>F18-F19</f>
        <v>0</v>
      </c>
      <c r="G20" s="377">
        <f t="shared" si="5"/>
        <v>0</v>
      </c>
      <c r="H20" s="278">
        <f t="shared" si="1"/>
        <v>0</v>
      </c>
      <c r="I20" s="278">
        <f t="shared" si="3"/>
        <v>0</v>
      </c>
    </row>
    <row r="21" spans="1:10" x14ac:dyDescent="0.25">
      <c r="A21" s="634"/>
      <c r="B21" s="989"/>
      <c r="C21" s="627" t="s">
        <v>792</v>
      </c>
      <c r="D21" s="990"/>
      <c r="E21" s="991">
        <f>'Проверочная  таблица'!GI38</f>
        <v>0</v>
      </c>
      <c r="F21" s="991">
        <f>'Проверочная  таблица'!GN38</f>
        <v>0</v>
      </c>
      <c r="G21" s="992">
        <f t="shared" si="5"/>
        <v>0</v>
      </c>
      <c r="H21" s="278">
        <f t="shared" si="1"/>
        <v>0</v>
      </c>
      <c r="I21" s="278">
        <f t="shared" si="3"/>
        <v>0</v>
      </c>
    </row>
    <row r="22" spans="1:10" x14ac:dyDescent="0.25">
      <c r="A22" s="634"/>
      <c r="B22" s="638" t="s">
        <v>148</v>
      </c>
      <c r="C22" s="639"/>
      <c r="D22" s="637">
        <f>D21</f>
        <v>0</v>
      </c>
      <c r="E22" s="637">
        <f>E21</f>
        <v>0</v>
      </c>
      <c r="F22" s="637">
        <f>F21</f>
        <v>0</v>
      </c>
      <c r="G22" s="637">
        <f t="shared" si="5"/>
        <v>0</v>
      </c>
      <c r="H22" s="278">
        <f t="shared" si="1"/>
        <v>0</v>
      </c>
      <c r="I22" s="278">
        <f t="shared" si="3"/>
        <v>0</v>
      </c>
    </row>
    <row r="23" spans="1:10" x14ac:dyDescent="0.25">
      <c r="A23" s="634"/>
      <c r="B23" s="638" t="s">
        <v>149</v>
      </c>
      <c r="C23" s="639"/>
      <c r="D23" s="637">
        <f>D21-D22</f>
        <v>0</v>
      </c>
      <c r="E23" s="637">
        <f>E21-E22</f>
        <v>0</v>
      </c>
      <c r="F23" s="637">
        <f>F21-F22</f>
        <v>0</v>
      </c>
      <c r="G23" s="637">
        <f t="shared" si="5"/>
        <v>0</v>
      </c>
      <c r="H23" s="278">
        <f t="shared" si="1"/>
        <v>0</v>
      </c>
      <c r="I23" s="278">
        <f t="shared" si="3"/>
        <v>0</v>
      </c>
    </row>
    <row r="24" spans="1:10" ht="158.4" x14ac:dyDescent="0.25">
      <c r="A24" s="241"/>
      <c r="B24" s="461" t="s">
        <v>788</v>
      </c>
      <c r="C24" s="144" t="s">
        <v>787</v>
      </c>
      <c r="D24" s="273">
        <v>6233000</v>
      </c>
      <c r="E24" s="200">
        <f>'Прочая  субсидия_МР  и  ГО'!Z38</f>
        <v>0</v>
      </c>
      <c r="F24" s="200">
        <f>'Прочая  субсидия_МР  и  ГО'!AA38</f>
        <v>0</v>
      </c>
      <c r="G24" s="274">
        <f t="shared" si="5"/>
        <v>6233000</v>
      </c>
      <c r="H24" s="278">
        <f t="shared" si="1"/>
        <v>0</v>
      </c>
      <c r="I24" s="278">
        <f t="shared" si="3"/>
        <v>0</v>
      </c>
    </row>
    <row r="25" spans="1:10" x14ac:dyDescent="0.25">
      <c r="A25" s="373"/>
      <c r="B25" s="374" t="s">
        <v>148</v>
      </c>
      <c r="C25" s="375"/>
      <c r="D25" s="377">
        <f>D24</f>
        <v>6233000</v>
      </c>
      <c r="E25" s="377">
        <f>E24</f>
        <v>0</v>
      </c>
      <c r="F25" s="377">
        <f>F24</f>
        <v>0</v>
      </c>
      <c r="G25" s="377">
        <f t="shared" si="5"/>
        <v>6233000</v>
      </c>
      <c r="H25" s="278">
        <f t="shared" si="1"/>
        <v>0</v>
      </c>
      <c r="I25" s="278">
        <f t="shared" si="3"/>
        <v>0</v>
      </c>
    </row>
    <row r="26" spans="1:10" x14ac:dyDescent="0.25">
      <c r="A26" s="373"/>
      <c r="B26" s="374" t="s">
        <v>149</v>
      </c>
      <c r="C26" s="375"/>
      <c r="D26" s="377">
        <f>D24-D25</f>
        <v>0</v>
      </c>
      <c r="E26" s="377">
        <f>E24-E25</f>
        <v>0</v>
      </c>
      <c r="F26" s="377">
        <f>F24-F25</f>
        <v>0</v>
      </c>
      <c r="G26" s="377">
        <f t="shared" si="5"/>
        <v>0</v>
      </c>
      <c r="H26" s="278">
        <f t="shared" si="1"/>
        <v>0</v>
      </c>
      <c r="I26" s="278">
        <f t="shared" si="3"/>
        <v>0</v>
      </c>
    </row>
    <row r="27" spans="1:10" ht="198" x14ac:dyDescent="0.25">
      <c r="A27" s="988"/>
      <c r="B27" s="461" t="s">
        <v>746</v>
      </c>
      <c r="C27" s="144" t="s">
        <v>583</v>
      </c>
      <c r="D27" s="273">
        <v>10210540</v>
      </c>
      <c r="E27" s="200">
        <f>'Проверочная  таблица'!GJ38</f>
        <v>10210540</v>
      </c>
      <c r="F27" s="200">
        <f>'Проверочная  таблица'!GO38</f>
        <v>0</v>
      </c>
      <c r="G27" s="274">
        <f t="shared" si="5"/>
        <v>0</v>
      </c>
      <c r="H27" s="278">
        <f t="shared" si="1"/>
        <v>0</v>
      </c>
      <c r="I27" s="278">
        <f t="shared" si="3"/>
        <v>0</v>
      </c>
      <c r="J27" s="1098">
        <f>D27+D30</f>
        <v>17396840</v>
      </c>
    </row>
    <row r="28" spans="1:10" x14ac:dyDescent="0.25">
      <c r="A28" s="373"/>
      <c r="B28" s="374" t="s">
        <v>148</v>
      </c>
      <c r="C28" s="375"/>
      <c r="D28" s="377">
        <f>D27</f>
        <v>10210540</v>
      </c>
      <c r="E28" s="377">
        <f>E27</f>
        <v>10210540</v>
      </c>
      <c r="F28" s="377">
        <f>F27</f>
        <v>0</v>
      </c>
      <c r="G28" s="377">
        <f t="shared" si="5"/>
        <v>0</v>
      </c>
      <c r="H28" s="278">
        <f t="shared" si="1"/>
        <v>0</v>
      </c>
      <c r="I28" s="278">
        <f t="shared" si="3"/>
        <v>0</v>
      </c>
    </row>
    <row r="29" spans="1:10" x14ac:dyDescent="0.25">
      <c r="A29" s="373"/>
      <c r="B29" s="374" t="s">
        <v>149</v>
      </c>
      <c r="C29" s="375"/>
      <c r="D29" s="377"/>
      <c r="E29" s="377"/>
      <c r="F29" s="377"/>
      <c r="G29" s="377">
        <f t="shared" si="5"/>
        <v>0</v>
      </c>
      <c r="H29" s="278">
        <f t="shared" si="1"/>
        <v>0</v>
      </c>
      <c r="I29" s="278">
        <f t="shared" si="3"/>
        <v>0</v>
      </c>
    </row>
    <row r="30" spans="1:10" x14ac:dyDescent="0.25">
      <c r="A30" s="634"/>
      <c r="B30" s="989"/>
      <c r="C30" s="627" t="s">
        <v>583</v>
      </c>
      <c r="D30" s="990">
        <v>7186300</v>
      </c>
      <c r="E30" s="991">
        <f>'Проверочная  таблица'!GK38</f>
        <v>7186299.9999999991</v>
      </c>
      <c r="F30" s="991">
        <f>'Проверочная  таблица'!GP38</f>
        <v>0</v>
      </c>
      <c r="G30" s="992">
        <f t="shared" si="5"/>
        <v>0</v>
      </c>
      <c r="H30" s="278">
        <f t="shared" si="1"/>
        <v>0</v>
      </c>
      <c r="I30" s="278">
        <f t="shared" si="3"/>
        <v>0</v>
      </c>
    </row>
    <row r="31" spans="1:10" x14ac:dyDescent="0.25">
      <c r="A31" s="634"/>
      <c r="B31" s="638" t="s">
        <v>148</v>
      </c>
      <c r="C31" s="639"/>
      <c r="D31" s="637">
        <f>D30</f>
        <v>7186300</v>
      </c>
      <c r="E31" s="637">
        <f>E30</f>
        <v>7186299.9999999991</v>
      </c>
      <c r="F31" s="637">
        <f>F30</f>
        <v>0</v>
      </c>
      <c r="G31" s="637">
        <f t="shared" si="5"/>
        <v>0</v>
      </c>
      <c r="H31" s="278">
        <f t="shared" si="1"/>
        <v>0</v>
      </c>
      <c r="I31" s="278">
        <f t="shared" si="3"/>
        <v>0</v>
      </c>
    </row>
    <row r="32" spans="1:10" x14ac:dyDescent="0.25">
      <c r="A32" s="634"/>
      <c r="B32" s="638" t="s">
        <v>149</v>
      </c>
      <c r="C32" s="639"/>
      <c r="D32" s="637"/>
      <c r="E32" s="637"/>
      <c r="F32" s="637"/>
      <c r="G32" s="637">
        <f t="shared" si="5"/>
        <v>0</v>
      </c>
      <c r="H32" s="278">
        <f t="shared" si="1"/>
        <v>0</v>
      </c>
      <c r="I32" s="278">
        <f t="shared" si="3"/>
        <v>0</v>
      </c>
    </row>
    <row r="33" spans="1:10" ht="158.4" x14ac:dyDescent="0.25">
      <c r="A33" s="859"/>
      <c r="B33" s="461" t="s">
        <v>597</v>
      </c>
      <c r="C33" s="144" t="s">
        <v>596</v>
      </c>
      <c r="D33" s="273">
        <v>1300000</v>
      </c>
      <c r="E33" s="187">
        <f>'Прочая  субсидия_МР  и  ГО'!AB38</f>
        <v>1300000</v>
      </c>
      <c r="F33" s="187">
        <f>'Прочая  субсидия_МР  и  ГО'!AC38</f>
        <v>0</v>
      </c>
      <c r="G33" s="274">
        <f t="shared" ref="G33:G35" si="6">D33-E33</f>
        <v>0</v>
      </c>
      <c r="H33" s="278">
        <f t="shared" ref="H33:H35" si="7">IF(F33&gt;E33,1,0)</f>
        <v>0</v>
      </c>
      <c r="I33" s="278">
        <f t="shared" ref="I33:I35" si="8">IF(G33&lt;0,1,0)</f>
        <v>0</v>
      </c>
    </row>
    <row r="34" spans="1:10" x14ac:dyDescent="0.25">
      <c r="A34" s="373"/>
      <c r="B34" s="374" t="s">
        <v>148</v>
      </c>
      <c r="C34" s="375"/>
      <c r="D34" s="377">
        <f>D33</f>
        <v>1300000</v>
      </c>
      <c r="E34" s="377">
        <f>E33</f>
        <v>1300000</v>
      </c>
      <c r="F34" s="377">
        <f>F33</f>
        <v>0</v>
      </c>
      <c r="G34" s="377">
        <f t="shared" si="6"/>
        <v>0</v>
      </c>
      <c r="H34" s="278">
        <f t="shared" si="7"/>
        <v>0</v>
      </c>
      <c r="I34" s="278">
        <f t="shared" si="8"/>
        <v>0</v>
      </c>
    </row>
    <row r="35" spans="1:10" x14ac:dyDescent="0.25">
      <c r="A35" s="373"/>
      <c r="B35" s="374" t="s">
        <v>149</v>
      </c>
      <c r="C35" s="375"/>
      <c r="D35" s="377"/>
      <c r="E35" s="377"/>
      <c r="F35" s="377"/>
      <c r="G35" s="377">
        <f t="shared" si="6"/>
        <v>0</v>
      </c>
      <c r="H35" s="278">
        <f t="shared" si="7"/>
        <v>0</v>
      </c>
      <c r="I35" s="278">
        <f t="shared" si="8"/>
        <v>0</v>
      </c>
    </row>
    <row r="36" spans="1:10" ht="132" x14ac:dyDescent="0.25">
      <c r="A36" s="193"/>
      <c r="B36" s="461" t="s">
        <v>295</v>
      </c>
      <c r="C36" s="144" t="s">
        <v>294</v>
      </c>
      <c r="D36" s="273">
        <v>15364000</v>
      </c>
      <c r="E36" s="187">
        <f>'Прочая  субсидия_МР  и  ГО'!BB38</f>
        <v>15364000</v>
      </c>
      <c r="F36" s="187">
        <f>'Прочая  субсидия_МР  и  ГО'!BC38</f>
        <v>15364000</v>
      </c>
      <c r="G36" s="274">
        <f t="shared" si="5"/>
        <v>0</v>
      </c>
      <c r="H36" s="278">
        <f t="shared" si="1"/>
        <v>0</v>
      </c>
      <c r="I36" s="278">
        <f t="shared" si="3"/>
        <v>0</v>
      </c>
    </row>
    <row r="37" spans="1:10" x14ac:dyDescent="0.25">
      <c r="A37" s="373"/>
      <c r="B37" s="374" t="s">
        <v>148</v>
      </c>
      <c r="C37" s="375"/>
      <c r="D37" s="377">
        <f>D36</f>
        <v>15364000</v>
      </c>
      <c r="E37" s="377">
        <f>E36</f>
        <v>15364000</v>
      </c>
      <c r="F37" s="377">
        <f>F36</f>
        <v>15364000</v>
      </c>
      <c r="G37" s="377">
        <f t="shared" si="5"/>
        <v>0</v>
      </c>
      <c r="H37" s="278">
        <f t="shared" si="1"/>
        <v>0</v>
      </c>
      <c r="I37" s="278">
        <f t="shared" si="3"/>
        <v>0</v>
      </c>
    </row>
    <row r="38" spans="1:10" x14ac:dyDescent="0.25">
      <c r="A38" s="373"/>
      <c r="B38" s="374" t="s">
        <v>149</v>
      </c>
      <c r="C38" s="375"/>
      <c r="D38" s="377"/>
      <c r="E38" s="377"/>
      <c r="F38" s="377"/>
      <c r="G38" s="377">
        <f t="shared" si="5"/>
        <v>0</v>
      </c>
      <c r="H38" s="278">
        <f t="shared" si="1"/>
        <v>0</v>
      </c>
      <c r="I38" s="278">
        <f t="shared" si="3"/>
        <v>0</v>
      </c>
    </row>
    <row r="39" spans="1:10" x14ac:dyDescent="0.25">
      <c r="A39" s="193"/>
      <c r="B39" s="463"/>
      <c r="C39" s="189"/>
      <c r="D39" s="275"/>
      <c r="E39" s="187"/>
      <c r="F39" s="187"/>
      <c r="G39" s="274"/>
      <c r="H39" s="278">
        <f t="shared" si="1"/>
        <v>0</v>
      </c>
      <c r="I39" s="278">
        <f t="shared" si="3"/>
        <v>0</v>
      </c>
    </row>
    <row r="40" spans="1:10" x14ac:dyDescent="0.25">
      <c r="A40" s="185" t="s">
        <v>64</v>
      </c>
      <c r="B40" s="243" t="s">
        <v>133</v>
      </c>
      <c r="C40" s="191"/>
      <c r="D40" s="276">
        <f>D44+D47</f>
        <v>116104444.44</v>
      </c>
      <c r="E40" s="276">
        <f t="shared" ref="E40:G40" si="9">E44+E47</f>
        <v>116104444.44</v>
      </c>
      <c r="F40" s="276">
        <f t="shared" si="9"/>
        <v>0</v>
      </c>
      <c r="G40" s="276">
        <f t="shared" si="9"/>
        <v>0</v>
      </c>
      <c r="H40" s="278">
        <f t="shared" si="1"/>
        <v>0</v>
      </c>
      <c r="I40" s="278">
        <f t="shared" si="3"/>
        <v>0</v>
      </c>
    </row>
    <row r="41" spans="1:10" x14ac:dyDescent="0.25">
      <c r="A41" s="365"/>
      <c r="B41" s="366" t="s">
        <v>148</v>
      </c>
      <c r="C41" s="367"/>
      <c r="D41" s="486">
        <f>D45+D48</f>
        <v>116104444.44</v>
      </c>
      <c r="E41" s="486">
        <f t="shared" ref="E41:G41" si="10">E45+E48</f>
        <v>116104444.44</v>
      </c>
      <c r="F41" s="486">
        <f t="shared" si="10"/>
        <v>0</v>
      </c>
      <c r="G41" s="486">
        <f t="shared" si="10"/>
        <v>0</v>
      </c>
      <c r="H41" s="278">
        <f t="shared" si="1"/>
        <v>0</v>
      </c>
      <c r="I41" s="278">
        <f t="shared" si="3"/>
        <v>0</v>
      </c>
    </row>
    <row r="42" spans="1:10" x14ac:dyDescent="0.25">
      <c r="A42" s="365"/>
      <c r="B42" s="366" t="s">
        <v>149</v>
      </c>
      <c r="C42" s="367"/>
      <c r="D42" s="486">
        <f>D46+D49</f>
        <v>0</v>
      </c>
      <c r="E42" s="486">
        <f t="shared" ref="E42:G42" si="11">E46+E49</f>
        <v>0</v>
      </c>
      <c r="F42" s="486">
        <f t="shared" si="11"/>
        <v>0</v>
      </c>
      <c r="G42" s="486">
        <f t="shared" si="11"/>
        <v>0</v>
      </c>
      <c r="H42" s="278">
        <f t="shared" si="1"/>
        <v>0</v>
      </c>
      <c r="I42" s="278">
        <f t="shared" si="3"/>
        <v>0</v>
      </c>
    </row>
    <row r="43" spans="1:10" s="734" customFormat="1" x14ac:dyDescent="0.25">
      <c r="A43" s="241"/>
      <c r="B43" s="460" t="s">
        <v>38</v>
      </c>
      <c r="C43" s="242"/>
      <c r="D43" s="202"/>
      <c r="E43" s="200"/>
      <c r="F43" s="200"/>
      <c r="G43" s="277"/>
      <c r="H43" s="278">
        <f t="shared" si="1"/>
        <v>0</v>
      </c>
      <c r="I43" s="278">
        <f t="shared" si="3"/>
        <v>0</v>
      </c>
      <c r="J43" s="1099"/>
    </row>
    <row r="44" spans="1:10" ht="132" x14ac:dyDescent="0.25">
      <c r="A44" s="241"/>
      <c r="B44" s="461" t="s">
        <v>638</v>
      </c>
      <c r="C44" s="242" t="s">
        <v>637</v>
      </c>
      <c r="D44" s="202">
        <v>32509244.440000001</v>
      </c>
      <c r="E44" s="200">
        <f>'Проверочная  таблица'!NN37</f>
        <v>32509244.440000001</v>
      </c>
      <c r="F44" s="200">
        <f>'Проверочная  таблица'!NQ37</f>
        <v>0</v>
      </c>
      <c r="G44" s="274">
        <f t="shared" ref="G44" si="12">D44-E44</f>
        <v>0</v>
      </c>
      <c r="H44" s="278">
        <f t="shared" ref="H44:H49" si="13">IF(F44&gt;E44,1,0)</f>
        <v>0</v>
      </c>
      <c r="I44" s="278">
        <f t="shared" ref="I44:I46" si="14">IF(G44&lt;0,1,0)</f>
        <v>0</v>
      </c>
      <c r="J44" s="1098">
        <f>D44+D47</f>
        <v>116104444.44</v>
      </c>
    </row>
    <row r="45" spans="1:10" x14ac:dyDescent="0.25">
      <c r="A45" s="373"/>
      <c r="B45" s="374" t="s">
        <v>148</v>
      </c>
      <c r="C45" s="375"/>
      <c r="D45" s="443">
        <f>D44</f>
        <v>32509244.440000001</v>
      </c>
      <c r="E45" s="443">
        <f>E44</f>
        <v>32509244.440000001</v>
      </c>
      <c r="F45" s="443">
        <f>F44</f>
        <v>0</v>
      </c>
      <c r="G45" s="443">
        <f>G44</f>
        <v>0</v>
      </c>
      <c r="H45" s="278">
        <f t="shared" si="13"/>
        <v>0</v>
      </c>
      <c r="I45" s="278">
        <f t="shared" si="14"/>
        <v>0</v>
      </c>
    </row>
    <row r="46" spans="1:10" x14ac:dyDescent="0.25">
      <c r="A46" s="373"/>
      <c r="B46" s="374" t="s">
        <v>149</v>
      </c>
      <c r="C46" s="375"/>
      <c r="D46" s="377"/>
      <c r="E46" s="377"/>
      <c r="F46" s="377"/>
      <c r="G46" s="377"/>
      <c r="H46" s="278">
        <f t="shared" si="13"/>
        <v>0</v>
      </c>
      <c r="I46" s="278">
        <f t="shared" si="14"/>
        <v>0</v>
      </c>
    </row>
    <row r="47" spans="1:10" x14ac:dyDescent="0.25">
      <c r="A47" s="634"/>
      <c r="B47" s="635" t="s">
        <v>58</v>
      </c>
      <c r="C47" s="654" t="s">
        <v>637</v>
      </c>
      <c r="D47" s="636">
        <v>83595200</v>
      </c>
      <c r="E47" s="633">
        <f>'Проверочная  таблица'!NO37</f>
        <v>83595200</v>
      </c>
      <c r="F47" s="633">
        <f>'Проверочная  таблица'!NR37</f>
        <v>0</v>
      </c>
      <c r="G47" s="637">
        <f t="shared" ref="G47" si="15">D47-E47</f>
        <v>0</v>
      </c>
      <c r="H47" s="278">
        <f t="shared" si="13"/>
        <v>0</v>
      </c>
      <c r="I47" s="278">
        <f>IF(G47&lt;0,1,0)</f>
        <v>0</v>
      </c>
    </row>
    <row r="48" spans="1:10" x14ac:dyDescent="0.25">
      <c r="A48" s="634"/>
      <c r="B48" s="638" t="s">
        <v>148</v>
      </c>
      <c r="C48" s="639"/>
      <c r="D48" s="633">
        <f>D47</f>
        <v>83595200</v>
      </c>
      <c r="E48" s="633">
        <f>E47</f>
        <v>83595200</v>
      </c>
      <c r="F48" s="633">
        <f>F47</f>
        <v>0</v>
      </c>
      <c r="G48" s="633">
        <f>G47</f>
        <v>0</v>
      </c>
      <c r="H48" s="278">
        <f t="shared" si="13"/>
        <v>0</v>
      </c>
      <c r="I48" s="278">
        <f>IF(G48&lt;0,1,0)</f>
        <v>0</v>
      </c>
    </row>
    <row r="49" spans="1:10" x14ac:dyDescent="0.25">
      <c r="A49" s="634"/>
      <c r="B49" s="638" t="s">
        <v>149</v>
      </c>
      <c r="C49" s="639"/>
      <c r="D49" s="637"/>
      <c r="E49" s="637"/>
      <c r="F49" s="637"/>
      <c r="G49" s="637"/>
      <c r="H49" s="278">
        <f t="shared" si="13"/>
        <v>0</v>
      </c>
      <c r="I49" s="278">
        <f>IF(G49&lt;0,1,0)</f>
        <v>0</v>
      </c>
    </row>
    <row r="50" spans="1:10" x14ac:dyDescent="0.25">
      <c r="A50" s="193"/>
      <c r="B50" s="461"/>
      <c r="C50" s="242"/>
      <c r="D50" s="202"/>
      <c r="E50" s="200"/>
      <c r="F50" s="200"/>
      <c r="G50" s="274"/>
      <c r="H50" s="278">
        <f t="shared" ref="H50:H67" si="16">IF(F50&gt;E50,1,0)</f>
        <v>0</v>
      </c>
      <c r="I50" s="278">
        <f t="shared" si="3"/>
        <v>0</v>
      </c>
    </row>
    <row r="51" spans="1:10" x14ac:dyDescent="0.25">
      <c r="A51" s="185" t="s">
        <v>106</v>
      </c>
      <c r="B51" s="243" t="s">
        <v>107</v>
      </c>
      <c r="C51" s="191"/>
      <c r="D51" s="276">
        <f>D56+D59</f>
        <v>152841650</v>
      </c>
      <c r="E51" s="276">
        <f t="shared" ref="E51:G51" si="17">E56+E59</f>
        <v>152841650</v>
      </c>
      <c r="F51" s="276">
        <f t="shared" si="17"/>
        <v>0</v>
      </c>
      <c r="G51" s="276">
        <f t="shared" si="17"/>
        <v>0</v>
      </c>
      <c r="H51" s="278">
        <f t="shared" si="16"/>
        <v>0</v>
      </c>
      <c r="I51" s="278">
        <f t="shared" si="3"/>
        <v>0</v>
      </c>
    </row>
    <row r="52" spans="1:10" x14ac:dyDescent="0.25">
      <c r="A52" s="365"/>
      <c r="B52" s="366" t="s">
        <v>148</v>
      </c>
      <c r="C52" s="367"/>
      <c r="D52" s="486">
        <f>D57+D60</f>
        <v>30120800</v>
      </c>
      <c r="E52" s="486">
        <f t="shared" ref="E52:G52" si="18">E57+E60</f>
        <v>30120800</v>
      </c>
      <c r="F52" s="486">
        <f t="shared" si="18"/>
        <v>0</v>
      </c>
      <c r="G52" s="486">
        <f t="shared" si="18"/>
        <v>0</v>
      </c>
      <c r="H52" s="278">
        <f t="shared" si="16"/>
        <v>0</v>
      </c>
      <c r="I52" s="278">
        <f t="shared" si="3"/>
        <v>0</v>
      </c>
    </row>
    <row r="53" spans="1:10" x14ac:dyDescent="0.25">
      <c r="A53" s="365"/>
      <c r="B53" s="366" t="s">
        <v>149</v>
      </c>
      <c r="C53" s="367"/>
      <c r="D53" s="486">
        <f>D58+D61</f>
        <v>0</v>
      </c>
      <c r="E53" s="486">
        <f t="shared" ref="E53:G53" si="19">E58+E61</f>
        <v>0</v>
      </c>
      <c r="F53" s="486">
        <f t="shared" si="19"/>
        <v>0</v>
      </c>
      <c r="G53" s="486">
        <f t="shared" si="19"/>
        <v>0</v>
      </c>
      <c r="H53" s="278">
        <f t="shared" si="16"/>
        <v>0</v>
      </c>
      <c r="I53" s="278">
        <f t="shared" si="3"/>
        <v>0</v>
      </c>
    </row>
    <row r="54" spans="1:10" x14ac:dyDescent="0.25">
      <c r="A54" s="365"/>
      <c r="B54" s="366" t="s">
        <v>330</v>
      </c>
      <c r="C54" s="367"/>
      <c r="D54" s="486">
        <f>D51-D52-D53</f>
        <v>122720850</v>
      </c>
      <c r="E54" s="486">
        <f t="shared" ref="E54:G54" si="20">E51-E52-E53</f>
        <v>122720850</v>
      </c>
      <c r="F54" s="486">
        <f t="shared" si="20"/>
        <v>0</v>
      </c>
      <c r="G54" s="486">
        <f t="shared" si="20"/>
        <v>0</v>
      </c>
      <c r="H54" s="278">
        <f t="shared" ref="H54" si="21">IF(F54&gt;E54,1,0)</f>
        <v>0</v>
      </c>
      <c r="I54" s="278">
        <f t="shared" ref="I54" si="22">IF(G54&lt;0,1,0)</f>
        <v>0</v>
      </c>
    </row>
    <row r="55" spans="1:10" x14ac:dyDescent="0.25">
      <c r="A55" s="193"/>
      <c r="B55" s="460" t="s">
        <v>38</v>
      </c>
      <c r="C55" s="189"/>
      <c r="D55" s="275"/>
      <c r="E55" s="187"/>
      <c r="F55" s="187"/>
      <c r="G55" s="274"/>
      <c r="H55" s="278">
        <f t="shared" si="16"/>
        <v>0</v>
      </c>
      <c r="I55" s="278">
        <f t="shared" si="3"/>
        <v>0</v>
      </c>
    </row>
    <row r="56" spans="1:10" ht="171.6" x14ac:dyDescent="0.25">
      <c r="A56" s="193"/>
      <c r="B56" s="461" t="s">
        <v>345</v>
      </c>
      <c r="C56" s="144" t="s">
        <v>203</v>
      </c>
      <c r="D56" s="273">
        <v>30120800</v>
      </c>
      <c r="E56" s="187">
        <f>'Прочая  субсидия_МР  и  ГО'!AN38</f>
        <v>30120800</v>
      </c>
      <c r="F56" s="187">
        <f>'Прочая  субсидия_МР  и  ГО'!AO38</f>
        <v>0</v>
      </c>
      <c r="G56" s="274">
        <f t="shared" ref="G56:G61" si="23">D56-E56</f>
        <v>0</v>
      </c>
      <c r="H56" s="278">
        <f t="shared" si="16"/>
        <v>0</v>
      </c>
      <c r="I56" s="278">
        <f t="shared" si="3"/>
        <v>0</v>
      </c>
    </row>
    <row r="57" spans="1:10" x14ac:dyDescent="0.25">
      <c r="A57" s="373"/>
      <c r="B57" s="374" t="s">
        <v>148</v>
      </c>
      <c r="C57" s="375"/>
      <c r="D57" s="377">
        <f>D56</f>
        <v>30120800</v>
      </c>
      <c r="E57" s="377">
        <f>E56</f>
        <v>30120800</v>
      </c>
      <c r="F57" s="377">
        <f>F56</f>
        <v>0</v>
      </c>
      <c r="G57" s="377">
        <f t="shared" si="23"/>
        <v>0</v>
      </c>
      <c r="H57" s="278">
        <f t="shared" si="16"/>
        <v>0</v>
      </c>
      <c r="I57" s="278">
        <f t="shared" si="3"/>
        <v>0</v>
      </c>
    </row>
    <row r="58" spans="1:10" x14ac:dyDescent="0.25">
      <c r="A58" s="373"/>
      <c r="B58" s="374" t="s">
        <v>149</v>
      </c>
      <c r="C58" s="375"/>
      <c r="D58" s="377"/>
      <c r="E58" s="377"/>
      <c r="F58" s="377"/>
      <c r="G58" s="377">
        <f t="shared" si="23"/>
        <v>0</v>
      </c>
      <c r="H58" s="278">
        <f t="shared" si="16"/>
        <v>0</v>
      </c>
      <c r="I58" s="278">
        <f t="shared" si="3"/>
        <v>0</v>
      </c>
    </row>
    <row r="59" spans="1:10" ht="158.4" x14ac:dyDescent="0.25">
      <c r="A59" s="241"/>
      <c r="B59" s="461" t="s">
        <v>291</v>
      </c>
      <c r="C59" s="144" t="s">
        <v>290</v>
      </c>
      <c r="D59" s="273">
        <v>122720850</v>
      </c>
      <c r="E59" s="187">
        <f>'Прочая  субсидия_МР  и  ГО'!AP38</f>
        <v>122720850</v>
      </c>
      <c r="F59" s="187">
        <f>'Прочая  субсидия_МР  и  ГО'!AQ38</f>
        <v>0</v>
      </c>
      <c r="G59" s="274">
        <f t="shared" si="23"/>
        <v>0</v>
      </c>
      <c r="H59" s="278">
        <f t="shared" si="16"/>
        <v>0</v>
      </c>
      <c r="I59" s="278">
        <f t="shared" ref="I59:I61" si="24">IF(G59&lt;0,1,0)</f>
        <v>0</v>
      </c>
    </row>
    <row r="60" spans="1:10" x14ac:dyDescent="0.25">
      <c r="A60" s="373"/>
      <c r="B60" s="374" t="s">
        <v>148</v>
      </c>
      <c r="C60" s="375"/>
      <c r="D60" s="377"/>
      <c r="E60" s="377"/>
      <c r="F60" s="377"/>
      <c r="G60" s="377">
        <f t="shared" si="23"/>
        <v>0</v>
      </c>
      <c r="H60" s="278">
        <f t="shared" si="16"/>
        <v>0</v>
      </c>
      <c r="I60" s="278">
        <f t="shared" si="24"/>
        <v>0</v>
      </c>
    </row>
    <row r="61" spans="1:10" x14ac:dyDescent="0.25">
      <c r="A61" s="373"/>
      <c r="B61" s="374" t="s">
        <v>149</v>
      </c>
      <c r="C61" s="375"/>
      <c r="D61" s="377"/>
      <c r="E61" s="377"/>
      <c r="F61" s="377"/>
      <c r="G61" s="377">
        <f t="shared" si="23"/>
        <v>0</v>
      </c>
      <c r="H61" s="278">
        <f t="shared" si="16"/>
        <v>0</v>
      </c>
      <c r="I61" s="278">
        <f t="shared" si="24"/>
        <v>0</v>
      </c>
    </row>
    <row r="62" spans="1:10" x14ac:dyDescent="0.25">
      <c r="A62" s="373"/>
      <c r="B62" s="374" t="s">
        <v>330</v>
      </c>
      <c r="C62" s="375"/>
      <c r="D62" s="377">
        <f>D59</f>
        <v>122720850</v>
      </c>
      <c r="E62" s="377">
        <f t="shared" ref="E62:F62" si="25">E59</f>
        <v>122720850</v>
      </c>
      <c r="F62" s="377">
        <f t="shared" si="25"/>
        <v>0</v>
      </c>
      <c r="G62" s="377">
        <f t="shared" ref="G62" si="26">D62-E62</f>
        <v>0</v>
      </c>
      <c r="H62" s="278">
        <f t="shared" ref="H62" si="27">IF(F62&gt;E62,1,0)</f>
        <v>0</v>
      </c>
      <c r="I62" s="278">
        <f t="shared" ref="I62" si="28">IF(G62&lt;0,1,0)</f>
        <v>0</v>
      </c>
    </row>
    <row r="63" spans="1:10" s="734" customFormat="1" x14ac:dyDescent="0.25">
      <c r="A63" s="241"/>
      <c r="B63" s="461"/>
      <c r="C63" s="242"/>
      <c r="D63" s="202"/>
      <c r="E63" s="200"/>
      <c r="F63" s="200"/>
      <c r="G63" s="277"/>
      <c r="H63" s="278">
        <f t="shared" si="16"/>
        <v>0</v>
      </c>
      <c r="I63" s="278">
        <f t="shared" si="3"/>
        <v>0</v>
      </c>
      <c r="J63" s="1099"/>
    </row>
    <row r="64" spans="1:10" x14ac:dyDescent="0.25">
      <c r="A64" s="185" t="s">
        <v>124</v>
      </c>
      <c r="B64" s="243" t="s">
        <v>152</v>
      </c>
      <c r="C64" s="191"/>
      <c r="D64" s="276">
        <f>D71+D68+D77+D74</f>
        <v>1355643807.9100001</v>
      </c>
      <c r="E64" s="276">
        <f t="shared" ref="E64:G64" si="29">E71+E68+E77+E74</f>
        <v>1183840208</v>
      </c>
      <c r="F64" s="276">
        <f t="shared" si="29"/>
        <v>0</v>
      </c>
      <c r="G64" s="276">
        <f t="shared" si="29"/>
        <v>171803599.91</v>
      </c>
      <c r="H64" s="278">
        <f t="shared" si="16"/>
        <v>0</v>
      </c>
      <c r="I64" s="278">
        <f t="shared" si="3"/>
        <v>0</v>
      </c>
    </row>
    <row r="65" spans="1:9" x14ac:dyDescent="0.25">
      <c r="A65" s="365"/>
      <c r="B65" s="366" t="s">
        <v>148</v>
      </c>
      <c r="C65" s="367"/>
      <c r="D65" s="486">
        <f>D72+D69+D78+D75</f>
        <v>676910063.16999996</v>
      </c>
      <c r="E65" s="486">
        <f t="shared" ref="E65:G65" si="30">E72+E69+E78+E75</f>
        <v>610339968.59000003</v>
      </c>
      <c r="F65" s="486">
        <f t="shared" si="30"/>
        <v>0</v>
      </c>
      <c r="G65" s="486">
        <f t="shared" si="30"/>
        <v>66570094.579999983</v>
      </c>
      <c r="H65" s="278">
        <f t="shared" si="16"/>
        <v>0</v>
      </c>
      <c r="I65" s="278">
        <f t="shared" si="3"/>
        <v>0</v>
      </c>
    </row>
    <row r="66" spans="1:9" x14ac:dyDescent="0.25">
      <c r="A66" s="365"/>
      <c r="B66" s="366" t="s">
        <v>149</v>
      </c>
      <c r="C66" s="367"/>
      <c r="D66" s="486">
        <f>D73+D70+D79+D76</f>
        <v>678733744.73999989</v>
      </c>
      <c r="E66" s="486">
        <f t="shared" ref="E66:G66" si="31">E73+E70+E79+E76</f>
        <v>573500239.40999997</v>
      </c>
      <c r="F66" s="486">
        <f t="shared" si="31"/>
        <v>0</v>
      </c>
      <c r="G66" s="486">
        <f t="shared" si="31"/>
        <v>105233505.33</v>
      </c>
      <c r="H66" s="278">
        <f t="shared" si="16"/>
        <v>0</v>
      </c>
      <c r="I66" s="278">
        <f t="shared" si="3"/>
        <v>0</v>
      </c>
    </row>
    <row r="67" spans="1:9" x14ac:dyDescent="0.25">
      <c r="A67" s="193"/>
      <c r="B67" s="460" t="s">
        <v>38</v>
      </c>
      <c r="C67" s="189"/>
      <c r="D67" s="275"/>
      <c r="E67" s="187"/>
      <c r="F67" s="187"/>
      <c r="G67" s="274"/>
      <c r="H67" s="278">
        <f t="shared" si="16"/>
        <v>0</v>
      </c>
      <c r="I67" s="278">
        <f t="shared" si="3"/>
        <v>0</v>
      </c>
    </row>
    <row r="68" spans="1:9" ht="211.2" x14ac:dyDescent="0.25">
      <c r="A68" s="255"/>
      <c r="B68" s="464" t="s">
        <v>231</v>
      </c>
      <c r="C68" s="144" t="s">
        <v>211</v>
      </c>
      <c r="D68" s="202">
        <f>117377978+79935110.78</f>
        <v>197313088.78</v>
      </c>
      <c r="E68" s="200">
        <f>'Проверочная  таблица'!BT38</f>
        <v>117377978</v>
      </c>
      <c r="F68" s="200">
        <f>'Проверочная  таблица'!BX38</f>
        <v>0</v>
      </c>
      <c r="G68" s="274">
        <f t="shared" ref="G68" si="32">D68-E68</f>
        <v>79935110.780000001</v>
      </c>
      <c r="H68" s="278">
        <f t="shared" ref="H68:H70" si="33">IF(F68&gt;E68,1,0)</f>
        <v>0</v>
      </c>
      <c r="I68" s="278">
        <f t="shared" si="3"/>
        <v>0</v>
      </c>
    </row>
    <row r="69" spans="1:9" x14ac:dyDescent="0.25">
      <c r="A69" s="373"/>
      <c r="B69" s="374" t="s">
        <v>148</v>
      </c>
      <c r="C69" s="375"/>
      <c r="D69" s="377"/>
      <c r="E69" s="377"/>
      <c r="F69" s="377"/>
      <c r="G69" s="377">
        <v>0</v>
      </c>
      <c r="H69" s="278">
        <f t="shared" si="33"/>
        <v>0</v>
      </c>
      <c r="I69" s="278">
        <f t="shared" ref="I69:I143" si="34">IF(G69&lt;0,1,0)</f>
        <v>0</v>
      </c>
    </row>
    <row r="70" spans="1:9" x14ac:dyDescent="0.25">
      <c r="A70" s="373"/>
      <c r="B70" s="374" t="s">
        <v>149</v>
      </c>
      <c r="C70" s="375"/>
      <c r="D70" s="377">
        <f>D68-D69</f>
        <v>197313088.78</v>
      </c>
      <c r="E70" s="377">
        <f>E68-E69</f>
        <v>117377978</v>
      </c>
      <c r="F70" s="377">
        <f>F68-F69</f>
        <v>0</v>
      </c>
      <c r="G70" s="377">
        <f>G68-G69</f>
        <v>79935110.780000001</v>
      </c>
      <c r="H70" s="278">
        <f t="shared" si="33"/>
        <v>0</v>
      </c>
      <c r="I70" s="278">
        <f t="shared" si="34"/>
        <v>0</v>
      </c>
    </row>
    <row r="71" spans="1:9" ht="158.4" x14ac:dyDescent="0.25">
      <c r="A71" s="255"/>
      <c r="B71" s="464" t="s">
        <v>229</v>
      </c>
      <c r="C71" s="144" t="s">
        <v>222</v>
      </c>
      <c r="D71" s="202">
        <f>462581530+66570094.58</f>
        <v>529151624.57999998</v>
      </c>
      <c r="E71" s="200">
        <f>'Проверочная  таблица'!BU38</f>
        <v>462581530</v>
      </c>
      <c r="F71" s="200">
        <f>'Проверочная  таблица'!BY38</f>
        <v>0</v>
      </c>
      <c r="G71" s="274">
        <f t="shared" ref="G71:G73" si="35">D71-E71</f>
        <v>66570094.579999983</v>
      </c>
      <c r="H71" s="278">
        <f>IF(F71&gt;E71,1,0)</f>
        <v>0</v>
      </c>
      <c r="I71" s="278">
        <f t="shared" si="34"/>
        <v>0</v>
      </c>
    </row>
    <row r="72" spans="1:9" x14ac:dyDescent="0.25">
      <c r="A72" s="373"/>
      <c r="B72" s="374" t="s">
        <v>148</v>
      </c>
      <c r="C72" s="375"/>
      <c r="D72" s="377">
        <f>D71</f>
        <v>529151624.57999998</v>
      </c>
      <c r="E72" s="377">
        <f>E71</f>
        <v>462581530</v>
      </c>
      <c r="F72" s="377">
        <f>F71</f>
        <v>0</v>
      </c>
      <c r="G72" s="377">
        <f t="shared" si="35"/>
        <v>66570094.579999983</v>
      </c>
      <c r="H72" s="278">
        <f>IF(F72&gt;E72,1,0)</f>
        <v>0</v>
      </c>
      <c r="I72" s="278">
        <f t="shared" si="34"/>
        <v>0</v>
      </c>
    </row>
    <row r="73" spans="1:9" x14ac:dyDescent="0.25">
      <c r="A73" s="373"/>
      <c r="B73" s="374" t="s">
        <v>149</v>
      </c>
      <c r="C73" s="375"/>
      <c r="D73" s="377"/>
      <c r="E73" s="377"/>
      <c r="F73" s="377"/>
      <c r="G73" s="377">
        <f t="shared" si="35"/>
        <v>0</v>
      </c>
      <c r="H73" s="278">
        <f>IF(F73&gt;E73,1,0)</f>
        <v>0</v>
      </c>
      <c r="I73" s="278">
        <f t="shared" si="34"/>
        <v>0</v>
      </c>
    </row>
    <row r="74" spans="1:9" ht="132" x14ac:dyDescent="0.25">
      <c r="A74" s="899"/>
      <c r="B74" s="464" t="s">
        <v>347</v>
      </c>
      <c r="C74" s="144" t="s">
        <v>346</v>
      </c>
      <c r="D74" s="202">
        <v>25298394.550000001</v>
      </c>
      <c r="E74" s="200">
        <f>'Прочая  субсидия_МР  и  ГО'!AL38</f>
        <v>0</v>
      </c>
      <c r="F74" s="200">
        <f>'Прочая  субсидия_МР  и  ГО'!AM38</f>
        <v>0</v>
      </c>
      <c r="G74" s="274">
        <f t="shared" ref="G74:G76" si="36">D74-E74</f>
        <v>25298394.550000001</v>
      </c>
      <c r="H74" s="278">
        <f t="shared" ref="H74:H76" si="37">IF(F74&gt;E74,1,0)</f>
        <v>0</v>
      </c>
      <c r="I74" s="278">
        <f t="shared" ref="I74:I76" si="38">IF(G74&lt;0,1,0)</f>
        <v>0</v>
      </c>
    </row>
    <row r="75" spans="1:9" x14ac:dyDescent="0.25">
      <c r="A75" s="373"/>
      <c r="B75" s="374" t="s">
        <v>148</v>
      </c>
      <c r="C75" s="375"/>
      <c r="D75" s="377"/>
      <c r="E75" s="377"/>
      <c r="F75" s="377"/>
      <c r="G75" s="377">
        <f t="shared" si="36"/>
        <v>0</v>
      </c>
      <c r="H75" s="278">
        <f t="shared" si="37"/>
        <v>0</v>
      </c>
      <c r="I75" s="278">
        <f t="shared" si="38"/>
        <v>0</v>
      </c>
    </row>
    <row r="76" spans="1:9" x14ac:dyDescent="0.25">
      <c r="A76" s="373"/>
      <c r="B76" s="374" t="s">
        <v>149</v>
      </c>
      <c r="C76" s="375"/>
      <c r="D76" s="377">
        <f>D74-D75</f>
        <v>25298394.550000001</v>
      </c>
      <c r="E76" s="377">
        <f>E74-E75</f>
        <v>0</v>
      </c>
      <c r="F76" s="377">
        <f>F74-F75</f>
        <v>0</v>
      </c>
      <c r="G76" s="377">
        <f t="shared" si="36"/>
        <v>25298394.550000001</v>
      </c>
      <c r="H76" s="278">
        <f t="shared" si="37"/>
        <v>0</v>
      </c>
      <c r="I76" s="278">
        <f t="shared" si="38"/>
        <v>0</v>
      </c>
    </row>
    <row r="77" spans="1:9" ht="224.4" x14ac:dyDescent="0.25">
      <c r="A77" s="255"/>
      <c r="B77" s="464" t="s">
        <v>723</v>
      </c>
      <c r="C77" s="144" t="s">
        <v>721</v>
      </c>
      <c r="D77" s="202">
        <v>603880700</v>
      </c>
      <c r="E77" s="200">
        <f>'Проверочная  таблица'!BV38</f>
        <v>603880700</v>
      </c>
      <c r="F77" s="200">
        <f>'Проверочная  таблица'!BZ38</f>
        <v>0</v>
      </c>
      <c r="G77" s="274">
        <f>D77-E77</f>
        <v>0</v>
      </c>
      <c r="H77" s="278">
        <f>IF(F77&gt;E77,1,0)</f>
        <v>0</v>
      </c>
      <c r="I77" s="278">
        <f>IF(G77&lt;0,1,0)</f>
        <v>0</v>
      </c>
    </row>
    <row r="78" spans="1:9" x14ac:dyDescent="0.25">
      <c r="A78" s="373"/>
      <c r="B78" s="374" t="s">
        <v>148</v>
      </c>
      <c r="C78" s="1240"/>
      <c r="D78" s="376">
        <f>148891466-1133027.41</f>
        <v>147758438.59</v>
      </c>
      <c r="E78" s="443">
        <f>D78</f>
        <v>147758438.59</v>
      </c>
      <c r="F78" s="376"/>
      <c r="G78" s="377">
        <f>D78-E78</f>
        <v>0</v>
      </c>
      <c r="H78" s="278">
        <f>IF(F78&gt;E78,1,0)</f>
        <v>0</v>
      </c>
      <c r="I78" s="278">
        <f>IF(G78&lt;0,1,0)</f>
        <v>0</v>
      </c>
    </row>
    <row r="79" spans="1:9" x14ac:dyDescent="0.25">
      <c r="A79" s="373"/>
      <c r="B79" s="374" t="s">
        <v>149</v>
      </c>
      <c r="C79" s="375"/>
      <c r="D79" s="443">
        <f>D77-D78</f>
        <v>456122261.40999997</v>
      </c>
      <c r="E79" s="443">
        <f t="shared" ref="E79:F79" si="39">E77-E78</f>
        <v>456122261.40999997</v>
      </c>
      <c r="F79" s="443">
        <f t="shared" si="39"/>
        <v>0</v>
      </c>
      <c r="G79" s="377">
        <f>D79-E79</f>
        <v>0</v>
      </c>
      <c r="H79" s="278">
        <f>IF(F79&gt;E79,1,0)</f>
        <v>0</v>
      </c>
      <c r="I79" s="278">
        <f>IF(G79&lt;0,1,0)</f>
        <v>0</v>
      </c>
    </row>
    <row r="80" spans="1:9" x14ac:dyDescent="0.25">
      <c r="A80" s="193"/>
      <c r="B80" s="463"/>
      <c r="C80" s="189"/>
      <c r="D80" s="275"/>
      <c r="E80" s="187"/>
      <c r="F80" s="187"/>
      <c r="G80" s="274"/>
      <c r="H80" s="278">
        <f t="shared" ref="H80:H84" si="40">IF(F80&gt;E80,1,0)</f>
        <v>0</v>
      </c>
      <c r="I80" s="278">
        <f t="shared" si="34"/>
        <v>0</v>
      </c>
    </row>
    <row r="81" spans="1:9" ht="26.4" x14ac:dyDescent="0.25">
      <c r="A81" s="185" t="s">
        <v>116</v>
      </c>
      <c r="B81" s="243" t="s">
        <v>117</v>
      </c>
      <c r="C81" s="191"/>
      <c r="D81" s="276">
        <f t="shared" ref="D81:G83" si="41">D106+D112+D115+D97+D94+D103+D109+D100+D85+D91+D88</f>
        <v>94584677.890000001</v>
      </c>
      <c r="E81" s="276">
        <f t="shared" si="41"/>
        <v>89715657.890000001</v>
      </c>
      <c r="F81" s="276">
        <f t="shared" si="41"/>
        <v>25079957.890000004</v>
      </c>
      <c r="G81" s="276">
        <f t="shared" si="41"/>
        <v>4869020</v>
      </c>
      <c r="H81" s="278">
        <f t="shared" si="40"/>
        <v>0</v>
      </c>
      <c r="I81" s="278">
        <f t="shared" si="34"/>
        <v>0</v>
      </c>
    </row>
    <row r="82" spans="1:9" x14ac:dyDescent="0.25">
      <c r="A82" s="365"/>
      <c r="B82" s="366" t="s">
        <v>148</v>
      </c>
      <c r="C82" s="367"/>
      <c r="D82" s="486">
        <f t="shared" si="41"/>
        <v>63748977.890000001</v>
      </c>
      <c r="E82" s="486">
        <f t="shared" si="41"/>
        <v>58879957.890000008</v>
      </c>
      <c r="F82" s="486">
        <f t="shared" si="41"/>
        <v>25079957.890000004</v>
      </c>
      <c r="G82" s="486">
        <f t="shared" si="41"/>
        <v>4869020</v>
      </c>
      <c r="H82" s="278">
        <f t="shared" si="40"/>
        <v>0</v>
      </c>
      <c r="I82" s="278">
        <f t="shared" si="34"/>
        <v>0</v>
      </c>
    </row>
    <row r="83" spans="1:9" x14ac:dyDescent="0.25">
      <c r="A83" s="365"/>
      <c r="B83" s="366" t="s">
        <v>149</v>
      </c>
      <c r="C83" s="367"/>
      <c r="D83" s="486">
        <f t="shared" si="41"/>
        <v>30835700</v>
      </c>
      <c r="E83" s="486">
        <f t="shared" si="41"/>
        <v>30835700</v>
      </c>
      <c r="F83" s="486">
        <f t="shared" si="41"/>
        <v>0</v>
      </c>
      <c r="G83" s="486">
        <f t="shared" si="41"/>
        <v>0</v>
      </c>
      <c r="H83" s="278">
        <f t="shared" si="40"/>
        <v>0</v>
      </c>
      <c r="I83" s="278">
        <f t="shared" si="34"/>
        <v>0</v>
      </c>
    </row>
    <row r="84" spans="1:9" x14ac:dyDescent="0.25">
      <c r="A84" s="193"/>
      <c r="B84" s="460" t="s">
        <v>38</v>
      </c>
      <c r="C84" s="189"/>
      <c r="D84" s="275"/>
      <c r="E84" s="187"/>
      <c r="F84" s="187"/>
      <c r="G84" s="274"/>
      <c r="H84" s="278">
        <f t="shared" si="40"/>
        <v>0</v>
      </c>
      <c r="I84" s="278">
        <f t="shared" si="34"/>
        <v>0</v>
      </c>
    </row>
    <row r="85" spans="1:9" ht="132" x14ac:dyDescent="0.25">
      <c r="A85" s="193"/>
      <c r="B85" s="461" t="s">
        <v>575</v>
      </c>
      <c r="C85" s="242" t="s">
        <v>574</v>
      </c>
      <c r="D85" s="273">
        <v>16700000</v>
      </c>
      <c r="E85" s="187">
        <f>'Прочая  субсидия_МР  и  ГО'!R38</f>
        <v>16700000.000000002</v>
      </c>
      <c r="F85" s="187">
        <f>'Прочая  субсидия_МР  и  ГО'!S38</f>
        <v>0</v>
      </c>
      <c r="G85" s="274">
        <f>D85-E85</f>
        <v>0</v>
      </c>
      <c r="H85" s="278">
        <f>IF(F85&gt;E85,1,0)</f>
        <v>0</v>
      </c>
      <c r="I85" s="278">
        <f>IF(G85&lt;0,1,0)</f>
        <v>0</v>
      </c>
    </row>
    <row r="86" spans="1:9" x14ac:dyDescent="0.25">
      <c r="A86" s="373"/>
      <c r="B86" s="374" t="s">
        <v>148</v>
      </c>
      <c r="C86" s="375"/>
      <c r="D86" s="377">
        <f>D85</f>
        <v>16700000</v>
      </c>
      <c r="E86" s="377">
        <f>E85</f>
        <v>16700000.000000002</v>
      </c>
      <c r="F86" s="377">
        <f>F85</f>
        <v>0</v>
      </c>
      <c r="G86" s="377">
        <f>D86-E86</f>
        <v>0</v>
      </c>
      <c r="H86" s="278">
        <f>IF(F86&gt;E86,1,0)</f>
        <v>0</v>
      </c>
      <c r="I86" s="278">
        <f>IF(G86&lt;0,1,0)</f>
        <v>0</v>
      </c>
    </row>
    <row r="87" spans="1:9" x14ac:dyDescent="0.25">
      <c r="A87" s="373"/>
      <c r="B87" s="374" t="s">
        <v>149</v>
      </c>
      <c r="C87" s="375"/>
      <c r="D87" s="377"/>
      <c r="E87" s="377"/>
      <c r="F87" s="377"/>
      <c r="G87" s="377">
        <f>D87-E87</f>
        <v>0</v>
      </c>
      <c r="H87" s="278">
        <f>IF(F87&gt;E87,1,0)</f>
        <v>0</v>
      </c>
      <c r="I87" s="278">
        <f>IF(G87&lt;0,1,0)</f>
        <v>0</v>
      </c>
    </row>
    <row r="88" spans="1:9" ht="198" x14ac:dyDescent="0.25">
      <c r="A88" s="255"/>
      <c r="B88" s="462" t="s">
        <v>779</v>
      </c>
      <c r="C88" s="144" t="s">
        <v>780</v>
      </c>
      <c r="D88" s="273">
        <v>4869020</v>
      </c>
      <c r="E88" s="200">
        <f>'Прочая  субсидия_МР  и  ГО'!T38</f>
        <v>0</v>
      </c>
      <c r="F88" s="200">
        <f>'Прочая  субсидия_МР  и  ГО'!U38</f>
        <v>0</v>
      </c>
      <c r="G88" s="274">
        <f t="shared" ref="G88:G90" si="42">D88-E88</f>
        <v>4869020</v>
      </c>
      <c r="H88" s="278">
        <f t="shared" ref="H88:H90" si="43">IF(F88&gt;E88,1,0)</f>
        <v>0</v>
      </c>
      <c r="I88" s="278">
        <f t="shared" ref="I88:I90" si="44">IF(G88&lt;0,1,0)</f>
        <v>0</v>
      </c>
    </row>
    <row r="89" spans="1:9" x14ac:dyDescent="0.25">
      <c r="A89" s="373"/>
      <c r="B89" s="374" t="s">
        <v>148</v>
      </c>
      <c r="C89" s="375"/>
      <c r="D89" s="443">
        <f>D88</f>
        <v>4869020</v>
      </c>
      <c r="E89" s="443">
        <f>E88</f>
        <v>0</v>
      </c>
      <c r="F89" s="443">
        <f>F88</f>
        <v>0</v>
      </c>
      <c r="G89" s="377">
        <f t="shared" si="42"/>
        <v>4869020</v>
      </c>
      <c r="H89" s="278">
        <f t="shared" si="43"/>
        <v>0</v>
      </c>
      <c r="I89" s="278">
        <f t="shared" si="44"/>
        <v>0</v>
      </c>
    </row>
    <row r="90" spans="1:9" x14ac:dyDescent="0.25">
      <c r="A90" s="373"/>
      <c r="B90" s="374" t="s">
        <v>149</v>
      </c>
      <c r="C90" s="375"/>
      <c r="D90" s="377">
        <f>D88-D89</f>
        <v>0</v>
      </c>
      <c r="E90" s="377">
        <f>E88-E89</f>
        <v>0</v>
      </c>
      <c r="F90" s="377">
        <f>F88-F89</f>
        <v>0</v>
      </c>
      <c r="G90" s="377">
        <f t="shared" si="42"/>
        <v>0</v>
      </c>
      <c r="H90" s="278">
        <f t="shared" si="43"/>
        <v>0</v>
      </c>
      <c r="I90" s="278">
        <f t="shared" si="44"/>
        <v>0</v>
      </c>
    </row>
    <row r="91" spans="1:9" ht="211.2" x14ac:dyDescent="0.25">
      <c r="A91" s="255"/>
      <c r="B91" s="462" t="s">
        <v>903</v>
      </c>
      <c r="C91" s="144" t="s">
        <v>902</v>
      </c>
      <c r="D91" s="273">
        <v>15100000</v>
      </c>
      <c r="E91" s="187">
        <f>'Проверочная  таблица'!LM37</f>
        <v>15100000</v>
      </c>
      <c r="F91" s="187">
        <f>'Проверочная  таблица'!LR37</f>
        <v>0</v>
      </c>
      <c r="G91" s="274">
        <f t="shared" ref="G91:G93" si="45">D91-E91</f>
        <v>0</v>
      </c>
      <c r="H91" s="278">
        <f t="shared" ref="H91:H93" si="46">IF(F91&gt;E91,1,0)</f>
        <v>0</v>
      </c>
      <c r="I91" s="278">
        <f t="shared" ref="I91:I93" si="47">IF(G91&lt;0,1,0)</f>
        <v>0</v>
      </c>
    </row>
    <row r="92" spans="1:9" x14ac:dyDescent="0.25">
      <c r="A92" s="373"/>
      <c r="B92" s="374" t="s">
        <v>148</v>
      </c>
      <c r="C92" s="375"/>
      <c r="D92" s="377">
        <f>D91</f>
        <v>15100000</v>
      </c>
      <c r="E92" s="377">
        <f>E91</f>
        <v>15100000</v>
      </c>
      <c r="F92" s="377">
        <f>F91</f>
        <v>0</v>
      </c>
      <c r="G92" s="377">
        <f t="shared" si="45"/>
        <v>0</v>
      </c>
      <c r="H92" s="278">
        <f t="shared" si="46"/>
        <v>0</v>
      </c>
      <c r="I92" s="278">
        <f t="shared" si="47"/>
        <v>0</v>
      </c>
    </row>
    <row r="93" spans="1:9" x14ac:dyDescent="0.25">
      <c r="A93" s="373"/>
      <c r="B93" s="374" t="s">
        <v>149</v>
      </c>
      <c r="C93" s="375"/>
      <c r="D93" s="377"/>
      <c r="E93" s="377"/>
      <c r="F93" s="377"/>
      <c r="G93" s="377">
        <f t="shared" si="45"/>
        <v>0</v>
      </c>
      <c r="H93" s="278">
        <f t="shared" si="46"/>
        <v>0</v>
      </c>
      <c r="I93" s="278">
        <f t="shared" si="47"/>
        <v>0</v>
      </c>
    </row>
    <row r="94" spans="1:9" ht="237.6" x14ac:dyDescent="0.25">
      <c r="A94" s="899"/>
      <c r="B94" s="462" t="s">
        <v>318</v>
      </c>
      <c r="C94" s="144" t="s">
        <v>270</v>
      </c>
      <c r="D94" s="273">
        <v>30835700</v>
      </c>
      <c r="E94" s="200">
        <f>'Проверочная  таблица'!LL37</f>
        <v>30835700</v>
      </c>
      <c r="F94" s="200">
        <f>'Проверочная  таблица'!LQ37</f>
        <v>0</v>
      </c>
      <c r="G94" s="274">
        <f t="shared" ref="G94:G105" si="48">D94-E94</f>
        <v>0</v>
      </c>
      <c r="H94" s="278">
        <f t="shared" ref="H94:H105" si="49">IF(F94&gt;E94,1,0)</f>
        <v>0</v>
      </c>
      <c r="I94" s="278">
        <f t="shared" ref="I94:I105" si="50">IF(G94&lt;0,1,0)</f>
        <v>0</v>
      </c>
    </row>
    <row r="95" spans="1:9" x14ac:dyDescent="0.25">
      <c r="A95" s="373"/>
      <c r="B95" s="374" t="s">
        <v>148</v>
      </c>
      <c r="C95" s="375"/>
      <c r="D95" s="376">
        <v>0</v>
      </c>
      <c r="E95" s="376">
        <v>0</v>
      </c>
      <c r="F95" s="376">
        <v>0</v>
      </c>
      <c r="G95" s="377">
        <f t="shared" si="48"/>
        <v>0</v>
      </c>
      <c r="H95" s="278">
        <f t="shared" si="49"/>
        <v>0</v>
      </c>
      <c r="I95" s="278">
        <f t="shared" si="50"/>
        <v>0</v>
      </c>
    </row>
    <row r="96" spans="1:9" x14ac:dyDescent="0.25">
      <c r="A96" s="373"/>
      <c r="B96" s="374" t="s">
        <v>149</v>
      </c>
      <c r="C96" s="375"/>
      <c r="D96" s="377">
        <f>D94-D95</f>
        <v>30835700</v>
      </c>
      <c r="E96" s="377">
        <f>E94-E95</f>
        <v>30835700</v>
      </c>
      <c r="F96" s="377">
        <f>F94-F95</f>
        <v>0</v>
      </c>
      <c r="G96" s="377">
        <f t="shared" si="48"/>
        <v>0</v>
      </c>
      <c r="H96" s="278">
        <f t="shared" si="49"/>
        <v>0</v>
      </c>
      <c r="I96" s="278">
        <f t="shared" si="50"/>
        <v>0</v>
      </c>
    </row>
    <row r="97" spans="1:10" ht="316.8" hidden="1" x14ac:dyDescent="0.25">
      <c r="A97" s="905"/>
      <c r="B97" s="462" t="s">
        <v>256</v>
      </c>
      <c r="C97" s="144" t="s">
        <v>255</v>
      </c>
      <c r="D97" s="792"/>
      <c r="E97" s="200">
        <f>'Проверочная  таблица'!LW37</f>
        <v>0</v>
      </c>
      <c r="F97" s="200">
        <f>'Проверочная  таблица'!MA37</f>
        <v>0</v>
      </c>
      <c r="G97" s="274">
        <f t="shared" si="48"/>
        <v>0</v>
      </c>
      <c r="H97" s="278">
        <f t="shared" si="49"/>
        <v>0</v>
      </c>
      <c r="I97" s="278">
        <f t="shared" si="50"/>
        <v>0</v>
      </c>
      <c r="J97" s="1098">
        <f>D97+D100</f>
        <v>0</v>
      </c>
    </row>
    <row r="98" spans="1:10" hidden="1" x14ac:dyDescent="0.25">
      <c r="A98" s="373"/>
      <c r="B98" s="374" t="s">
        <v>148</v>
      </c>
      <c r="C98" s="375"/>
      <c r="D98" s="443">
        <f>D97</f>
        <v>0</v>
      </c>
      <c r="E98" s="443">
        <f>E97</f>
        <v>0</v>
      </c>
      <c r="F98" s="443">
        <f>F97</f>
        <v>0</v>
      </c>
      <c r="G98" s="443">
        <f>G97</f>
        <v>0</v>
      </c>
      <c r="H98" s="278">
        <f t="shared" si="49"/>
        <v>0</v>
      </c>
      <c r="I98" s="278">
        <f t="shared" si="50"/>
        <v>0</v>
      </c>
    </row>
    <row r="99" spans="1:10" hidden="1" x14ac:dyDescent="0.25">
      <c r="A99" s="373"/>
      <c r="B99" s="374" t="s">
        <v>149</v>
      </c>
      <c r="C99" s="375"/>
      <c r="D99" s="377">
        <f>D97-D98</f>
        <v>0</v>
      </c>
      <c r="E99" s="377">
        <f>E97-E98</f>
        <v>0</v>
      </c>
      <c r="F99" s="377">
        <f>F97-F98</f>
        <v>0</v>
      </c>
      <c r="G99" s="377">
        <f t="shared" si="48"/>
        <v>0</v>
      </c>
      <c r="H99" s="278">
        <f t="shared" si="49"/>
        <v>0</v>
      </c>
      <c r="I99" s="278">
        <f t="shared" si="50"/>
        <v>0</v>
      </c>
    </row>
    <row r="100" spans="1:10" hidden="1" x14ac:dyDescent="0.25">
      <c r="A100" s="634"/>
      <c r="B100" s="635" t="s">
        <v>58</v>
      </c>
      <c r="C100" s="627" t="s">
        <v>255</v>
      </c>
      <c r="D100" s="636"/>
      <c r="E100" s="633">
        <f>'Проверочная  таблица'!LX37</f>
        <v>0</v>
      </c>
      <c r="F100" s="633">
        <f>'Проверочная  таблица'!MB37</f>
        <v>0</v>
      </c>
      <c r="G100" s="637">
        <f t="shared" si="48"/>
        <v>0</v>
      </c>
      <c r="H100" s="278">
        <f t="shared" si="49"/>
        <v>0</v>
      </c>
      <c r="I100" s="278">
        <f>IF(G100&lt;0,1,0)</f>
        <v>0</v>
      </c>
      <c r="J100" s="1100"/>
    </row>
    <row r="101" spans="1:10" hidden="1" x14ac:dyDescent="0.25">
      <c r="A101" s="634"/>
      <c r="B101" s="638" t="s">
        <v>148</v>
      </c>
      <c r="C101" s="639"/>
      <c r="D101" s="633">
        <f>D100</f>
        <v>0</v>
      </c>
      <c r="E101" s="633">
        <f>E100</f>
        <v>0</v>
      </c>
      <c r="F101" s="633">
        <f>F100</f>
        <v>0</v>
      </c>
      <c r="G101" s="633">
        <f>G100</f>
        <v>0</v>
      </c>
      <c r="H101" s="278">
        <f t="shared" si="49"/>
        <v>0</v>
      </c>
      <c r="I101" s="278">
        <f>IF(G101&lt;0,1,0)</f>
        <v>0</v>
      </c>
    </row>
    <row r="102" spans="1:10" hidden="1" x14ac:dyDescent="0.25">
      <c r="A102" s="634"/>
      <c r="B102" s="638" t="s">
        <v>149</v>
      </c>
      <c r="C102" s="639"/>
      <c r="D102" s="637">
        <f>D100-D101</f>
        <v>0</v>
      </c>
      <c r="E102" s="637">
        <f>E100-E101</f>
        <v>0</v>
      </c>
      <c r="F102" s="637">
        <f>F100-F101</f>
        <v>0</v>
      </c>
      <c r="G102" s="637">
        <f>D102-E102</f>
        <v>0</v>
      </c>
      <c r="H102" s="278">
        <f t="shared" si="49"/>
        <v>0</v>
      </c>
      <c r="I102" s="278">
        <f>IF(G102&lt;0,1,0)</f>
        <v>0</v>
      </c>
    </row>
    <row r="103" spans="1:10" ht="264" x14ac:dyDescent="0.25">
      <c r="A103" s="255"/>
      <c r="B103" s="462" t="s">
        <v>272</v>
      </c>
      <c r="C103" s="144" t="s">
        <v>271</v>
      </c>
      <c r="D103" s="273">
        <v>5050157.8899999997</v>
      </c>
      <c r="E103" s="200">
        <f>'Проверочная  таблица'!LV37</f>
        <v>5050157.8899999997</v>
      </c>
      <c r="F103" s="200">
        <f>'Проверочная  таблица'!LZ37</f>
        <v>5050157.8899999997</v>
      </c>
      <c r="G103" s="274">
        <f t="shared" si="48"/>
        <v>0</v>
      </c>
      <c r="H103" s="278">
        <f t="shared" si="49"/>
        <v>0</v>
      </c>
      <c r="I103" s="278">
        <f t="shared" si="50"/>
        <v>0</v>
      </c>
    </row>
    <row r="104" spans="1:10" x14ac:dyDescent="0.25">
      <c r="A104" s="373"/>
      <c r="B104" s="374" t="s">
        <v>148</v>
      </c>
      <c r="C104" s="375"/>
      <c r="D104" s="443">
        <f>D103</f>
        <v>5050157.8899999997</v>
      </c>
      <c r="E104" s="443">
        <f>E103</f>
        <v>5050157.8899999997</v>
      </c>
      <c r="F104" s="443">
        <f>F103</f>
        <v>5050157.8899999997</v>
      </c>
      <c r="G104" s="443">
        <f>G103</f>
        <v>0</v>
      </c>
      <c r="H104" s="278">
        <f t="shared" si="49"/>
        <v>0</v>
      </c>
      <c r="I104" s="278">
        <f t="shared" si="50"/>
        <v>0</v>
      </c>
    </row>
    <row r="105" spans="1:10" x14ac:dyDescent="0.25">
      <c r="A105" s="373"/>
      <c r="B105" s="374" t="s">
        <v>149</v>
      </c>
      <c r="C105" s="375"/>
      <c r="D105" s="377"/>
      <c r="E105" s="377"/>
      <c r="F105" s="377"/>
      <c r="G105" s="377">
        <f t="shared" si="48"/>
        <v>0</v>
      </c>
      <c r="H105" s="278">
        <f t="shared" si="49"/>
        <v>0</v>
      </c>
      <c r="I105" s="278">
        <f t="shared" si="50"/>
        <v>0</v>
      </c>
    </row>
    <row r="106" spans="1:10" ht="330" hidden="1" x14ac:dyDescent="0.25">
      <c r="A106" s="902"/>
      <c r="B106" s="462" t="s">
        <v>498</v>
      </c>
      <c r="C106" s="144" t="s">
        <v>497</v>
      </c>
      <c r="D106" s="273"/>
      <c r="E106" s="200">
        <f>'Проверочная  таблица'!LN37</f>
        <v>0</v>
      </c>
      <c r="F106" s="200">
        <f>'Проверочная  таблица'!LS37</f>
        <v>0</v>
      </c>
      <c r="G106" s="274">
        <f t="shared" ref="G106:G111" si="51">D106-E106</f>
        <v>0</v>
      </c>
      <c r="H106" s="278">
        <f t="shared" ref="H106:H111" si="52">IF(F106&gt;E106,1,0)</f>
        <v>0</v>
      </c>
      <c r="I106" s="278">
        <f t="shared" ref="I106:I111" si="53">IF(G106&lt;0,1,0)</f>
        <v>0</v>
      </c>
      <c r="J106" s="1098">
        <f>D106+D109</f>
        <v>0</v>
      </c>
    </row>
    <row r="107" spans="1:10" hidden="1" x14ac:dyDescent="0.25">
      <c r="A107" s="373"/>
      <c r="B107" s="374" t="s">
        <v>148</v>
      </c>
      <c r="C107" s="375"/>
      <c r="D107" s="376">
        <v>0</v>
      </c>
      <c r="E107" s="376">
        <v>0</v>
      </c>
      <c r="F107" s="376">
        <v>0</v>
      </c>
      <c r="G107" s="377">
        <f t="shared" si="51"/>
        <v>0</v>
      </c>
      <c r="H107" s="278">
        <f t="shared" si="52"/>
        <v>0</v>
      </c>
      <c r="I107" s="278">
        <f t="shared" si="53"/>
        <v>0</v>
      </c>
    </row>
    <row r="108" spans="1:10" hidden="1" x14ac:dyDescent="0.25">
      <c r="A108" s="373"/>
      <c r="B108" s="374" t="s">
        <v>149</v>
      </c>
      <c r="C108" s="375"/>
      <c r="D108" s="377">
        <f>D106-D107</f>
        <v>0</v>
      </c>
      <c r="E108" s="377">
        <f>E106-E107</f>
        <v>0</v>
      </c>
      <c r="F108" s="377">
        <f>F106-F107</f>
        <v>0</v>
      </c>
      <c r="G108" s="377">
        <f t="shared" si="51"/>
        <v>0</v>
      </c>
      <c r="H108" s="278">
        <f t="shared" si="52"/>
        <v>0</v>
      </c>
      <c r="I108" s="278">
        <f t="shared" si="53"/>
        <v>0</v>
      </c>
    </row>
    <row r="109" spans="1:10" hidden="1" x14ac:dyDescent="0.25">
      <c r="A109" s="634"/>
      <c r="B109" s="635" t="s">
        <v>58</v>
      </c>
      <c r="C109" s="627" t="s">
        <v>497</v>
      </c>
      <c r="D109" s="636"/>
      <c r="E109" s="633">
        <f>'Проверочная  таблица'!LO37</f>
        <v>0</v>
      </c>
      <c r="F109" s="633">
        <f>'Проверочная  таблица'!LT37</f>
        <v>0</v>
      </c>
      <c r="G109" s="637">
        <f t="shared" si="51"/>
        <v>0</v>
      </c>
      <c r="H109" s="278">
        <f t="shared" si="52"/>
        <v>0</v>
      </c>
      <c r="I109" s="278">
        <f t="shared" si="53"/>
        <v>0</v>
      </c>
    </row>
    <row r="110" spans="1:10" hidden="1" x14ac:dyDescent="0.25">
      <c r="A110" s="634"/>
      <c r="B110" s="638" t="s">
        <v>148</v>
      </c>
      <c r="C110" s="639"/>
      <c r="D110" s="640">
        <v>0</v>
      </c>
      <c r="E110" s="640">
        <v>0</v>
      </c>
      <c r="F110" s="640">
        <v>0</v>
      </c>
      <c r="G110" s="637">
        <f t="shared" si="51"/>
        <v>0</v>
      </c>
      <c r="H110" s="278">
        <f t="shared" si="52"/>
        <v>0</v>
      </c>
      <c r="I110" s="278">
        <f t="shared" si="53"/>
        <v>0</v>
      </c>
    </row>
    <row r="111" spans="1:10" hidden="1" x14ac:dyDescent="0.25">
      <c r="A111" s="634"/>
      <c r="B111" s="638" t="s">
        <v>149</v>
      </c>
      <c r="C111" s="639"/>
      <c r="D111" s="637">
        <f>D109-D110</f>
        <v>0</v>
      </c>
      <c r="E111" s="637">
        <f>E109-E110</f>
        <v>0</v>
      </c>
      <c r="F111" s="637">
        <f>F109-F110</f>
        <v>0</v>
      </c>
      <c r="G111" s="637">
        <f t="shared" si="51"/>
        <v>0</v>
      </c>
      <c r="H111" s="278">
        <f t="shared" si="52"/>
        <v>0</v>
      </c>
      <c r="I111" s="278">
        <f t="shared" si="53"/>
        <v>0</v>
      </c>
      <c r="J111" s="1100"/>
    </row>
    <row r="112" spans="1:10" ht="211.2" x14ac:dyDescent="0.25">
      <c r="A112" s="193"/>
      <c r="B112" s="461" t="s">
        <v>427</v>
      </c>
      <c r="C112" s="144" t="s">
        <v>204</v>
      </c>
      <c r="D112" s="273">
        <v>4029800</v>
      </c>
      <c r="E112" s="187">
        <f>'Прочая  субсидия_МР  и  ГО'!AH38</f>
        <v>4029800</v>
      </c>
      <c r="F112" s="187">
        <f>'Прочая  субсидия_МР  и  ГО'!AI38</f>
        <v>4029800</v>
      </c>
      <c r="G112" s="274">
        <f t="shared" ref="G112:G117" si="54">D112-E112</f>
        <v>0</v>
      </c>
      <c r="H112" s="278">
        <f t="shared" ref="H112:H133" si="55">IF(F112&gt;E112,1,0)</f>
        <v>0</v>
      </c>
      <c r="I112" s="278">
        <f t="shared" si="34"/>
        <v>0</v>
      </c>
    </row>
    <row r="113" spans="1:10" x14ac:dyDescent="0.25">
      <c r="A113" s="373"/>
      <c r="B113" s="374" t="s">
        <v>148</v>
      </c>
      <c r="C113" s="375"/>
      <c r="D113" s="377">
        <f>D112</f>
        <v>4029800</v>
      </c>
      <c r="E113" s="377">
        <f>E112</f>
        <v>4029800</v>
      </c>
      <c r="F113" s="377">
        <f>F112</f>
        <v>4029800</v>
      </c>
      <c r="G113" s="377">
        <f t="shared" si="54"/>
        <v>0</v>
      </c>
      <c r="H113" s="278">
        <f t="shared" si="55"/>
        <v>0</v>
      </c>
      <c r="I113" s="278">
        <f t="shared" si="34"/>
        <v>0</v>
      </c>
    </row>
    <row r="114" spans="1:10" x14ac:dyDescent="0.25">
      <c r="A114" s="373"/>
      <c r="B114" s="374" t="s">
        <v>149</v>
      </c>
      <c r="C114" s="375"/>
      <c r="D114" s="377"/>
      <c r="E114" s="377"/>
      <c r="F114" s="377"/>
      <c r="G114" s="377">
        <f t="shared" si="54"/>
        <v>0</v>
      </c>
      <c r="H114" s="278">
        <f t="shared" si="55"/>
        <v>0</v>
      </c>
      <c r="I114" s="278">
        <f t="shared" si="34"/>
        <v>0</v>
      </c>
    </row>
    <row r="115" spans="1:10" ht="171.6" x14ac:dyDescent="0.25">
      <c r="A115" s="193"/>
      <c r="B115" s="461" t="s">
        <v>425</v>
      </c>
      <c r="C115" s="144" t="s">
        <v>205</v>
      </c>
      <c r="D115" s="273">
        <f>16000000+2000000</f>
        <v>18000000</v>
      </c>
      <c r="E115" s="187">
        <f>'Прочая  субсидия_МР  и  ГО'!AJ38</f>
        <v>18000000.000000004</v>
      </c>
      <c r="F115" s="187">
        <f>'Прочая  субсидия_МР  и  ГО'!AK38</f>
        <v>16000000.000000004</v>
      </c>
      <c r="G115" s="274">
        <f t="shared" si="54"/>
        <v>0</v>
      </c>
      <c r="H115" s="278">
        <f t="shared" si="55"/>
        <v>0</v>
      </c>
      <c r="I115" s="278">
        <f t="shared" si="34"/>
        <v>0</v>
      </c>
    </row>
    <row r="116" spans="1:10" x14ac:dyDescent="0.25">
      <c r="A116" s="373"/>
      <c r="B116" s="374" t="s">
        <v>148</v>
      </c>
      <c r="C116" s="375"/>
      <c r="D116" s="377">
        <f>D115</f>
        <v>18000000</v>
      </c>
      <c r="E116" s="377">
        <f>E115</f>
        <v>18000000.000000004</v>
      </c>
      <c r="F116" s="377">
        <f>F115</f>
        <v>16000000.000000004</v>
      </c>
      <c r="G116" s="377">
        <f t="shared" si="54"/>
        <v>0</v>
      </c>
      <c r="H116" s="278">
        <f t="shared" si="55"/>
        <v>0</v>
      </c>
      <c r="I116" s="278">
        <f t="shared" si="34"/>
        <v>0</v>
      </c>
    </row>
    <row r="117" spans="1:10" x14ac:dyDescent="0.25">
      <c r="A117" s="373"/>
      <c r="B117" s="374" t="s">
        <v>149</v>
      </c>
      <c r="C117" s="375"/>
      <c r="D117" s="377"/>
      <c r="E117" s="377"/>
      <c r="F117" s="377"/>
      <c r="G117" s="377">
        <f t="shared" si="54"/>
        <v>0</v>
      </c>
      <c r="H117" s="278">
        <f t="shared" si="55"/>
        <v>0</v>
      </c>
      <c r="I117" s="278">
        <f t="shared" si="34"/>
        <v>0</v>
      </c>
    </row>
    <row r="118" spans="1:10" x14ac:dyDescent="0.25">
      <c r="A118" s="193"/>
      <c r="B118" s="463"/>
      <c r="C118" s="189"/>
      <c r="D118" s="275"/>
      <c r="E118" s="187"/>
      <c r="F118" s="187"/>
      <c r="G118" s="274"/>
      <c r="H118" s="278">
        <f t="shared" si="55"/>
        <v>0</v>
      </c>
      <c r="I118" s="278">
        <f t="shared" si="34"/>
        <v>0</v>
      </c>
    </row>
    <row r="119" spans="1:10" x14ac:dyDescent="0.25">
      <c r="A119" s="185" t="s">
        <v>130</v>
      </c>
      <c r="B119" s="243" t="s">
        <v>61</v>
      </c>
      <c r="C119" s="191"/>
      <c r="D119" s="276">
        <f>D128+D131+D134+D137+D124</f>
        <v>695403833.24000001</v>
      </c>
      <c r="E119" s="276">
        <f t="shared" ref="E119:G119" si="56">E128+E131+E134+E137</f>
        <v>695403833.24000001</v>
      </c>
      <c r="F119" s="276">
        <f t="shared" si="56"/>
        <v>0</v>
      </c>
      <c r="G119" s="276">
        <f t="shared" si="56"/>
        <v>0</v>
      </c>
      <c r="H119" s="278">
        <f t="shared" si="55"/>
        <v>0</v>
      </c>
      <c r="I119" s="278">
        <f t="shared" si="34"/>
        <v>0</v>
      </c>
    </row>
    <row r="120" spans="1:10" x14ac:dyDescent="0.25">
      <c r="A120" s="365"/>
      <c r="B120" s="366" t="s">
        <v>148</v>
      </c>
      <c r="C120" s="367"/>
      <c r="D120" s="486">
        <f>D129+D132+D135+D138+D125</f>
        <v>0</v>
      </c>
      <c r="E120" s="486">
        <f t="shared" ref="E120:G120" si="57">E129+E132+E135+E138</f>
        <v>0</v>
      </c>
      <c r="F120" s="486">
        <f t="shared" si="57"/>
        <v>0</v>
      </c>
      <c r="G120" s="486">
        <f t="shared" si="57"/>
        <v>0</v>
      </c>
      <c r="H120" s="278">
        <f t="shared" si="55"/>
        <v>0</v>
      </c>
      <c r="I120" s="278">
        <f t="shared" si="34"/>
        <v>0</v>
      </c>
    </row>
    <row r="121" spans="1:10" x14ac:dyDescent="0.25">
      <c r="A121" s="365"/>
      <c r="B121" s="366" t="s">
        <v>149</v>
      </c>
      <c r="C121" s="367"/>
      <c r="D121" s="486">
        <f>D130+D133+D136+D139+D126</f>
        <v>695403833.24000001</v>
      </c>
      <c r="E121" s="486">
        <f t="shared" ref="E121:G121" si="58">E130+E133+E136+E139</f>
        <v>695403833.24000001</v>
      </c>
      <c r="F121" s="486">
        <f t="shared" si="58"/>
        <v>0</v>
      </c>
      <c r="G121" s="486">
        <f t="shared" si="58"/>
        <v>0</v>
      </c>
      <c r="H121" s="278">
        <f t="shared" si="55"/>
        <v>0</v>
      </c>
      <c r="I121" s="278">
        <f t="shared" si="34"/>
        <v>0</v>
      </c>
    </row>
    <row r="122" spans="1:10" x14ac:dyDescent="0.25">
      <c r="A122" s="365"/>
      <c r="B122" s="366" t="s">
        <v>330</v>
      </c>
      <c r="C122" s="367"/>
      <c r="D122" s="486">
        <f>D119-D120-D121</f>
        <v>0</v>
      </c>
      <c r="E122" s="486">
        <f t="shared" ref="E122:G122" si="59">E119-E120-E121</f>
        <v>0</v>
      </c>
      <c r="F122" s="486">
        <f t="shared" si="59"/>
        <v>0</v>
      </c>
      <c r="G122" s="486">
        <f t="shared" si="59"/>
        <v>0</v>
      </c>
      <c r="H122" s="278">
        <f t="shared" ref="H122" si="60">IF(F122&gt;E122,1,0)</f>
        <v>0</v>
      </c>
      <c r="I122" s="278">
        <f t="shared" ref="I122" si="61">IF(G122&lt;0,1,0)</f>
        <v>0</v>
      </c>
      <c r="J122" s="1154"/>
    </row>
    <row r="123" spans="1:10" x14ac:dyDescent="0.25">
      <c r="A123" s="193"/>
      <c r="B123" s="460" t="s">
        <v>38</v>
      </c>
      <c r="C123" s="189"/>
      <c r="D123" s="275"/>
      <c r="E123" s="187"/>
      <c r="F123" s="187"/>
      <c r="G123" s="274"/>
      <c r="H123" s="278">
        <f t="shared" si="55"/>
        <v>0</v>
      </c>
      <c r="I123" s="278">
        <f t="shared" si="34"/>
        <v>0</v>
      </c>
    </row>
    <row r="124" spans="1:10" ht="237.6" hidden="1" x14ac:dyDescent="0.25">
      <c r="A124" s="1003"/>
      <c r="B124" s="605" t="s">
        <v>842</v>
      </c>
      <c r="C124" s="144" t="s">
        <v>841</v>
      </c>
      <c r="D124" s="606"/>
      <c r="E124" s="200">
        <f>'Проверочная  таблица'!CN37</f>
        <v>0</v>
      </c>
      <c r="F124" s="200">
        <f>'Проверочная  таблица'!CP37</f>
        <v>0</v>
      </c>
      <c r="G124" s="274">
        <f>D124-E124</f>
        <v>0</v>
      </c>
      <c r="H124" s="278">
        <f t="shared" si="55"/>
        <v>0</v>
      </c>
      <c r="I124" s="278">
        <f t="shared" si="34"/>
        <v>0</v>
      </c>
      <c r="J124" s="1154"/>
    </row>
    <row r="125" spans="1:10" hidden="1" x14ac:dyDescent="0.25">
      <c r="A125" s="634"/>
      <c r="B125" s="638" t="s">
        <v>148</v>
      </c>
      <c r="C125" s="1162"/>
      <c r="D125" s="637"/>
      <c r="E125" s="637"/>
      <c r="F125" s="637"/>
      <c r="G125" s="637">
        <f>D125-E125</f>
        <v>0</v>
      </c>
      <c r="H125" s="278">
        <f t="shared" si="55"/>
        <v>0</v>
      </c>
      <c r="I125" s="278">
        <f t="shared" si="34"/>
        <v>0</v>
      </c>
      <c r="J125" s="1154"/>
    </row>
    <row r="126" spans="1:10" hidden="1" x14ac:dyDescent="0.25">
      <c r="A126" s="634"/>
      <c r="B126" s="638" t="s">
        <v>149</v>
      </c>
      <c r="C126" s="639"/>
      <c r="D126" s="637"/>
      <c r="E126" s="637"/>
      <c r="F126" s="637"/>
      <c r="G126" s="637">
        <f>D126-E126</f>
        <v>0</v>
      </c>
      <c r="H126" s="278">
        <f t="shared" si="55"/>
        <v>0</v>
      </c>
      <c r="I126" s="278">
        <f t="shared" si="34"/>
        <v>0</v>
      </c>
      <c r="J126" s="1154"/>
    </row>
    <row r="127" spans="1:10" hidden="1" x14ac:dyDescent="0.25">
      <c r="A127" s="634"/>
      <c r="B127" s="638" t="s">
        <v>330</v>
      </c>
      <c r="C127" s="639"/>
      <c r="D127" s="637">
        <f>D124</f>
        <v>0</v>
      </c>
      <c r="E127" s="637">
        <f t="shared" ref="E127:F127" si="62">E124</f>
        <v>0</v>
      </c>
      <c r="F127" s="637">
        <f t="shared" si="62"/>
        <v>0</v>
      </c>
      <c r="G127" s="637">
        <f t="shared" ref="G127" si="63">D127-E127</f>
        <v>0</v>
      </c>
      <c r="H127" s="278">
        <f t="shared" si="55"/>
        <v>0</v>
      </c>
      <c r="I127" s="278">
        <f t="shared" si="34"/>
        <v>0</v>
      </c>
      <c r="J127" s="1154"/>
    </row>
    <row r="128" spans="1:10" ht="264" x14ac:dyDescent="0.25">
      <c r="A128" s="899"/>
      <c r="B128" s="459" t="s">
        <v>540</v>
      </c>
      <c r="C128" s="144" t="s">
        <v>753</v>
      </c>
      <c r="D128" s="202">
        <v>540305661.38999999</v>
      </c>
      <c r="E128" s="187">
        <f>'Проверочная  таблица'!CQ38</f>
        <v>540305661.38999999</v>
      </c>
      <c r="F128" s="200">
        <f>'Проверочная  таблица'!CR38</f>
        <v>0</v>
      </c>
      <c r="G128" s="274">
        <f t="shared" ref="G128:G133" si="64">D128-E128</f>
        <v>0</v>
      </c>
      <c r="H128" s="278">
        <f t="shared" si="55"/>
        <v>0</v>
      </c>
      <c r="I128" s="278">
        <f t="shared" si="34"/>
        <v>0</v>
      </c>
    </row>
    <row r="129" spans="1:10" x14ac:dyDescent="0.25">
      <c r="A129" s="373"/>
      <c r="B129" s="374" t="s">
        <v>148</v>
      </c>
      <c r="C129" s="375"/>
      <c r="D129" s="376">
        <v>0</v>
      </c>
      <c r="E129" s="376">
        <v>0</v>
      </c>
      <c r="F129" s="376">
        <v>0</v>
      </c>
      <c r="G129" s="377">
        <f t="shared" si="64"/>
        <v>0</v>
      </c>
      <c r="H129" s="278">
        <f t="shared" si="55"/>
        <v>0</v>
      </c>
      <c r="I129" s="278">
        <f t="shared" si="34"/>
        <v>0</v>
      </c>
    </row>
    <row r="130" spans="1:10" x14ac:dyDescent="0.25">
      <c r="A130" s="373"/>
      <c r="B130" s="374" t="s">
        <v>149</v>
      </c>
      <c r="C130" s="375"/>
      <c r="D130" s="377">
        <f>D128-D129</f>
        <v>540305661.38999999</v>
      </c>
      <c r="E130" s="377">
        <f>E128-E129</f>
        <v>540305661.38999999</v>
      </c>
      <c r="F130" s="377">
        <f>F128-F129</f>
        <v>0</v>
      </c>
      <c r="G130" s="377">
        <f t="shared" si="64"/>
        <v>0</v>
      </c>
      <c r="H130" s="278">
        <f t="shared" si="55"/>
        <v>0</v>
      </c>
      <c r="I130" s="278">
        <f t="shared" si="34"/>
        <v>0</v>
      </c>
    </row>
    <row r="131" spans="1:10" ht="237.6" x14ac:dyDescent="0.25">
      <c r="A131" s="255"/>
      <c r="B131" s="466" t="s">
        <v>725</v>
      </c>
      <c r="C131" s="144" t="s">
        <v>724</v>
      </c>
      <c r="D131" s="202">
        <f>19585393.73+107676944.79</f>
        <v>127262338.52000001</v>
      </c>
      <c r="E131" s="187">
        <f>'Проверочная  таблица'!CY38</f>
        <v>127262338.51999998</v>
      </c>
      <c r="F131" s="200">
        <f>'Проверочная  таблица'!CZ38</f>
        <v>0</v>
      </c>
      <c r="G131" s="274">
        <f t="shared" si="64"/>
        <v>0</v>
      </c>
      <c r="H131" s="278">
        <f t="shared" si="55"/>
        <v>0</v>
      </c>
      <c r="I131" s="278">
        <f t="shared" si="34"/>
        <v>0</v>
      </c>
    </row>
    <row r="132" spans="1:10" x14ac:dyDescent="0.25">
      <c r="A132" s="373"/>
      <c r="B132" s="374" t="s">
        <v>148</v>
      </c>
      <c r="C132" s="375"/>
      <c r="D132" s="376"/>
      <c r="E132" s="376"/>
      <c r="F132" s="376"/>
      <c r="G132" s="377">
        <f t="shared" si="64"/>
        <v>0</v>
      </c>
      <c r="H132" s="278">
        <f t="shared" si="55"/>
        <v>0</v>
      </c>
      <c r="I132" s="278">
        <f t="shared" si="34"/>
        <v>0</v>
      </c>
    </row>
    <row r="133" spans="1:10" x14ac:dyDescent="0.25">
      <c r="A133" s="373"/>
      <c r="B133" s="374" t="s">
        <v>149</v>
      </c>
      <c r="C133" s="375"/>
      <c r="D133" s="377">
        <f>D131-D132</f>
        <v>127262338.52000001</v>
      </c>
      <c r="E133" s="377">
        <f>E131-E132</f>
        <v>127262338.51999998</v>
      </c>
      <c r="F133" s="377">
        <f>F131-F132</f>
        <v>0</v>
      </c>
      <c r="G133" s="377">
        <f t="shared" si="64"/>
        <v>0</v>
      </c>
      <c r="H133" s="278">
        <f t="shared" si="55"/>
        <v>0</v>
      </c>
      <c r="I133" s="278">
        <f t="shared" si="34"/>
        <v>0</v>
      </c>
    </row>
    <row r="134" spans="1:10" ht="158.4" x14ac:dyDescent="0.25">
      <c r="A134" s="241"/>
      <c r="B134" s="461" t="s">
        <v>731</v>
      </c>
      <c r="C134" s="144" t="s">
        <v>636</v>
      </c>
      <c r="D134" s="273">
        <v>7794033.3300000001</v>
      </c>
      <c r="E134" s="200">
        <f>'Проверочная  таблица'!OV37</f>
        <v>7794033.3300000001</v>
      </c>
      <c r="F134" s="200">
        <f>'Проверочная  таблица'!PC37</f>
        <v>0</v>
      </c>
      <c r="G134" s="274">
        <f>D134-E134</f>
        <v>0</v>
      </c>
      <c r="H134" s="278">
        <f t="shared" ref="H134:H139" si="65">IF(F134&gt;E134,1,0)</f>
        <v>0</v>
      </c>
      <c r="I134" s="278">
        <f t="shared" ref="I134:I139" si="66">IF(G134&lt;0,1,0)</f>
        <v>0</v>
      </c>
      <c r="J134" s="1098">
        <f>D134+D137</f>
        <v>27835833.329999998</v>
      </c>
    </row>
    <row r="135" spans="1:10" x14ac:dyDescent="0.25">
      <c r="A135" s="373"/>
      <c r="B135" s="374" t="s">
        <v>148</v>
      </c>
      <c r="C135" s="375"/>
      <c r="D135" s="377"/>
      <c r="E135" s="377"/>
      <c r="F135" s="377"/>
      <c r="G135" s="377">
        <f>D135-E135</f>
        <v>0</v>
      </c>
      <c r="H135" s="278">
        <f t="shared" si="65"/>
        <v>0</v>
      </c>
      <c r="I135" s="278">
        <f t="shared" si="66"/>
        <v>0</v>
      </c>
    </row>
    <row r="136" spans="1:10" x14ac:dyDescent="0.25">
      <c r="A136" s="373"/>
      <c r="B136" s="374" t="s">
        <v>149</v>
      </c>
      <c r="C136" s="375"/>
      <c r="D136" s="377">
        <f>D134</f>
        <v>7794033.3300000001</v>
      </c>
      <c r="E136" s="377">
        <f t="shared" ref="E136:F136" si="67">E134</f>
        <v>7794033.3300000001</v>
      </c>
      <c r="F136" s="377">
        <f t="shared" si="67"/>
        <v>0</v>
      </c>
      <c r="G136" s="377">
        <f>D136-E136</f>
        <v>0</v>
      </c>
      <c r="H136" s="278">
        <f t="shared" si="65"/>
        <v>0</v>
      </c>
      <c r="I136" s="278">
        <f t="shared" si="66"/>
        <v>0</v>
      </c>
    </row>
    <row r="137" spans="1:10" x14ac:dyDescent="0.25">
      <c r="A137" s="634"/>
      <c r="B137" s="635" t="s">
        <v>58</v>
      </c>
      <c r="C137" s="627" t="s">
        <v>636</v>
      </c>
      <c r="D137" s="636">
        <v>20041800</v>
      </c>
      <c r="E137" s="633">
        <f>'Проверочная  таблица'!OW37</f>
        <v>20041800</v>
      </c>
      <c r="F137" s="633">
        <f>'Проверочная  таблица'!PD37</f>
        <v>0</v>
      </c>
      <c r="G137" s="637">
        <f>D137-E137</f>
        <v>0</v>
      </c>
      <c r="H137" s="278">
        <f t="shared" si="65"/>
        <v>0</v>
      </c>
      <c r="I137" s="278">
        <f t="shared" si="66"/>
        <v>0</v>
      </c>
    </row>
    <row r="138" spans="1:10" x14ac:dyDescent="0.25">
      <c r="A138" s="634"/>
      <c r="B138" s="638" t="s">
        <v>148</v>
      </c>
      <c r="C138" s="639"/>
      <c r="D138" s="637"/>
      <c r="E138" s="637"/>
      <c r="F138" s="637"/>
      <c r="G138" s="637">
        <f>D138-E138</f>
        <v>0</v>
      </c>
      <c r="H138" s="278">
        <f t="shared" si="65"/>
        <v>0</v>
      </c>
      <c r="I138" s="278">
        <f t="shared" si="66"/>
        <v>0</v>
      </c>
    </row>
    <row r="139" spans="1:10" x14ac:dyDescent="0.25">
      <c r="A139" s="634"/>
      <c r="B139" s="638" t="s">
        <v>149</v>
      </c>
      <c r="C139" s="639"/>
      <c r="D139" s="637">
        <f>D137</f>
        <v>20041800</v>
      </c>
      <c r="E139" s="637">
        <f t="shared" ref="E139:G139" si="68">E137</f>
        <v>20041800</v>
      </c>
      <c r="F139" s="637">
        <f t="shared" si="68"/>
        <v>0</v>
      </c>
      <c r="G139" s="637">
        <f t="shared" si="68"/>
        <v>0</v>
      </c>
      <c r="H139" s="278">
        <f t="shared" si="65"/>
        <v>0</v>
      </c>
      <c r="I139" s="278">
        <f t="shared" si="66"/>
        <v>0</v>
      </c>
      <c r="J139" s="1100"/>
    </row>
    <row r="140" spans="1:10" s="734" customFormat="1" x14ac:dyDescent="0.25">
      <c r="A140" s="241"/>
      <c r="B140" s="357"/>
      <c r="C140" s="259"/>
      <c r="D140" s="467"/>
      <c r="E140" s="467"/>
      <c r="F140" s="467"/>
      <c r="G140" s="467"/>
      <c r="H140" s="468"/>
      <c r="I140" s="278">
        <f t="shared" si="34"/>
        <v>0</v>
      </c>
      <c r="J140" s="1099"/>
    </row>
    <row r="141" spans="1:10" x14ac:dyDescent="0.25">
      <c r="A141" s="185" t="s">
        <v>240</v>
      </c>
      <c r="B141" s="243" t="s">
        <v>241</v>
      </c>
      <c r="C141" s="191"/>
      <c r="D141" s="276">
        <f>D159+D162+D156+D146+D152+D149</f>
        <v>45352919.5</v>
      </c>
      <c r="E141" s="276">
        <f t="shared" ref="E141:G141" si="69">E159+E162+E156+E146+E152+E149</f>
        <v>45352919.5</v>
      </c>
      <c r="F141" s="276">
        <f t="shared" si="69"/>
        <v>0</v>
      </c>
      <c r="G141" s="276">
        <f t="shared" si="69"/>
        <v>0</v>
      </c>
      <c r="H141" s="278">
        <f t="shared" ref="H141:H148" si="70">IF(F141&gt;E141,1,0)</f>
        <v>0</v>
      </c>
      <c r="I141" s="278">
        <f t="shared" si="34"/>
        <v>0</v>
      </c>
    </row>
    <row r="142" spans="1:10" x14ac:dyDescent="0.25">
      <c r="A142" s="365"/>
      <c r="B142" s="366" t="s">
        <v>148</v>
      </c>
      <c r="C142" s="367"/>
      <c r="D142" s="486">
        <f>D160+D163+D157+D147+D153+D150</f>
        <v>0</v>
      </c>
      <c r="E142" s="486">
        <f t="shared" ref="E142:G142" si="71">E160+E163+E157+E147+E153+E150</f>
        <v>0</v>
      </c>
      <c r="F142" s="486">
        <f t="shared" si="71"/>
        <v>0</v>
      </c>
      <c r="G142" s="486">
        <f t="shared" si="71"/>
        <v>0</v>
      </c>
      <c r="H142" s="278">
        <f t="shared" si="70"/>
        <v>0</v>
      </c>
      <c r="I142" s="278">
        <f t="shared" si="34"/>
        <v>0</v>
      </c>
    </row>
    <row r="143" spans="1:10" x14ac:dyDescent="0.25">
      <c r="A143" s="365"/>
      <c r="B143" s="366" t="s">
        <v>149</v>
      </c>
      <c r="C143" s="367"/>
      <c r="D143" s="486">
        <f>D161+D164+D158+D148+D154+D151</f>
        <v>35762419.5</v>
      </c>
      <c r="E143" s="486">
        <f t="shared" ref="E143:G143" si="72">E161+E164+E158+E148+E154+E151</f>
        <v>35762419.5</v>
      </c>
      <c r="F143" s="486">
        <f t="shared" si="72"/>
        <v>0</v>
      </c>
      <c r="G143" s="486">
        <f t="shared" si="72"/>
        <v>0</v>
      </c>
      <c r="H143" s="278">
        <f t="shared" si="70"/>
        <v>0</v>
      </c>
      <c r="I143" s="278">
        <f t="shared" si="34"/>
        <v>0</v>
      </c>
    </row>
    <row r="144" spans="1:10" x14ac:dyDescent="0.25">
      <c r="A144" s="365"/>
      <c r="B144" s="1004" t="s">
        <v>330</v>
      </c>
      <c r="C144" s="367"/>
      <c r="D144" s="486">
        <f>D141-D142-D143</f>
        <v>9590500</v>
      </c>
      <c r="E144" s="486">
        <f t="shared" ref="E144:G144" si="73">E141-E142-E143</f>
        <v>9590500</v>
      </c>
      <c r="F144" s="486">
        <f t="shared" si="73"/>
        <v>0</v>
      </c>
      <c r="G144" s="486">
        <f t="shared" si="73"/>
        <v>0</v>
      </c>
      <c r="H144" s="278">
        <f t="shared" ref="H144" si="74">IF(F144&gt;E144,1,0)</f>
        <v>0</v>
      </c>
      <c r="I144" s="278">
        <f t="shared" ref="I144" si="75">IF(G144&lt;0,1,0)</f>
        <v>0</v>
      </c>
    </row>
    <row r="145" spans="1:10" x14ac:dyDescent="0.25">
      <c r="A145" s="193"/>
      <c r="B145" s="460" t="s">
        <v>38</v>
      </c>
      <c r="C145" s="189"/>
      <c r="D145" s="275"/>
      <c r="E145" s="187"/>
      <c r="F145" s="187"/>
      <c r="G145" s="274"/>
      <c r="H145" s="278">
        <f t="shared" si="70"/>
        <v>0</v>
      </c>
      <c r="I145" s="278">
        <f t="shared" ref="I145:I279" si="76">IF(G145&lt;0,1,0)</f>
        <v>0</v>
      </c>
    </row>
    <row r="146" spans="1:10" ht="158.4" hidden="1" x14ac:dyDescent="0.25">
      <c r="A146" s="1003"/>
      <c r="B146" s="461" t="s">
        <v>328</v>
      </c>
      <c r="C146" s="144" t="s">
        <v>326</v>
      </c>
      <c r="D146" s="273"/>
      <c r="E146" s="200">
        <f>'Проверочная  таблица'!AN37</f>
        <v>0</v>
      </c>
      <c r="F146" s="200">
        <f>'Проверочная  таблица'!AS37</f>
        <v>0</v>
      </c>
      <c r="G146" s="274">
        <f t="shared" ref="G146:G148" si="77">D146-E146</f>
        <v>0</v>
      </c>
      <c r="H146" s="278">
        <f t="shared" si="70"/>
        <v>0</v>
      </c>
      <c r="I146" s="278">
        <f t="shared" ref="I146:I148" si="78">IF(G146&lt;0,1,0)</f>
        <v>0</v>
      </c>
      <c r="J146" s="1098">
        <f>D146+D159</f>
        <v>3731272.22</v>
      </c>
    </row>
    <row r="147" spans="1:10" hidden="1" x14ac:dyDescent="0.25">
      <c r="A147" s="373"/>
      <c r="B147" s="374" t="s">
        <v>148</v>
      </c>
      <c r="C147" s="375"/>
      <c r="D147" s="377"/>
      <c r="E147" s="377"/>
      <c r="F147" s="377"/>
      <c r="G147" s="377">
        <f t="shared" si="77"/>
        <v>0</v>
      </c>
      <c r="H147" s="278">
        <f t="shared" si="70"/>
        <v>0</v>
      </c>
      <c r="I147" s="278">
        <f t="shared" si="78"/>
        <v>0</v>
      </c>
    </row>
    <row r="148" spans="1:10" hidden="1" x14ac:dyDescent="0.25">
      <c r="A148" s="373"/>
      <c r="B148" s="374" t="s">
        <v>149</v>
      </c>
      <c r="C148" s="375"/>
      <c r="D148" s="377">
        <f>D146-D147</f>
        <v>0</v>
      </c>
      <c r="E148" s="377">
        <f>E146-E147</f>
        <v>0</v>
      </c>
      <c r="F148" s="377">
        <f>F146-F147</f>
        <v>0</v>
      </c>
      <c r="G148" s="377">
        <f t="shared" si="77"/>
        <v>0</v>
      </c>
      <c r="H148" s="278">
        <f t="shared" si="70"/>
        <v>0</v>
      </c>
      <c r="I148" s="278">
        <f t="shared" si="78"/>
        <v>0</v>
      </c>
    </row>
    <row r="149" spans="1:10" ht="143.1" customHeight="1" x14ac:dyDescent="0.25">
      <c r="A149" s="899"/>
      <c r="B149" s="462" t="s">
        <v>324</v>
      </c>
      <c r="C149" s="144" t="s">
        <v>323</v>
      </c>
      <c r="D149" s="273">
        <v>14000000</v>
      </c>
      <c r="E149" s="200">
        <f>'Прочая  субсидия_МР  и  ГО'!AF38</f>
        <v>14000000</v>
      </c>
      <c r="F149" s="200">
        <f>'Прочая  субсидия_МР  и  ГО'!AG38</f>
        <v>0</v>
      </c>
      <c r="G149" s="274">
        <f t="shared" ref="G149" si="79">D149-E149</f>
        <v>0</v>
      </c>
      <c r="H149" s="278">
        <f t="shared" ref="H149:H151" si="80">IF(F149&gt;E149,1,0)</f>
        <v>0</v>
      </c>
      <c r="I149" s="278">
        <f t="shared" ref="I149:I151" si="81">IF(G149&lt;0,1,0)</f>
        <v>0</v>
      </c>
    </row>
    <row r="150" spans="1:10" ht="14.1" customHeight="1" x14ac:dyDescent="0.25">
      <c r="A150" s="373"/>
      <c r="B150" s="374" t="s">
        <v>148</v>
      </c>
      <c r="C150" s="375"/>
      <c r="D150" s="443"/>
      <c r="E150" s="443"/>
      <c r="F150" s="443"/>
      <c r="G150" s="443"/>
      <c r="H150" s="278">
        <f t="shared" si="80"/>
        <v>0</v>
      </c>
      <c r="I150" s="278">
        <f t="shared" si="81"/>
        <v>0</v>
      </c>
    </row>
    <row r="151" spans="1:10" ht="14.1" customHeight="1" x14ac:dyDescent="0.25">
      <c r="A151" s="373"/>
      <c r="B151" s="374" t="s">
        <v>149</v>
      </c>
      <c r="C151" s="375"/>
      <c r="D151" s="377">
        <f>D149-D150</f>
        <v>14000000</v>
      </c>
      <c r="E151" s="377">
        <f t="shared" ref="E151" si="82">E149-E150</f>
        <v>14000000</v>
      </c>
      <c r="F151" s="377">
        <f t="shared" ref="F151" si="83">F149-F150</f>
        <v>0</v>
      </c>
      <c r="G151" s="377">
        <f t="shared" ref="G151" si="84">G149-G150</f>
        <v>0</v>
      </c>
      <c r="H151" s="278">
        <f t="shared" si="80"/>
        <v>0</v>
      </c>
      <c r="I151" s="278">
        <f t="shared" si="81"/>
        <v>0</v>
      </c>
    </row>
    <row r="152" spans="1:10" ht="184.8" x14ac:dyDescent="0.25">
      <c r="A152" s="868"/>
      <c r="B152" s="605" t="s">
        <v>631</v>
      </c>
      <c r="C152" s="144" t="s">
        <v>327</v>
      </c>
      <c r="D152" s="606">
        <v>9590500</v>
      </c>
      <c r="E152" s="187">
        <f>'Прочая  субсидия_МР  и  ГО'!AZ38</f>
        <v>9590500</v>
      </c>
      <c r="F152" s="187">
        <f>'Прочая  субсидия_МР  и  ГО'!BA38</f>
        <v>0</v>
      </c>
      <c r="G152" s="274">
        <f>D152-E152</f>
        <v>0</v>
      </c>
      <c r="H152" s="278">
        <f t="shared" ref="H152:H154" si="85">IF(F152&gt;E152,1,0)</f>
        <v>0</v>
      </c>
      <c r="I152" s="278">
        <f t="shared" ref="I152:I158" si="86">IF(G152&lt;0,1,0)</f>
        <v>0</v>
      </c>
    </row>
    <row r="153" spans="1:10" x14ac:dyDescent="0.25">
      <c r="A153" s="373"/>
      <c r="B153" s="374" t="s">
        <v>148</v>
      </c>
      <c r="C153" s="579"/>
      <c r="D153" s="377"/>
      <c r="E153" s="377"/>
      <c r="F153" s="377"/>
      <c r="G153" s="377">
        <f>D153-E153</f>
        <v>0</v>
      </c>
      <c r="H153" s="278">
        <f t="shared" si="85"/>
        <v>0</v>
      </c>
      <c r="I153" s="278">
        <f t="shared" si="86"/>
        <v>0</v>
      </c>
    </row>
    <row r="154" spans="1:10" x14ac:dyDescent="0.25">
      <c r="A154" s="373"/>
      <c r="B154" s="374" t="s">
        <v>149</v>
      </c>
      <c r="C154" s="375"/>
      <c r="D154" s="377"/>
      <c r="E154" s="377"/>
      <c r="F154" s="377"/>
      <c r="G154" s="377">
        <f>D154-E154</f>
        <v>0</v>
      </c>
      <c r="H154" s="278">
        <f t="shared" si="85"/>
        <v>0</v>
      </c>
      <c r="I154" s="278">
        <f t="shared" si="86"/>
        <v>0</v>
      </c>
    </row>
    <row r="155" spans="1:10" x14ac:dyDescent="0.25">
      <c r="A155" s="373"/>
      <c r="B155" s="374" t="s">
        <v>330</v>
      </c>
      <c r="C155" s="375"/>
      <c r="D155" s="377">
        <f>D152</f>
        <v>9590500</v>
      </c>
      <c r="E155" s="377">
        <f t="shared" ref="E155:F155" si="87">E152</f>
        <v>9590500</v>
      </c>
      <c r="F155" s="377">
        <f t="shared" si="87"/>
        <v>0</v>
      </c>
      <c r="G155" s="377">
        <f t="shared" ref="G155" si="88">D155-E155</f>
        <v>0</v>
      </c>
      <c r="H155" s="278">
        <f t="shared" ref="H155" si="89">IF(F155&gt;E155,1,0)</f>
        <v>0</v>
      </c>
      <c r="I155" s="278">
        <f t="shared" si="86"/>
        <v>0</v>
      </c>
    </row>
    <row r="156" spans="1:10" ht="118.8" x14ac:dyDescent="0.25">
      <c r="A156" s="241"/>
      <c r="B156" s="461" t="s">
        <v>717</v>
      </c>
      <c r="C156" s="144" t="s">
        <v>716</v>
      </c>
      <c r="D156" s="273">
        <v>8436447.2799999993</v>
      </c>
      <c r="E156" s="200">
        <f>'Проверочная  таблица'!AO38</f>
        <v>8436447.2800000012</v>
      </c>
      <c r="F156" s="200">
        <f>'Проверочная  таблица'!AT38</f>
        <v>0</v>
      </c>
      <c r="G156" s="274">
        <f t="shared" ref="G156:G158" si="90">D156-E156</f>
        <v>0</v>
      </c>
      <c r="H156" s="278">
        <f>IF(F156&gt;E156,1,0)</f>
        <v>0</v>
      </c>
      <c r="I156" s="278">
        <f t="shared" si="86"/>
        <v>0</v>
      </c>
      <c r="J156" s="1100"/>
    </row>
    <row r="157" spans="1:10" x14ac:dyDescent="0.25">
      <c r="A157" s="373"/>
      <c r="B157" s="374" t="s">
        <v>148</v>
      </c>
      <c r="C157" s="375"/>
      <c r="D157" s="377"/>
      <c r="E157" s="377"/>
      <c r="F157" s="377"/>
      <c r="G157" s="377">
        <f t="shared" si="90"/>
        <v>0</v>
      </c>
      <c r="H157" s="278">
        <f>IF(F157&gt;E157,1,0)</f>
        <v>0</v>
      </c>
      <c r="I157" s="278">
        <f t="shared" si="86"/>
        <v>0</v>
      </c>
      <c r="J157" s="1100"/>
    </row>
    <row r="158" spans="1:10" x14ac:dyDescent="0.25">
      <c r="A158" s="373"/>
      <c r="B158" s="374" t="s">
        <v>149</v>
      </c>
      <c r="C158" s="375"/>
      <c r="D158" s="377">
        <f>D156-D157</f>
        <v>8436447.2799999993</v>
      </c>
      <c r="E158" s="377">
        <f>E156-E157</f>
        <v>8436447.2800000012</v>
      </c>
      <c r="F158" s="377">
        <f>F156-F157</f>
        <v>0</v>
      </c>
      <c r="G158" s="377">
        <f t="shared" si="90"/>
        <v>0</v>
      </c>
      <c r="H158" s="278">
        <f>IF(F158&gt;E158,1,0)</f>
        <v>0</v>
      </c>
      <c r="I158" s="278">
        <f t="shared" si="86"/>
        <v>0</v>
      </c>
      <c r="J158" s="1100"/>
    </row>
    <row r="159" spans="1:10" ht="132" x14ac:dyDescent="0.25">
      <c r="A159" s="241"/>
      <c r="B159" s="461" t="s">
        <v>715</v>
      </c>
      <c r="C159" s="144" t="s">
        <v>732</v>
      </c>
      <c r="D159" s="273">
        <v>3731272.22</v>
      </c>
      <c r="E159" s="200">
        <f>'Проверочная  таблица'!OL38</f>
        <v>3731272.2199999997</v>
      </c>
      <c r="F159" s="200">
        <f>'Проверочная  таблица'!OQ38</f>
        <v>0</v>
      </c>
      <c r="G159" s="274">
        <f t="shared" ref="G159:G163" si="91">D159-E159</f>
        <v>0</v>
      </c>
      <c r="H159" s="278">
        <f t="shared" ref="H159:H164" si="92">IF(F159&gt;E159,1,0)</f>
        <v>0</v>
      </c>
      <c r="I159" s="278">
        <f t="shared" si="76"/>
        <v>0</v>
      </c>
      <c r="J159" s="1098">
        <f>D159+D162</f>
        <v>13325972.220000001</v>
      </c>
    </row>
    <row r="160" spans="1:10" x14ac:dyDescent="0.25">
      <c r="A160" s="373"/>
      <c r="B160" s="374" t="s">
        <v>148</v>
      </c>
      <c r="C160" s="375"/>
      <c r="D160" s="377"/>
      <c r="E160" s="377"/>
      <c r="F160" s="377"/>
      <c r="G160" s="377">
        <f t="shared" si="91"/>
        <v>0</v>
      </c>
      <c r="H160" s="278">
        <f t="shared" si="92"/>
        <v>0</v>
      </c>
      <c r="I160" s="278">
        <f t="shared" si="76"/>
        <v>0</v>
      </c>
    </row>
    <row r="161" spans="1:10" x14ac:dyDescent="0.25">
      <c r="A161" s="373"/>
      <c r="B161" s="374" t="s">
        <v>149</v>
      </c>
      <c r="C161" s="375"/>
      <c r="D161" s="377">
        <f>D159</f>
        <v>3731272.22</v>
      </c>
      <c r="E161" s="377">
        <f t="shared" ref="E161:F161" si="93">E159</f>
        <v>3731272.2199999997</v>
      </c>
      <c r="F161" s="377">
        <f t="shared" si="93"/>
        <v>0</v>
      </c>
      <c r="G161" s="377">
        <f t="shared" si="91"/>
        <v>0</v>
      </c>
      <c r="H161" s="278">
        <f t="shared" si="92"/>
        <v>0</v>
      </c>
      <c r="I161" s="278">
        <f t="shared" si="76"/>
        <v>0</v>
      </c>
    </row>
    <row r="162" spans="1:10" x14ac:dyDescent="0.25">
      <c r="A162" s="634"/>
      <c r="B162" s="635" t="s">
        <v>58</v>
      </c>
      <c r="C162" s="627" t="s">
        <v>732</v>
      </c>
      <c r="D162" s="636">
        <v>9594700</v>
      </c>
      <c r="E162" s="633">
        <f>'Проверочная  таблица'!OM38</f>
        <v>9594700</v>
      </c>
      <c r="F162" s="633">
        <f>'Проверочная  таблица'!OR38</f>
        <v>0</v>
      </c>
      <c r="G162" s="637">
        <f t="shared" si="91"/>
        <v>0</v>
      </c>
      <c r="H162" s="278">
        <f t="shared" si="92"/>
        <v>0</v>
      </c>
      <c r="I162" s="278">
        <f t="shared" ref="I162:I164" si="94">IF(G162&lt;0,1,0)</f>
        <v>0</v>
      </c>
    </row>
    <row r="163" spans="1:10" x14ac:dyDescent="0.25">
      <c r="A163" s="634"/>
      <c r="B163" s="638" t="s">
        <v>148</v>
      </c>
      <c r="C163" s="639"/>
      <c r="D163" s="637"/>
      <c r="E163" s="637"/>
      <c r="F163" s="637"/>
      <c r="G163" s="637">
        <f t="shared" si="91"/>
        <v>0</v>
      </c>
      <c r="H163" s="278">
        <f t="shared" si="92"/>
        <v>0</v>
      </c>
      <c r="I163" s="278">
        <f t="shared" si="94"/>
        <v>0</v>
      </c>
    </row>
    <row r="164" spans="1:10" x14ac:dyDescent="0.25">
      <c r="A164" s="634"/>
      <c r="B164" s="638" t="s">
        <v>149</v>
      </c>
      <c r="C164" s="639"/>
      <c r="D164" s="637">
        <f>D162</f>
        <v>9594700</v>
      </c>
      <c r="E164" s="637">
        <f t="shared" ref="E164:G164" si="95">E162</f>
        <v>9594700</v>
      </c>
      <c r="F164" s="637">
        <f t="shared" si="95"/>
        <v>0</v>
      </c>
      <c r="G164" s="637">
        <f t="shared" si="95"/>
        <v>0</v>
      </c>
      <c r="H164" s="278">
        <f t="shared" si="92"/>
        <v>0</v>
      </c>
      <c r="I164" s="278">
        <f t="shared" si="94"/>
        <v>0</v>
      </c>
      <c r="J164" s="1100"/>
    </row>
    <row r="165" spans="1:10" s="734" customFormat="1" x14ac:dyDescent="0.25">
      <c r="A165" s="241"/>
      <c r="B165" s="357"/>
      <c r="C165" s="259"/>
      <c r="D165" s="467"/>
      <c r="E165" s="467"/>
      <c r="F165" s="467"/>
      <c r="G165" s="467"/>
      <c r="H165" s="468"/>
      <c r="I165" s="278">
        <f t="shared" si="76"/>
        <v>0</v>
      </c>
      <c r="J165" s="1099"/>
    </row>
    <row r="166" spans="1:10" x14ac:dyDescent="0.25">
      <c r="A166" s="185" t="s">
        <v>131</v>
      </c>
      <c r="B166" s="243" t="s">
        <v>132</v>
      </c>
      <c r="C166" s="191"/>
      <c r="D166" s="276">
        <f t="shared" ref="D166:G168" si="96">D183+D175+D179+D171</f>
        <v>561275583.84000003</v>
      </c>
      <c r="E166" s="276">
        <f t="shared" si="96"/>
        <v>554117829.84000003</v>
      </c>
      <c r="F166" s="276">
        <f t="shared" si="96"/>
        <v>217550093</v>
      </c>
      <c r="G166" s="276">
        <f t="shared" si="96"/>
        <v>7157754</v>
      </c>
      <c r="H166" s="278">
        <f t="shared" ref="H166:H170" si="97">IF(F166&gt;E166,1,0)</f>
        <v>0</v>
      </c>
      <c r="I166" s="278">
        <f t="shared" si="76"/>
        <v>0</v>
      </c>
    </row>
    <row r="167" spans="1:10" x14ac:dyDescent="0.25">
      <c r="A167" s="365"/>
      <c r="B167" s="366" t="s">
        <v>148</v>
      </c>
      <c r="C167" s="367"/>
      <c r="D167" s="486">
        <f t="shared" si="96"/>
        <v>0</v>
      </c>
      <c r="E167" s="486">
        <f t="shared" si="96"/>
        <v>0</v>
      </c>
      <c r="F167" s="486">
        <f t="shared" si="96"/>
        <v>0</v>
      </c>
      <c r="G167" s="486">
        <f t="shared" si="96"/>
        <v>0</v>
      </c>
      <c r="H167" s="278">
        <f t="shared" si="97"/>
        <v>0</v>
      </c>
      <c r="I167" s="278">
        <f t="shared" si="76"/>
        <v>0</v>
      </c>
    </row>
    <row r="168" spans="1:10" x14ac:dyDescent="0.25">
      <c r="A168" s="365"/>
      <c r="B168" s="366" t="s">
        <v>149</v>
      </c>
      <c r="C168" s="367"/>
      <c r="D168" s="486">
        <f t="shared" si="96"/>
        <v>0</v>
      </c>
      <c r="E168" s="486">
        <f t="shared" si="96"/>
        <v>0</v>
      </c>
      <c r="F168" s="486">
        <f t="shared" si="96"/>
        <v>0</v>
      </c>
      <c r="G168" s="486">
        <f t="shared" si="96"/>
        <v>0</v>
      </c>
      <c r="H168" s="278">
        <f t="shared" si="97"/>
        <v>0</v>
      </c>
      <c r="I168" s="278">
        <f t="shared" si="76"/>
        <v>0</v>
      </c>
    </row>
    <row r="169" spans="1:10" x14ac:dyDescent="0.25">
      <c r="A169" s="365"/>
      <c r="B169" s="1004" t="s">
        <v>330</v>
      </c>
      <c r="C169" s="367"/>
      <c r="D169" s="486">
        <f>D166-D167-D168</f>
        <v>561275583.84000003</v>
      </c>
      <c r="E169" s="486">
        <f t="shared" ref="E169:G169" si="98">E166-E167-E168</f>
        <v>554117829.84000003</v>
      </c>
      <c r="F169" s="486">
        <f t="shared" si="98"/>
        <v>217550093</v>
      </c>
      <c r="G169" s="486">
        <f t="shared" si="98"/>
        <v>7157754</v>
      </c>
      <c r="H169" s="278">
        <f t="shared" ref="H169" si="99">IF(F169&gt;E169,1,0)</f>
        <v>0</v>
      </c>
      <c r="I169" s="278">
        <f t="shared" ref="I169" si="100">IF(G169&lt;0,1,0)</f>
        <v>0</v>
      </c>
    </row>
    <row r="170" spans="1:10" x14ac:dyDescent="0.25">
      <c r="A170" s="193"/>
      <c r="B170" s="460" t="s">
        <v>38</v>
      </c>
      <c r="C170" s="189"/>
      <c r="D170" s="275"/>
      <c r="E170" s="187"/>
      <c r="F170" s="187"/>
      <c r="G170" s="274"/>
      <c r="H170" s="278">
        <f t="shared" si="97"/>
        <v>0</v>
      </c>
      <c r="I170" s="278">
        <f t="shared" si="76"/>
        <v>0</v>
      </c>
    </row>
    <row r="171" spans="1:10" ht="171.6" x14ac:dyDescent="0.25">
      <c r="A171" s="888"/>
      <c r="B171" s="461" t="s">
        <v>730</v>
      </c>
      <c r="C171" s="144" t="s">
        <v>421</v>
      </c>
      <c r="D171" s="202">
        <v>70000000</v>
      </c>
      <c r="E171" s="187">
        <f>'Прочая  субсидия_МР  и  ГО'!BD38</f>
        <v>70000000</v>
      </c>
      <c r="F171" s="187">
        <f>'Прочая  субсидия_МР  и  ГО'!BE38</f>
        <v>69997000</v>
      </c>
      <c r="G171" s="274">
        <f t="shared" ref="G171:G173" si="101">D171-E171</f>
        <v>0</v>
      </c>
      <c r="H171" s="278">
        <f>IF(F171&gt;E171,1,0)</f>
        <v>0</v>
      </c>
      <c r="I171" s="278">
        <f>IF(G171&lt;0,1,0)</f>
        <v>0</v>
      </c>
    </row>
    <row r="172" spans="1:10" x14ac:dyDescent="0.25">
      <c r="A172" s="373"/>
      <c r="B172" s="374" t="s">
        <v>148</v>
      </c>
      <c r="C172" s="375"/>
      <c r="D172" s="377"/>
      <c r="E172" s="377"/>
      <c r="F172" s="377"/>
      <c r="G172" s="377">
        <f t="shared" si="101"/>
        <v>0</v>
      </c>
      <c r="H172" s="278">
        <f>IF(F172&gt;E172,1,0)</f>
        <v>0</v>
      </c>
      <c r="I172" s="278">
        <f>IF(G172&lt;0,1,0)</f>
        <v>0</v>
      </c>
    </row>
    <row r="173" spans="1:10" x14ac:dyDescent="0.25">
      <c r="A173" s="373"/>
      <c r="B173" s="374" t="s">
        <v>149</v>
      </c>
      <c r="C173" s="578"/>
      <c r="D173" s="376"/>
      <c r="E173" s="376"/>
      <c r="F173" s="376"/>
      <c r="G173" s="377">
        <f t="shared" si="101"/>
        <v>0</v>
      </c>
      <c r="H173" s="278">
        <f>IF(F173&gt;E173,1,0)</f>
        <v>0</v>
      </c>
      <c r="I173" s="278">
        <f>IF(G173&lt;0,1,0)</f>
        <v>0</v>
      </c>
    </row>
    <row r="174" spans="1:10" x14ac:dyDescent="0.25">
      <c r="A174" s="373"/>
      <c r="B174" s="374" t="s">
        <v>330</v>
      </c>
      <c r="C174" s="578"/>
      <c r="D174" s="443">
        <f>D171</f>
        <v>70000000</v>
      </c>
      <c r="E174" s="443">
        <f t="shared" ref="E174:F174" si="102">E171</f>
        <v>70000000</v>
      </c>
      <c r="F174" s="443">
        <f t="shared" si="102"/>
        <v>69997000</v>
      </c>
      <c r="G174" s="377">
        <f t="shared" ref="G174" si="103">D174-E174</f>
        <v>0</v>
      </c>
      <c r="H174" s="278">
        <f t="shared" ref="H174" si="104">IF(F174&gt;E174,1,0)</f>
        <v>0</v>
      </c>
      <c r="I174" s="278">
        <f t="shared" ref="I174" si="105">IF(G174&lt;0,1,0)</f>
        <v>0</v>
      </c>
    </row>
    <row r="175" spans="1:10" ht="118.8" x14ac:dyDescent="0.25">
      <c r="A175" s="193"/>
      <c r="B175" s="605" t="s">
        <v>625</v>
      </c>
      <c r="C175" s="144" t="s">
        <v>624</v>
      </c>
      <c r="D175" s="606">
        <f>16828240-3.16</f>
        <v>16828236.84</v>
      </c>
      <c r="E175" s="187">
        <f>'Проверочная  таблица'!MH38</f>
        <v>16828236.84</v>
      </c>
      <c r="F175" s="187">
        <f>'Проверочная  таблица'!ML38</f>
        <v>0</v>
      </c>
      <c r="G175" s="274">
        <f t="shared" ref="G175:G179" si="106">D175-E175</f>
        <v>0</v>
      </c>
      <c r="H175" s="278">
        <f t="shared" ref="H175:H177" si="107">IF(F175&gt;E175,1,0)</f>
        <v>0</v>
      </c>
      <c r="I175" s="278">
        <f t="shared" si="76"/>
        <v>0</v>
      </c>
      <c r="J175" s="1098">
        <f>D175+D179</f>
        <v>336564736.83999997</v>
      </c>
    </row>
    <row r="176" spans="1:10" x14ac:dyDescent="0.25">
      <c r="A176" s="373"/>
      <c r="B176" s="374" t="s">
        <v>148</v>
      </c>
      <c r="C176" s="579"/>
      <c r="D176" s="377"/>
      <c r="E176" s="377"/>
      <c r="F176" s="377"/>
      <c r="G176" s="377">
        <f t="shared" si="106"/>
        <v>0</v>
      </c>
      <c r="H176" s="278">
        <f t="shared" si="107"/>
        <v>0</v>
      </c>
      <c r="I176" s="278">
        <f t="shared" si="76"/>
        <v>0</v>
      </c>
    </row>
    <row r="177" spans="1:9" x14ac:dyDescent="0.25">
      <c r="A177" s="373"/>
      <c r="B177" s="374" t="s">
        <v>149</v>
      </c>
      <c r="C177" s="375"/>
      <c r="D177" s="377"/>
      <c r="E177" s="377"/>
      <c r="F177" s="377"/>
      <c r="G177" s="377">
        <f t="shared" si="106"/>
        <v>0</v>
      </c>
      <c r="H177" s="278">
        <f t="shared" si="107"/>
        <v>0</v>
      </c>
      <c r="I177" s="278">
        <f t="shared" si="76"/>
        <v>0</v>
      </c>
    </row>
    <row r="178" spans="1:9" x14ac:dyDescent="0.25">
      <c r="A178" s="373"/>
      <c r="B178" s="477" t="s">
        <v>330</v>
      </c>
      <c r="C178" s="375"/>
      <c r="D178" s="377">
        <f>D175</f>
        <v>16828236.84</v>
      </c>
      <c r="E178" s="377">
        <f t="shared" ref="E178:F178" si="108">E175</f>
        <v>16828236.84</v>
      </c>
      <c r="F178" s="377">
        <f t="shared" si="108"/>
        <v>0</v>
      </c>
      <c r="G178" s="377">
        <f t="shared" ref="G178" si="109">D178-E178</f>
        <v>0</v>
      </c>
      <c r="H178" s="278">
        <f t="shared" ref="H178" si="110">IF(F178&gt;E178,1,0)</f>
        <v>0</v>
      </c>
      <c r="I178" s="278">
        <f t="shared" ref="I178" si="111">IF(G178&lt;0,1,0)</f>
        <v>0</v>
      </c>
    </row>
    <row r="179" spans="1:9" x14ac:dyDescent="0.25">
      <c r="A179" s="634"/>
      <c r="B179" s="635" t="s">
        <v>58</v>
      </c>
      <c r="C179" s="627" t="s">
        <v>624</v>
      </c>
      <c r="D179" s="636">
        <v>319736500</v>
      </c>
      <c r="E179" s="633">
        <f>'Проверочная  таблица'!MI38</f>
        <v>319736500</v>
      </c>
      <c r="F179" s="633">
        <f>'Проверочная  таблица'!MM38</f>
        <v>0</v>
      </c>
      <c r="G179" s="637">
        <f t="shared" si="106"/>
        <v>0</v>
      </c>
      <c r="H179" s="278">
        <f>IF(F179&gt;E179,1,0)</f>
        <v>0</v>
      </c>
      <c r="I179" s="278">
        <f>IF(G179&lt;0,1,0)</f>
        <v>0</v>
      </c>
    </row>
    <row r="180" spans="1:9" x14ac:dyDescent="0.25">
      <c r="A180" s="634"/>
      <c r="B180" s="638" t="s">
        <v>148</v>
      </c>
      <c r="C180" s="639"/>
      <c r="D180" s="637"/>
      <c r="E180" s="637"/>
      <c r="F180" s="637"/>
      <c r="G180" s="637">
        <f>D180-E180</f>
        <v>0</v>
      </c>
      <c r="H180" s="278">
        <f>IF(F180&gt;E180,1,0)</f>
        <v>0</v>
      </c>
      <c r="I180" s="278">
        <f>IF(G180&lt;0,1,0)</f>
        <v>0</v>
      </c>
    </row>
    <row r="181" spans="1:9" x14ac:dyDescent="0.25">
      <c r="A181" s="634"/>
      <c r="B181" s="638" t="s">
        <v>149</v>
      </c>
      <c r="C181" s="639"/>
      <c r="D181" s="637"/>
      <c r="E181" s="637"/>
      <c r="F181" s="637"/>
      <c r="G181" s="637">
        <f>D181-E181</f>
        <v>0</v>
      </c>
      <c r="H181" s="278">
        <f>IF(F181&gt;E181,1,0)</f>
        <v>0</v>
      </c>
      <c r="I181" s="278">
        <f>IF(G181&lt;0,1,0)</f>
        <v>0</v>
      </c>
    </row>
    <row r="182" spans="1:9" x14ac:dyDescent="0.25">
      <c r="A182" s="634"/>
      <c r="B182" s="638" t="s">
        <v>330</v>
      </c>
      <c r="C182" s="639"/>
      <c r="D182" s="637">
        <f>D179</f>
        <v>319736500</v>
      </c>
      <c r="E182" s="637">
        <f t="shared" ref="E182:F182" si="112">E179</f>
        <v>319736500</v>
      </c>
      <c r="F182" s="637">
        <f t="shared" si="112"/>
        <v>0</v>
      </c>
      <c r="G182" s="637">
        <f>D182-E182</f>
        <v>0</v>
      </c>
      <c r="H182" s="278">
        <f>IF(F182&gt;E182,1,0)</f>
        <v>0</v>
      </c>
      <c r="I182" s="278">
        <f>IF(G182&lt;0,1,0)</f>
        <v>0</v>
      </c>
    </row>
    <row r="183" spans="1:9" ht="198" x14ac:dyDescent="0.25">
      <c r="A183" s="193"/>
      <c r="B183" s="461" t="s">
        <v>727</v>
      </c>
      <c r="C183" s="144" t="s">
        <v>726</v>
      </c>
      <c r="D183" s="202">
        <f>147553093+7157754</f>
        <v>154710847</v>
      </c>
      <c r="E183" s="187">
        <f>'Проверочная  таблица'!MJ38</f>
        <v>147553093</v>
      </c>
      <c r="F183" s="187">
        <f>'Проверочная  таблица'!MN38</f>
        <v>147553093</v>
      </c>
      <c r="G183" s="274">
        <f t="shared" ref="G183:G185" si="113">D183-E183</f>
        <v>7157754</v>
      </c>
      <c r="H183" s="278">
        <f t="shared" ref="H183:H185" si="114">IF(F183&gt;E183,1,0)</f>
        <v>0</v>
      </c>
      <c r="I183" s="278">
        <f t="shared" ref="I183:I185" si="115">IF(G183&lt;0,1,0)</f>
        <v>0</v>
      </c>
    </row>
    <row r="184" spans="1:9" x14ac:dyDescent="0.25">
      <c r="A184" s="373"/>
      <c r="B184" s="374" t="s">
        <v>148</v>
      </c>
      <c r="C184" s="375"/>
      <c r="D184" s="377"/>
      <c r="E184" s="377"/>
      <c r="F184" s="377"/>
      <c r="G184" s="377">
        <f t="shared" si="113"/>
        <v>0</v>
      </c>
      <c r="H184" s="278">
        <f t="shared" si="114"/>
        <v>0</v>
      </c>
      <c r="I184" s="278">
        <f t="shared" si="115"/>
        <v>0</v>
      </c>
    </row>
    <row r="185" spans="1:9" x14ac:dyDescent="0.25">
      <c r="A185" s="373"/>
      <c r="B185" s="374" t="s">
        <v>149</v>
      </c>
      <c r="C185" s="578"/>
      <c r="D185" s="376"/>
      <c r="E185" s="376"/>
      <c r="F185" s="376"/>
      <c r="G185" s="377">
        <f t="shared" si="113"/>
        <v>0</v>
      </c>
      <c r="H185" s="278">
        <f t="shared" si="114"/>
        <v>0</v>
      </c>
      <c r="I185" s="278">
        <f t="shared" si="115"/>
        <v>0</v>
      </c>
    </row>
    <row r="186" spans="1:9" x14ac:dyDescent="0.25">
      <c r="A186" s="373"/>
      <c r="B186" s="374" t="s">
        <v>330</v>
      </c>
      <c r="C186" s="578"/>
      <c r="D186" s="443">
        <f>D183</f>
        <v>154710847</v>
      </c>
      <c r="E186" s="443">
        <f t="shared" ref="E186:F186" si="116">E183</f>
        <v>147553093</v>
      </c>
      <c r="F186" s="443">
        <f t="shared" si="116"/>
        <v>147553093</v>
      </c>
      <c r="G186" s="377">
        <f t="shared" ref="G186" si="117">D186-E186</f>
        <v>7157754</v>
      </c>
      <c r="H186" s="278">
        <f t="shared" ref="H186" si="118">IF(F186&gt;E186,1,0)</f>
        <v>0</v>
      </c>
      <c r="I186" s="278">
        <f t="shared" ref="I186" si="119">IF(G186&lt;0,1,0)</f>
        <v>0</v>
      </c>
    </row>
    <row r="187" spans="1:9" x14ac:dyDescent="0.25">
      <c r="A187" s="193"/>
      <c r="B187" s="463"/>
      <c r="C187" s="189"/>
      <c r="D187" s="275"/>
      <c r="E187" s="187"/>
      <c r="F187" s="187"/>
      <c r="G187" s="274"/>
      <c r="H187" s="278"/>
      <c r="I187" s="278"/>
    </row>
    <row r="188" spans="1:9" ht="26.4" x14ac:dyDescent="0.25">
      <c r="A188" s="185" t="s">
        <v>342</v>
      </c>
      <c r="B188" s="243" t="s">
        <v>343</v>
      </c>
      <c r="C188" s="191"/>
      <c r="D188" s="276">
        <f>D193+D197+D201</f>
        <v>54297900</v>
      </c>
      <c r="E188" s="276">
        <f t="shared" ref="E188:G188" si="120">E193+E197+E201</f>
        <v>54297900</v>
      </c>
      <c r="F188" s="276">
        <f t="shared" si="120"/>
        <v>0</v>
      </c>
      <c r="G188" s="276">
        <f t="shared" si="120"/>
        <v>0</v>
      </c>
      <c r="H188" s="278">
        <f t="shared" ref="H188:H202" si="121">IF(F188&gt;E188,1,0)</f>
        <v>0</v>
      </c>
      <c r="I188" s="278">
        <f t="shared" si="76"/>
        <v>0</v>
      </c>
    </row>
    <row r="189" spans="1:9" x14ac:dyDescent="0.25">
      <c r="A189" s="365"/>
      <c r="B189" s="366" t="s">
        <v>148</v>
      </c>
      <c r="C189" s="367"/>
      <c r="D189" s="486">
        <f>D194+D198+D202</f>
        <v>0</v>
      </c>
      <c r="E189" s="486">
        <f t="shared" ref="E189:G189" si="122">E194+E198+E202</f>
        <v>0</v>
      </c>
      <c r="F189" s="486">
        <f t="shared" si="122"/>
        <v>0</v>
      </c>
      <c r="G189" s="486">
        <f t="shared" si="122"/>
        <v>0</v>
      </c>
      <c r="H189" s="278">
        <f t="shared" si="121"/>
        <v>0</v>
      </c>
      <c r="I189" s="278">
        <f t="shared" si="76"/>
        <v>0</v>
      </c>
    </row>
    <row r="190" spans="1:9" x14ac:dyDescent="0.25">
      <c r="A190" s="365"/>
      <c r="B190" s="366" t="s">
        <v>149</v>
      </c>
      <c r="C190" s="367"/>
      <c r="D190" s="486">
        <f>D195+D199+D203</f>
        <v>0</v>
      </c>
      <c r="E190" s="486">
        <f>E195+E199+E203</f>
        <v>0</v>
      </c>
      <c r="F190" s="486">
        <f>F195+F199+F203</f>
        <v>0</v>
      </c>
      <c r="G190" s="486">
        <f>G195+G199+G203</f>
        <v>0</v>
      </c>
      <c r="H190" s="278">
        <f t="shared" si="121"/>
        <v>0</v>
      </c>
      <c r="I190" s="278">
        <f t="shared" si="76"/>
        <v>0</v>
      </c>
    </row>
    <row r="191" spans="1:9" x14ac:dyDescent="0.25">
      <c r="A191" s="365"/>
      <c r="B191" s="366" t="s">
        <v>330</v>
      </c>
      <c r="C191" s="367"/>
      <c r="D191" s="486">
        <f>D188-D189-D190</f>
        <v>54297900</v>
      </c>
      <c r="E191" s="486">
        <f t="shared" ref="E191:G191" si="123">E188-E189-E190</f>
        <v>54297900</v>
      </c>
      <c r="F191" s="486">
        <f t="shared" si="123"/>
        <v>0</v>
      </c>
      <c r="G191" s="486">
        <f t="shared" si="123"/>
        <v>0</v>
      </c>
      <c r="H191" s="278">
        <f t="shared" ref="H191" si="124">IF(F191&gt;E191,1,0)</f>
        <v>0</v>
      </c>
      <c r="I191" s="278">
        <f t="shared" ref="I191" si="125">IF(G191&lt;0,1,0)</f>
        <v>0</v>
      </c>
    </row>
    <row r="192" spans="1:9" x14ac:dyDescent="0.25">
      <c r="A192" s="193"/>
      <c r="B192" s="460" t="s">
        <v>38</v>
      </c>
      <c r="C192" s="189"/>
      <c r="D192" s="275"/>
      <c r="E192" s="187"/>
      <c r="F192" s="187"/>
      <c r="G192" s="274"/>
      <c r="H192" s="278">
        <f t="shared" si="121"/>
        <v>0</v>
      </c>
      <c r="I192" s="278">
        <f t="shared" si="76"/>
        <v>0</v>
      </c>
    </row>
    <row r="193" spans="1:10" ht="237.6" x14ac:dyDescent="0.25">
      <c r="A193" s="193"/>
      <c r="B193" s="461" t="s">
        <v>630</v>
      </c>
      <c r="C193" s="144" t="s">
        <v>221</v>
      </c>
      <c r="D193" s="202">
        <f>33581800-1000000</f>
        <v>32581800</v>
      </c>
      <c r="E193" s="200">
        <f>'Прочая  субсидия_МР  и  ГО'!AX38</f>
        <v>32581800</v>
      </c>
      <c r="F193" s="200">
        <f>'Прочая  субсидия_МР  и  ГО'!AY38</f>
        <v>0</v>
      </c>
      <c r="G193" s="274">
        <f t="shared" ref="G193:G197" si="126">D193-E193</f>
        <v>0</v>
      </c>
      <c r="H193" s="278">
        <f t="shared" si="121"/>
        <v>0</v>
      </c>
      <c r="I193" s="278">
        <f t="shared" si="76"/>
        <v>0</v>
      </c>
    </row>
    <row r="194" spans="1:10" x14ac:dyDescent="0.25">
      <c r="A194" s="373"/>
      <c r="B194" s="374" t="s">
        <v>148</v>
      </c>
      <c r="C194" s="375"/>
      <c r="D194" s="377"/>
      <c r="E194" s="377"/>
      <c r="F194" s="377"/>
      <c r="G194" s="377">
        <f t="shared" si="126"/>
        <v>0</v>
      </c>
      <c r="H194" s="278">
        <f t="shared" si="121"/>
        <v>0</v>
      </c>
      <c r="I194" s="278">
        <f t="shared" si="76"/>
        <v>0</v>
      </c>
    </row>
    <row r="195" spans="1:10" x14ac:dyDescent="0.25">
      <c r="A195" s="373"/>
      <c r="B195" s="374" t="s">
        <v>149</v>
      </c>
      <c r="C195" s="375"/>
      <c r="D195" s="377"/>
      <c r="E195" s="377"/>
      <c r="F195" s="377"/>
      <c r="G195" s="377">
        <f t="shared" si="126"/>
        <v>0</v>
      </c>
      <c r="H195" s="278">
        <f t="shared" si="121"/>
        <v>0</v>
      </c>
      <c r="I195" s="278">
        <f t="shared" si="76"/>
        <v>0</v>
      </c>
    </row>
    <row r="196" spans="1:10" x14ac:dyDescent="0.25">
      <c r="A196" s="373"/>
      <c r="B196" s="374" t="s">
        <v>330</v>
      </c>
      <c r="C196" s="375"/>
      <c r="D196" s="377">
        <f>D193</f>
        <v>32581800</v>
      </c>
      <c r="E196" s="377">
        <f t="shared" ref="E196:G196" si="127">E193</f>
        <v>32581800</v>
      </c>
      <c r="F196" s="377">
        <f t="shared" si="127"/>
        <v>0</v>
      </c>
      <c r="G196" s="377">
        <f t="shared" si="127"/>
        <v>0</v>
      </c>
      <c r="H196" s="278">
        <f t="shared" ref="H196" si="128">IF(F196&gt;E196,1,0)</f>
        <v>0</v>
      </c>
      <c r="I196" s="278">
        <f t="shared" ref="I196" si="129">IF(G196&lt;0,1,0)</f>
        <v>0</v>
      </c>
    </row>
    <row r="197" spans="1:10" ht="237.6" x14ac:dyDescent="0.25">
      <c r="A197" s="925"/>
      <c r="B197" s="459" t="s">
        <v>477</v>
      </c>
      <c r="C197" s="144" t="s">
        <v>476</v>
      </c>
      <c r="D197" s="792">
        <v>21716100</v>
      </c>
      <c r="E197" s="437">
        <f>'Проверочная  таблица'!FL38</f>
        <v>21716100</v>
      </c>
      <c r="F197" s="437">
        <f>'Проверочная  таблица'!FO38</f>
        <v>0</v>
      </c>
      <c r="G197" s="274">
        <f t="shared" si="126"/>
        <v>0</v>
      </c>
      <c r="H197" s="278">
        <f t="shared" si="121"/>
        <v>0</v>
      </c>
      <c r="I197" s="278">
        <f t="shared" si="76"/>
        <v>0</v>
      </c>
      <c r="J197" s="1098">
        <f>D197+D201</f>
        <v>21716100</v>
      </c>
    </row>
    <row r="198" spans="1:10" x14ac:dyDescent="0.25">
      <c r="A198" s="373"/>
      <c r="B198" s="374" t="s">
        <v>148</v>
      </c>
      <c r="C198" s="375"/>
      <c r="D198" s="377"/>
      <c r="E198" s="377"/>
      <c r="F198" s="377"/>
      <c r="G198" s="377"/>
      <c r="H198" s="278">
        <f t="shared" si="121"/>
        <v>0</v>
      </c>
      <c r="I198" s="278">
        <f t="shared" si="76"/>
        <v>0</v>
      </c>
    </row>
    <row r="199" spans="1:10" x14ac:dyDescent="0.25">
      <c r="A199" s="373"/>
      <c r="B199" s="374" t="s">
        <v>149</v>
      </c>
      <c r="C199" s="375"/>
      <c r="D199" s="377"/>
      <c r="E199" s="377"/>
      <c r="F199" s="377"/>
      <c r="G199" s="377"/>
      <c r="H199" s="278">
        <f t="shared" si="121"/>
        <v>0</v>
      </c>
      <c r="I199" s="278">
        <f t="shared" si="76"/>
        <v>0</v>
      </c>
    </row>
    <row r="200" spans="1:10" x14ac:dyDescent="0.25">
      <c r="A200" s="373"/>
      <c r="B200" s="477" t="s">
        <v>330</v>
      </c>
      <c r="C200" s="375"/>
      <c r="D200" s="377">
        <f>D197</f>
        <v>21716100</v>
      </c>
      <c r="E200" s="377">
        <f t="shared" ref="E200:G200" si="130">E197</f>
        <v>21716100</v>
      </c>
      <c r="F200" s="377">
        <f t="shared" si="130"/>
        <v>0</v>
      </c>
      <c r="G200" s="377">
        <f t="shared" si="130"/>
        <v>0</v>
      </c>
      <c r="H200" s="278">
        <f t="shared" ref="H200" si="131">IF(F200&gt;E200,1,0)</f>
        <v>0</v>
      </c>
      <c r="I200" s="278">
        <f t="shared" ref="I200" si="132">IF(G200&lt;0,1,0)</f>
        <v>0</v>
      </c>
    </row>
    <row r="201" spans="1:10" x14ac:dyDescent="0.25">
      <c r="A201" s="634"/>
      <c r="B201" s="635" t="s">
        <v>58</v>
      </c>
      <c r="C201" s="627" t="s">
        <v>476</v>
      </c>
      <c r="D201" s="636">
        <v>0</v>
      </c>
      <c r="E201" s="827">
        <f>'Проверочная  таблица'!FM38</f>
        <v>0</v>
      </c>
      <c r="F201" s="827">
        <f>'Проверочная  таблица'!FP38</f>
        <v>0</v>
      </c>
      <c r="G201" s="637">
        <f>D201-E201</f>
        <v>0</v>
      </c>
      <c r="H201" s="278">
        <f t="shared" si="121"/>
        <v>0</v>
      </c>
      <c r="I201" s="278">
        <f t="shared" si="76"/>
        <v>0</v>
      </c>
    </row>
    <row r="202" spans="1:10" x14ac:dyDescent="0.25">
      <c r="A202" s="634"/>
      <c r="B202" s="638" t="s">
        <v>148</v>
      </c>
      <c r="C202" s="639"/>
      <c r="D202" s="637"/>
      <c r="E202" s="637"/>
      <c r="F202" s="637"/>
      <c r="G202" s="637"/>
      <c r="H202" s="278">
        <f t="shared" si="121"/>
        <v>0</v>
      </c>
      <c r="I202" s="278">
        <f t="shared" si="76"/>
        <v>0</v>
      </c>
    </row>
    <row r="203" spans="1:10" x14ac:dyDescent="0.25">
      <c r="A203" s="634"/>
      <c r="B203" s="638" t="s">
        <v>149</v>
      </c>
      <c r="C203" s="639"/>
      <c r="D203" s="637"/>
      <c r="E203" s="637"/>
      <c r="F203" s="637"/>
      <c r="G203" s="637">
        <f>G201-G202</f>
        <v>0</v>
      </c>
      <c r="H203" s="278">
        <f>IF(F203&gt;E203,1,0)</f>
        <v>0</v>
      </c>
      <c r="I203" s="278">
        <f>IF(G203&lt;0,1,0)</f>
        <v>0</v>
      </c>
    </row>
    <row r="204" spans="1:10" x14ac:dyDescent="0.25">
      <c r="A204" s="634"/>
      <c r="B204" s="638" t="s">
        <v>330</v>
      </c>
      <c r="C204" s="639"/>
      <c r="D204" s="637">
        <f>D201</f>
        <v>0</v>
      </c>
      <c r="E204" s="637">
        <f t="shared" ref="E204:F204" si="133">E201</f>
        <v>0</v>
      </c>
      <c r="F204" s="637">
        <f t="shared" si="133"/>
        <v>0</v>
      </c>
      <c r="G204" s="637">
        <f>G202-G203</f>
        <v>0</v>
      </c>
      <c r="H204" s="278">
        <f>IF(F204&gt;E204,1,0)</f>
        <v>0</v>
      </c>
      <c r="I204" s="278">
        <f>IF(G204&lt;0,1,0)</f>
        <v>0</v>
      </c>
    </row>
    <row r="205" spans="1:10" x14ac:dyDescent="0.25">
      <c r="A205" s="925"/>
      <c r="B205" s="463"/>
      <c r="C205" s="189"/>
      <c r="D205" s="275"/>
      <c r="E205" s="187"/>
      <c r="F205" s="187"/>
      <c r="G205" s="274"/>
      <c r="H205" s="278"/>
      <c r="I205" s="278"/>
    </row>
    <row r="206" spans="1:10" x14ac:dyDescent="0.25">
      <c r="A206" s="185" t="s">
        <v>50</v>
      </c>
      <c r="B206" s="243" t="s">
        <v>51</v>
      </c>
      <c r="C206" s="191"/>
      <c r="D206" s="276">
        <f t="shared" ref="D206:G208" si="134">D228+D214+D217+D211+D220+D224</f>
        <v>481108437.48000002</v>
      </c>
      <c r="E206" s="276">
        <f t="shared" si="134"/>
        <v>481108437.48000002</v>
      </c>
      <c r="F206" s="276">
        <f t="shared" si="134"/>
        <v>47183271.280000001</v>
      </c>
      <c r="G206" s="276">
        <f t="shared" si="134"/>
        <v>0</v>
      </c>
      <c r="H206" s="278">
        <f t="shared" ref="H206:H219" si="135">IF(F206&gt;E206,1,0)</f>
        <v>0</v>
      </c>
      <c r="I206" s="278">
        <f t="shared" si="76"/>
        <v>0</v>
      </c>
    </row>
    <row r="207" spans="1:10" x14ac:dyDescent="0.25">
      <c r="A207" s="365"/>
      <c r="B207" s="366" t="s">
        <v>148</v>
      </c>
      <c r="C207" s="367"/>
      <c r="D207" s="486">
        <f t="shared" si="134"/>
        <v>74076603.299999997</v>
      </c>
      <c r="E207" s="486">
        <f t="shared" si="134"/>
        <v>74076603.299999997</v>
      </c>
      <c r="F207" s="486">
        <f t="shared" si="134"/>
        <v>0</v>
      </c>
      <c r="G207" s="486">
        <f t="shared" si="134"/>
        <v>0</v>
      </c>
      <c r="H207" s="278">
        <f t="shared" si="135"/>
        <v>0</v>
      </c>
      <c r="I207" s="278">
        <f t="shared" si="76"/>
        <v>0</v>
      </c>
    </row>
    <row r="208" spans="1:10" x14ac:dyDescent="0.25">
      <c r="A208" s="365"/>
      <c r="B208" s="366" t="s">
        <v>149</v>
      </c>
      <c r="C208" s="367"/>
      <c r="D208" s="486">
        <f t="shared" si="134"/>
        <v>0</v>
      </c>
      <c r="E208" s="486">
        <f t="shared" si="134"/>
        <v>0</v>
      </c>
      <c r="F208" s="486">
        <f t="shared" si="134"/>
        <v>0</v>
      </c>
      <c r="G208" s="486">
        <f t="shared" si="134"/>
        <v>0</v>
      </c>
      <c r="H208" s="278">
        <f t="shared" si="135"/>
        <v>0</v>
      </c>
      <c r="I208" s="278">
        <f t="shared" si="76"/>
        <v>0</v>
      </c>
    </row>
    <row r="209" spans="1:10" x14ac:dyDescent="0.25">
      <c r="A209" s="365"/>
      <c r="B209" s="366" t="s">
        <v>330</v>
      </c>
      <c r="C209" s="367"/>
      <c r="D209" s="486">
        <f>D206-D207-D208</f>
        <v>407031834.18000001</v>
      </c>
      <c r="E209" s="486">
        <f t="shared" ref="E209:G209" si="136">E206-E207-E208</f>
        <v>407031834.18000001</v>
      </c>
      <c r="F209" s="486">
        <f t="shared" si="136"/>
        <v>47183271.280000001</v>
      </c>
      <c r="G209" s="486">
        <f t="shared" si="136"/>
        <v>0</v>
      </c>
      <c r="H209" s="278">
        <f t="shared" ref="H209" si="137">IF(F209&gt;E209,1,0)</f>
        <v>0</v>
      </c>
      <c r="I209" s="278">
        <f t="shared" ref="I209" si="138">IF(G209&lt;0,1,0)</f>
        <v>0</v>
      </c>
    </row>
    <row r="210" spans="1:10" x14ac:dyDescent="0.25">
      <c r="A210" s="193"/>
      <c r="B210" s="460" t="s">
        <v>38</v>
      </c>
      <c r="C210" s="189"/>
      <c r="D210" s="275"/>
      <c r="E210" s="187"/>
      <c r="F210" s="187"/>
      <c r="G210" s="274"/>
      <c r="H210" s="278">
        <f t="shared" si="135"/>
        <v>0</v>
      </c>
      <c r="I210" s="278">
        <f t="shared" si="76"/>
        <v>0</v>
      </c>
    </row>
    <row r="211" spans="1:10" ht="158.4" x14ac:dyDescent="0.25">
      <c r="A211" s="241"/>
      <c r="B211" s="461" t="s">
        <v>293</v>
      </c>
      <c r="C211" s="144" t="s">
        <v>292</v>
      </c>
      <c r="D211" s="260">
        <v>9000000</v>
      </c>
      <c r="E211" s="187">
        <f>'Проверочная  таблица'!DS37</f>
        <v>9000000</v>
      </c>
      <c r="F211" s="187">
        <f>'Проверочная  таблица'!EA37</f>
        <v>0</v>
      </c>
      <c r="G211" s="274">
        <f>D211-E211</f>
        <v>0</v>
      </c>
      <c r="H211" s="278">
        <f>IF(F211&gt;E211,1,0)</f>
        <v>0</v>
      </c>
      <c r="I211" s="278">
        <f>IF(G211&lt;0,1,0)</f>
        <v>0</v>
      </c>
    </row>
    <row r="212" spans="1:10" x14ac:dyDescent="0.25">
      <c r="A212" s="373"/>
      <c r="B212" s="374" t="s">
        <v>148</v>
      </c>
      <c r="C212" s="375"/>
      <c r="D212" s="377">
        <f>D211-D213</f>
        <v>9000000</v>
      </c>
      <c r="E212" s="377">
        <f>E211-E213</f>
        <v>9000000</v>
      </c>
      <c r="F212" s="377">
        <f>F211-F213</f>
        <v>0</v>
      </c>
      <c r="G212" s="377">
        <f>G211-G213</f>
        <v>0</v>
      </c>
      <c r="H212" s="278">
        <f>IF(F212&gt;E212,1,0)</f>
        <v>0</v>
      </c>
      <c r="I212" s="278">
        <f>IF(G212&lt;0,1,0)</f>
        <v>0</v>
      </c>
    </row>
    <row r="213" spans="1:10" x14ac:dyDescent="0.25">
      <c r="A213" s="373"/>
      <c r="B213" s="374" t="s">
        <v>149</v>
      </c>
      <c r="C213" s="375"/>
      <c r="D213" s="376"/>
      <c r="E213" s="376"/>
      <c r="F213" s="376">
        <v>0</v>
      </c>
      <c r="G213" s="377">
        <f>D213-E213</f>
        <v>0</v>
      </c>
      <c r="H213" s="278">
        <f>IF(F213&gt;E213,1,0)</f>
        <v>0</v>
      </c>
      <c r="I213" s="278">
        <f>IF(G213&lt;0,1,0)</f>
        <v>0</v>
      </c>
    </row>
    <row r="214" spans="1:10" ht="211.2" x14ac:dyDescent="0.25">
      <c r="A214" s="241"/>
      <c r="B214" s="461" t="s">
        <v>237</v>
      </c>
      <c r="C214" s="144" t="s">
        <v>223</v>
      </c>
      <c r="D214" s="260">
        <v>141400</v>
      </c>
      <c r="E214" s="187">
        <f>'Проверочная  таблица'!DQ37</f>
        <v>141400</v>
      </c>
      <c r="F214" s="187">
        <f>'Проверочная  таблица'!DY37</f>
        <v>0</v>
      </c>
      <c r="G214" s="274">
        <f>D214-E214</f>
        <v>0</v>
      </c>
      <c r="H214" s="278">
        <f t="shared" si="135"/>
        <v>0</v>
      </c>
      <c r="I214" s="278">
        <f t="shared" si="76"/>
        <v>0</v>
      </c>
      <c r="J214" s="1098">
        <f>D214+D217</f>
        <v>505000</v>
      </c>
    </row>
    <row r="215" spans="1:10" x14ac:dyDescent="0.25">
      <c r="A215" s="373"/>
      <c r="B215" s="374" t="s">
        <v>148</v>
      </c>
      <c r="C215" s="375"/>
      <c r="D215" s="377">
        <f>D214-D216</f>
        <v>141400</v>
      </c>
      <c r="E215" s="377">
        <f>E214-E216</f>
        <v>141400</v>
      </c>
      <c r="F215" s="377">
        <f>F214-F216</f>
        <v>0</v>
      </c>
      <c r="G215" s="377">
        <f>G214-G216</f>
        <v>0</v>
      </c>
      <c r="H215" s="278">
        <f t="shared" si="135"/>
        <v>0</v>
      </c>
      <c r="I215" s="278">
        <f t="shared" si="76"/>
        <v>0</v>
      </c>
    </row>
    <row r="216" spans="1:10" x14ac:dyDescent="0.25">
      <c r="A216" s="373"/>
      <c r="B216" s="374" t="s">
        <v>149</v>
      </c>
      <c r="C216" s="375"/>
      <c r="D216" s="376"/>
      <c r="E216" s="376"/>
      <c r="F216" s="376">
        <v>0</v>
      </c>
      <c r="G216" s="377">
        <f t="shared" ref="G216:G230" si="139">D216-E216</f>
        <v>0</v>
      </c>
      <c r="H216" s="278">
        <f t="shared" si="135"/>
        <v>0</v>
      </c>
      <c r="I216" s="278">
        <f t="shared" si="76"/>
        <v>0</v>
      </c>
    </row>
    <row r="217" spans="1:10" x14ac:dyDescent="0.25">
      <c r="A217" s="634"/>
      <c r="B217" s="635" t="s">
        <v>58</v>
      </c>
      <c r="C217" s="627" t="s">
        <v>223</v>
      </c>
      <c r="D217" s="636">
        <v>363600</v>
      </c>
      <c r="E217" s="633">
        <f>'Проверочная  таблица'!DR37</f>
        <v>363600</v>
      </c>
      <c r="F217" s="633">
        <f>'Проверочная  таблица'!DZ37</f>
        <v>0</v>
      </c>
      <c r="G217" s="637">
        <f t="shared" si="139"/>
        <v>0</v>
      </c>
      <c r="H217" s="278">
        <f t="shared" si="135"/>
        <v>0</v>
      </c>
      <c r="I217" s="278">
        <f t="shared" si="76"/>
        <v>0</v>
      </c>
      <c r="J217" s="1100"/>
    </row>
    <row r="218" spans="1:10" x14ac:dyDescent="0.25">
      <c r="A218" s="634"/>
      <c r="B218" s="638" t="s">
        <v>148</v>
      </c>
      <c r="C218" s="639"/>
      <c r="D218" s="637">
        <f>D217-D219</f>
        <v>363600</v>
      </c>
      <c r="E218" s="637">
        <f>E217-E219</f>
        <v>363600</v>
      </c>
      <c r="F218" s="637">
        <f>F217-F219</f>
        <v>0</v>
      </c>
      <c r="G218" s="637">
        <f>G217-G219</f>
        <v>0</v>
      </c>
      <c r="H218" s="278">
        <f t="shared" si="135"/>
        <v>0</v>
      </c>
      <c r="I218" s="278">
        <f t="shared" si="76"/>
        <v>0</v>
      </c>
    </row>
    <row r="219" spans="1:10" x14ac:dyDescent="0.25">
      <c r="A219" s="634"/>
      <c r="B219" s="638" t="s">
        <v>149</v>
      </c>
      <c r="C219" s="639"/>
      <c r="D219" s="640"/>
      <c r="E219" s="640"/>
      <c r="F219" s="640">
        <v>0</v>
      </c>
      <c r="G219" s="637">
        <f>D219-E219</f>
        <v>0</v>
      </c>
      <c r="H219" s="278">
        <f t="shared" si="135"/>
        <v>0</v>
      </c>
      <c r="I219" s="278">
        <f t="shared" si="76"/>
        <v>0</v>
      </c>
    </row>
    <row r="220" spans="1:10" ht="171.6" x14ac:dyDescent="0.25">
      <c r="A220" s="890"/>
      <c r="B220" s="459" t="s">
        <v>439</v>
      </c>
      <c r="C220" s="144" t="s">
        <v>438</v>
      </c>
      <c r="D220" s="792">
        <f>20163027+3771307.18</f>
        <v>23934334.18</v>
      </c>
      <c r="E220" s="437">
        <f>'Проверочная  таблица'!FF37</f>
        <v>23934334.18</v>
      </c>
      <c r="F220" s="437">
        <f>'Проверочная  таблица'!FI37</f>
        <v>2359163.6400000006</v>
      </c>
      <c r="G220" s="274">
        <f t="shared" ref="G220" si="140">D220-E220</f>
        <v>0</v>
      </c>
      <c r="H220" s="278">
        <f t="shared" ref="H220:H226" si="141">IF(F220&gt;E220,1,0)</f>
        <v>0</v>
      </c>
      <c r="I220" s="278">
        <f t="shared" ref="I220:I226" si="142">IF(G220&lt;0,1,0)</f>
        <v>0</v>
      </c>
      <c r="J220" s="1098">
        <f>D220+D224</f>
        <v>407031834.18000001</v>
      </c>
    </row>
    <row r="221" spans="1:10" x14ac:dyDescent="0.25">
      <c r="A221" s="373"/>
      <c r="B221" s="374" t="s">
        <v>148</v>
      </c>
      <c r="C221" s="375"/>
      <c r="D221" s="377"/>
      <c r="E221" s="377"/>
      <c r="F221" s="377"/>
      <c r="G221" s="377">
        <f t="shared" si="139"/>
        <v>0</v>
      </c>
      <c r="H221" s="278">
        <f t="shared" si="141"/>
        <v>0</v>
      </c>
      <c r="I221" s="278">
        <f t="shared" si="142"/>
        <v>0</v>
      </c>
    </row>
    <row r="222" spans="1:10" x14ac:dyDescent="0.25">
      <c r="A222" s="373"/>
      <c r="B222" s="374" t="s">
        <v>149</v>
      </c>
      <c r="C222" s="375"/>
      <c r="D222" s="377"/>
      <c r="E222" s="377"/>
      <c r="F222" s="377"/>
      <c r="G222" s="377">
        <f t="shared" si="139"/>
        <v>0</v>
      </c>
      <c r="H222" s="278">
        <f t="shared" si="141"/>
        <v>0</v>
      </c>
      <c r="I222" s="278">
        <f t="shared" si="142"/>
        <v>0</v>
      </c>
    </row>
    <row r="223" spans="1:10" x14ac:dyDescent="0.25">
      <c r="A223" s="373"/>
      <c r="B223" s="374" t="s">
        <v>330</v>
      </c>
      <c r="C223" s="375"/>
      <c r="D223" s="377">
        <f>D220</f>
        <v>23934334.18</v>
      </c>
      <c r="E223" s="377">
        <f t="shared" ref="E223:F223" si="143">E220</f>
        <v>23934334.18</v>
      </c>
      <c r="F223" s="377">
        <f t="shared" si="143"/>
        <v>2359163.6400000006</v>
      </c>
      <c r="G223" s="377">
        <f t="shared" si="139"/>
        <v>0</v>
      </c>
      <c r="H223" s="278">
        <f t="shared" si="141"/>
        <v>0</v>
      </c>
      <c r="I223" s="278">
        <f t="shared" si="142"/>
        <v>0</v>
      </c>
    </row>
    <row r="224" spans="1:10" x14ac:dyDescent="0.25">
      <c r="A224" s="634"/>
      <c r="B224" s="635" t="s">
        <v>58</v>
      </c>
      <c r="C224" s="627" t="s">
        <v>438</v>
      </c>
      <c r="D224" s="636">
        <v>383097500</v>
      </c>
      <c r="E224" s="827">
        <f>'Проверочная  таблица'!FG37</f>
        <v>383097500</v>
      </c>
      <c r="F224" s="827">
        <f>'Проверочная  таблица'!FJ37</f>
        <v>44824107.640000001</v>
      </c>
      <c r="G224" s="637">
        <f>D224-E224</f>
        <v>0</v>
      </c>
      <c r="H224" s="278">
        <f t="shared" si="141"/>
        <v>0</v>
      </c>
      <c r="I224" s="278">
        <f t="shared" si="142"/>
        <v>0</v>
      </c>
    </row>
    <row r="225" spans="1:10" x14ac:dyDescent="0.25">
      <c r="A225" s="634"/>
      <c r="B225" s="638" t="s">
        <v>148</v>
      </c>
      <c r="C225" s="639"/>
      <c r="D225" s="637"/>
      <c r="E225" s="637"/>
      <c r="F225" s="637"/>
      <c r="G225" s="637">
        <f t="shared" ref="G225:G227" si="144">D225-E225</f>
        <v>0</v>
      </c>
      <c r="H225" s="278">
        <f t="shared" si="141"/>
        <v>0</v>
      </c>
      <c r="I225" s="278">
        <f t="shared" si="142"/>
        <v>0</v>
      </c>
    </row>
    <row r="226" spans="1:10" x14ac:dyDescent="0.25">
      <c r="A226" s="634"/>
      <c r="B226" s="638" t="s">
        <v>149</v>
      </c>
      <c r="C226" s="639"/>
      <c r="D226" s="637"/>
      <c r="E226" s="637"/>
      <c r="F226" s="637"/>
      <c r="G226" s="637">
        <f t="shared" si="144"/>
        <v>0</v>
      </c>
      <c r="H226" s="278">
        <f t="shared" si="141"/>
        <v>0</v>
      </c>
      <c r="I226" s="278">
        <f t="shared" si="142"/>
        <v>0</v>
      </c>
    </row>
    <row r="227" spans="1:10" x14ac:dyDescent="0.25">
      <c r="A227" s="634"/>
      <c r="B227" s="638" t="s">
        <v>330</v>
      </c>
      <c r="C227" s="639"/>
      <c r="D227" s="637">
        <f>D224</f>
        <v>383097500</v>
      </c>
      <c r="E227" s="637">
        <f t="shared" ref="E227:F227" si="145">E224</f>
        <v>383097500</v>
      </c>
      <c r="F227" s="637">
        <f t="shared" si="145"/>
        <v>44824107.640000001</v>
      </c>
      <c r="G227" s="637">
        <f t="shared" si="144"/>
        <v>0</v>
      </c>
      <c r="H227" s="278">
        <f t="shared" ref="H227" si="146">IF(F227&gt;E227,1,0)</f>
        <v>0</v>
      </c>
      <c r="I227" s="278">
        <f t="shared" ref="I227" si="147">IF(G227&lt;0,1,0)</f>
        <v>0</v>
      </c>
    </row>
    <row r="228" spans="1:10" ht="171.6" x14ac:dyDescent="0.25">
      <c r="A228" s="193"/>
      <c r="B228" s="461" t="s">
        <v>226</v>
      </c>
      <c r="C228" s="144" t="s">
        <v>202</v>
      </c>
      <c r="D228" s="273">
        <v>64571603.299999997</v>
      </c>
      <c r="E228" s="437">
        <f>D228</f>
        <v>64571603.299999997</v>
      </c>
      <c r="F228" s="378"/>
      <c r="G228" s="274">
        <f t="shared" si="139"/>
        <v>0</v>
      </c>
      <c r="H228" s="278">
        <f t="shared" ref="H228:H268" si="148">IF(F228&gt;E228,1,0)</f>
        <v>0</v>
      </c>
      <c r="I228" s="278">
        <f t="shared" si="76"/>
        <v>0</v>
      </c>
    </row>
    <row r="229" spans="1:10" x14ac:dyDescent="0.25">
      <c r="A229" s="373"/>
      <c r="B229" s="374" t="s">
        <v>148</v>
      </c>
      <c r="C229" s="375"/>
      <c r="D229" s="377">
        <f>D228-D230</f>
        <v>64571603.299999997</v>
      </c>
      <c r="E229" s="377">
        <f>E228-E230</f>
        <v>64571603.299999997</v>
      </c>
      <c r="F229" s="377">
        <f>F228-F230</f>
        <v>0</v>
      </c>
      <c r="G229" s="377">
        <f t="shared" si="139"/>
        <v>0</v>
      </c>
      <c r="H229" s="278">
        <f t="shared" si="148"/>
        <v>0</v>
      </c>
      <c r="I229" s="278">
        <f t="shared" si="76"/>
        <v>0</v>
      </c>
    </row>
    <row r="230" spans="1:10" x14ac:dyDescent="0.25">
      <c r="A230" s="373"/>
      <c r="B230" s="374" t="s">
        <v>149</v>
      </c>
      <c r="C230" s="375"/>
      <c r="D230" s="376"/>
      <c r="E230" s="443">
        <f>D230</f>
        <v>0</v>
      </c>
      <c r="F230" s="376"/>
      <c r="G230" s="377">
        <f t="shared" si="139"/>
        <v>0</v>
      </c>
      <c r="H230" s="278">
        <f t="shared" si="148"/>
        <v>0</v>
      </c>
      <c r="I230" s="278">
        <f t="shared" si="76"/>
        <v>0</v>
      </c>
    </row>
    <row r="231" spans="1:10" x14ac:dyDescent="0.25">
      <c r="A231" s="193"/>
      <c r="B231" s="190"/>
      <c r="C231" s="189"/>
      <c r="D231" s="275"/>
      <c r="E231" s="187"/>
      <c r="F231" s="187"/>
      <c r="G231" s="274"/>
      <c r="H231" s="278">
        <f t="shared" si="148"/>
        <v>0</v>
      </c>
      <c r="I231" s="278">
        <f t="shared" si="76"/>
        <v>0</v>
      </c>
    </row>
    <row r="232" spans="1:10" x14ac:dyDescent="0.25">
      <c r="A232" s="185" t="s">
        <v>77</v>
      </c>
      <c r="B232" s="243" t="s">
        <v>114</v>
      </c>
      <c r="C232" s="191"/>
      <c r="D232" s="276">
        <f>D246+D295+D277+D255+D258+D281+D237+D240+D243+D269+D273+D285+D289+D292+D261+D265+D249+D252</f>
        <v>1490867521.0799999</v>
      </c>
      <c r="E232" s="276">
        <f t="shared" ref="E232:G232" si="149">E246+E295+E277+E255+E258+E281+E237+E240+E243+E269+E273+E285+E289+E292+E261+E265+E249+E252</f>
        <v>1474148872.0799999</v>
      </c>
      <c r="F232" s="276">
        <f t="shared" si="149"/>
        <v>180407572.96000001</v>
      </c>
      <c r="G232" s="276">
        <f t="shared" si="149"/>
        <v>16718649</v>
      </c>
      <c r="H232" s="278">
        <f t="shared" si="148"/>
        <v>0</v>
      </c>
      <c r="I232" s="278">
        <f t="shared" si="76"/>
        <v>0</v>
      </c>
    </row>
    <row r="233" spans="1:10" x14ac:dyDescent="0.25">
      <c r="A233" s="365"/>
      <c r="B233" s="366" t="s">
        <v>148</v>
      </c>
      <c r="C233" s="367"/>
      <c r="D233" s="486">
        <f>D247+D296+D278+D256+D259+D282+D238+D241+D244+D270+D274+D286+D290+D293+D262+D266+D250+D253</f>
        <v>271004141.90999997</v>
      </c>
      <c r="E233" s="486">
        <f t="shared" ref="E233:G233" si="150">E247+E296+E278+E256+E259+E282+E238+E241+E244+E270+E274+E286+E290+E293+E262+E266+E250+E253</f>
        <v>254285492.91</v>
      </c>
      <c r="F233" s="486">
        <f t="shared" si="150"/>
        <v>0</v>
      </c>
      <c r="G233" s="486">
        <f t="shared" si="150"/>
        <v>16718649</v>
      </c>
      <c r="H233" s="278">
        <f t="shared" si="148"/>
        <v>0</v>
      </c>
      <c r="I233" s="278">
        <f t="shared" si="76"/>
        <v>0</v>
      </c>
    </row>
    <row r="234" spans="1:10" x14ac:dyDescent="0.25">
      <c r="A234" s="365"/>
      <c r="B234" s="366" t="s">
        <v>149</v>
      </c>
      <c r="C234" s="367"/>
      <c r="D234" s="486">
        <f>D248+D297+D279+D257+D260+D283+D239+D242+D245+D271+D275+D287+D291+D294+D263+D267+D251+D254</f>
        <v>666017230.12</v>
      </c>
      <c r="E234" s="486">
        <f t="shared" ref="E234:G234" si="151">E248+E297+E279+E257+E260+E283+E239+E242+E245+E271+E275+E287+E291+E294+E263+E267+E251+E254</f>
        <v>666017230.12</v>
      </c>
      <c r="F234" s="486">
        <f t="shared" si="151"/>
        <v>0</v>
      </c>
      <c r="G234" s="486">
        <f t="shared" si="151"/>
        <v>0</v>
      </c>
      <c r="H234" s="278">
        <f t="shared" si="148"/>
        <v>0</v>
      </c>
      <c r="I234" s="278">
        <f t="shared" si="76"/>
        <v>0</v>
      </c>
    </row>
    <row r="235" spans="1:10" x14ac:dyDescent="0.25">
      <c r="A235" s="365"/>
      <c r="B235" s="366" t="s">
        <v>330</v>
      </c>
      <c r="C235" s="367"/>
      <c r="D235" s="486">
        <f>D232-D233-D234</f>
        <v>553846149.05000007</v>
      </c>
      <c r="E235" s="486">
        <f t="shared" ref="E235:G235" si="152">E232-E233-E234</f>
        <v>553846149.04999983</v>
      </c>
      <c r="F235" s="486">
        <f t="shared" si="152"/>
        <v>180407572.96000001</v>
      </c>
      <c r="G235" s="486">
        <f t="shared" si="152"/>
        <v>0</v>
      </c>
      <c r="H235" s="278">
        <f t="shared" si="148"/>
        <v>0</v>
      </c>
      <c r="I235" s="278">
        <f t="shared" si="76"/>
        <v>0</v>
      </c>
    </row>
    <row r="236" spans="1:10" x14ac:dyDescent="0.25">
      <c r="A236" s="193"/>
      <c r="B236" s="460" t="s">
        <v>38</v>
      </c>
      <c r="C236" s="189"/>
      <c r="D236" s="275"/>
      <c r="E236" s="187"/>
      <c r="F236" s="187"/>
      <c r="G236" s="274"/>
      <c r="H236" s="278">
        <f t="shared" si="148"/>
        <v>0</v>
      </c>
      <c r="I236" s="278">
        <f t="shared" si="76"/>
        <v>0</v>
      </c>
    </row>
    <row r="237" spans="1:10" ht="250.8" x14ac:dyDescent="0.25">
      <c r="A237" s="193"/>
      <c r="B237" s="459" t="s">
        <v>317</v>
      </c>
      <c r="C237" s="144" t="s">
        <v>316</v>
      </c>
      <c r="D237" s="273">
        <v>9582444.4399999995</v>
      </c>
      <c r="E237" s="200">
        <f>'Проверочная  таблица'!DN37</f>
        <v>9582444.4399999995</v>
      </c>
      <c r="F237" s="200">
        <f>'Проверочная  таблица'!DV37</f>
        <v>0</v>
      </c>
      <c r="G237" s="274">
        <f>D237-E237</f>
        <v>0</v>
      </c>
      <c r="H237" s="278">
        <f>IF(F237&gt;E237,1,0)</f>
        <v>0</v>
      </c>
      <c r="I237" s="278">
        <f>IF(G237&lt;0,1,0)</f>
        <v>0</v>
      </c>
    </row>
    <row r="238" spans="1:10" x14ac:dyDescent="0.25">
      <c r="A238" s="373"/>
      <c r="B238" s="374" t="s">
        <v>148</v>
      </c>
      <c r="C238" s="375"/>
      <c r="D238" s="377">
        <f>D237</f>
        <v>9582444.4399999995</v>
      </c>
      <c r="E238" s="377">
        <f>E237</f>
        <v>9582444.4399999995</v>
      </c>
      <c r="F238" s="377">
        <f>F237</f>
        <v>0</v>
      </c>
      <c r="G238" s="377">
        <f>D238-E238</f>
        <v>0</v>
      </c>
      <c r="H238" s="278">
        <f>IF(F238&gt;E238,1,0)</f>
        <v>0</v>
      </c>
      <c r="I238" s="278">
        <f>IF(G238&lt;0,1,0)</f>
        <v>0</v>
      </c>
    </row>
    <row r="239" spans="1:10" x14ac:dyDescent="0.25">
      <c r="A239" s="373"/>
      <c r="B239" s="374" t="s">
        <v>149</v>
      </c>
      <c r="C239" s="375"/>
      <c r="D239" s="377"/>
      <c r="E239" s="377"/>
      <c r="F239" s="377"/>
      <c r="G239" s="377">
        <f>D239-E239</f>
        <v>0</v>
      </c>
      <c r="H239" s="278">
        <f>IF(F239&gt;E239,1,0)</f>
        <v>0</v>
      </c>
      <c r="I239" s="278">
        <f>IF(G239&lt;0,1,0)</f>
        <v>0</v>
      </c>
    </row>
    <row r="240" spans="1:10" ht="303.60000000000002" x14ac:dyDescent="0.25">
      <c r="A240" s="875"/>
      <c r="B240" s="459" t="s">
        <v>341</v>
      </c>
      <c r="C240" s="144" t="s">
        <v>340</v>
      </c>
      <c r="D240" s="273">
        <v>1036000</v>
      </c>
      <c r="E240" s="200">
        <f>'Проверочная  таблица'!DO37</f>
        <v>1036000</v>
      </c>
      <c r="F240" s="200">
        <f>'Проверочная  таблица'!DW37</f>
        <v>0</v>
      </c>
      <c r="G240" s="274">
        <f t="shared" ref="G240:G243" si="153">D240-E240</f>
        <v>0</v>
      </c>
      <c r="H240" s="278">
        <f t="shared" ref="H240:H245" si="154">IF(F240&gt;E240,1,0)</f>
        <v>0</v>
      </c>
      <c r="I240" s="278">
        <f t="shared" ref="I240:I245" si="155">IF(G240&lt;0,1,0)</f>
        <v>0</v>
      </c>
      <c r="J240" s="1098">
        <f>D240+D243</f>
        <v>3700000</v>
      </c>
    </row>
    <row r="241" spans="1:10" x14ac:dyDescent="0.25">
      <c r="A241" s="373"/>
      <c r="B241" s="374" t="s">
        <v>148</v>
      </c>
      <c r="C241" s="375"/>
      <c r="D241" s="377">
        <f>D240</f>
        <v>1036000</v>
      </c>
      <c r="E241" s="377">
        <f>E240</f>
        <v>1036000</v>
      </c>
      <c r="F241" s="377">
        <f>F240</f>
        <v>0</v>
      </c>
      <c r="G241" s="377">
        <f t="shared" si="153"/>
        <v>0</v>
      </c>
      <c r="H241" s="278">
        <f t="shared" si="154"/>
        <v>0</v>
      </c>
      <c r="I241" s="278">
        <f t="shared" si="155"/>
        <v>0</v>
      </c>
    </row>
    <row r="242" spans="1:10" x14ac:dyDescent="0.25">
      <c r="A242" s="373"/>
      <c r="B242" s="374" t="s">
        <v>149</v>
      </c>
      <c r="C242" s="375"/>
      <c r="D242" s="377"/>
      <c r="E242" s="377"/>
      <c r="F242" s="377"/>
      <c r="G242" s="377">
        <f t="shared" si="153"/>
        <v>0</v>
      </c>
      <c r="H242" s="278">
        <f t="shared" si="154"/>
        <v>0</v>
      </c>
      <c r="I242" s="278">
        <f t="shared" si="155"/>
        <v>0</v>
      </c>
    </row>
    <row r="243" spans="1:10" x14ac:dyDescent="0.25">
      <c r="A243" s="634"/>
      <c r="B243" s="635" t="s">
        <v>58</v>
      </c>
      <c r="C243" s="627" t="s">
        <v>340</v>
      </c>
      <c r="D243" s="636">
        <v>2664000</v>
      </c>
      <c r="E243" s="633">
        <f>'Проверочная  таблица'!DP37</f>
        <v>2664000</v>
      </c>
      <c r="F243" s="633">
        <f>'Проверочная  таблица'!DX37</f>
        <v>0</v>
      </c>
      <c r="G243" s="637">
        <f t="shared" si="153"/>
        <v>0</v>
      </c>
      <c r="H243" s="278">
        <f t="shared" si="154"/>
        <v>0</v>
      </c>
      <c r="I243" s="278">
        <f t="shared" si="155"/>
        <v>0</v>
      </c>
    </row>
    <row r="244" spans="1:10" x14ac:dyDescent="0.25">
      <c r="A244" s="634"/>
      <c r="B244" s="638" t="s">
        <v>148</v>
      </c>
      <c r="C244" s="639"/>
      <c r="D244" s="637">
        <f>D243</f>
        <v>2664000</v>
      </c>
      <c r="E244" s="637">
        <f>E243</f>
        <v>2664000</v>
      </c>
      <c r="F244" s="637">
        <f>F243</f>
        <v>0</v>
      </c>
      <c r="G244" s="637">
        <f>D244-E244</f>
        <v>0</v>
      </c>
      <c r="H244" s="278">
        <f t="shared" si="154"/>
        <v>0</v>
      </c>
      <c r="I244" s="278">
        <f t="shared" si="155"/>
        <v>0</v>
      </c>
    </row>
    <row r="245" spans="1:10" x14ac:dyDescent="0.25">
      <c r="A245" s="634"/>
      <c r="B245" s="638" t="s">
        <v>149</v>
      </c>
      <c r="C245" s="639"/>
      <c r="D245" s="637"/>
      <c r="E245" s="637"/>
      <c r="F245" s="637"/>
      <c r="G245" s="637">
        <f>D245-E245</f>
        <v>0</v>
      </c>
      <c r="H245" s="278">
        <f t="shared" si="154"/>
        <v>0</v>
      </c>
      <c r="I245" s="278">
        <f t="shared" si="155"/>
        <v>0</v>
      </c>
    </row>
    <row r="246" spans="1:10" ht="118.8" hidden="1" x14ac:dyDescent="0.25">
      <c r="A246" s="1003"/>
      <c r="B246" s="459" t="s">
        <v>227</v>
      </c>
      <c r="C246" s="144" t="s">
        <v>206</v>
      </c>
      <c r="D246" s="273"/>
      <c r="E246" s="200">
        <f>'Прочая  субсидия_МР  и  ГО'!H33</f>
        <v>0</v>
      </c>
      <c r="F246" s="200">
        <f>'Прочая  субсидия_МР  и  ГО'!I33</f>
        <v>0</v>
      </c>
      <c r="G246" s="274">
        <f t="shared" ref="G246:G280" si="156">D246-E246</f>
        <v>0</v>
      </c>
      <c r="H246" s="278">
        <f t="shared" si="148"/>
        <v>0</v>
      </c>
      <c r="I246" s="278">
        <f t="shared" si="76"/>
        <v>0</v>
      </c>
    </row>
    <row r="247" spans="1:10" hidden="1" x14ac:dyDescent="0.25">
      <c r="A247" s="373"/>
      <c r="B247" s="374" t="s">
        <v>148</v>
      </c>
      <c r="C247" s="375"/>
      <c r="D247" s="377">
        <f>D246</f>
        <v>0</v>
      </c>
      <c r="E247" s="377">
        <f>E246</f>
        <v>0</v>
      </c>
      <c r="F247" s="377">
        <f>F246</f>
        <v>0</v>
      </c>
      <c r="G247" s="377">
        <f t="shared" si="156"/>
        <v>0</v>
      </c>
      <c r="H247" s="278">
        <f t="shared" si="148"/>
        <v>0</v>
      </c>
      <c r="I247" s="278">
        <f t="shared" si="76"/>
        <v>0</v>
      </c>
    </row>
    <row r="248" spans="1:10" hidden="1" x14ac:dyDescent="0.25">
      <c r="A248" s="373"/>
      <c r="B248" s="374" t="s">
        <v>149</v>
      </c>
      <c r="C248" s="375"/>
      <c r="D248" s="377">
        <f>D246-D247</f>
        <v>0</v>
      </c>
      <c r="E248" s="377">
        <f>E246-E247</f>
        <v>0</v>
      </c>
      <c r="F248" s="377">
        <f>F246-F247</f>
        <v>0</v>
      </c>
      <c r="G248" s="377">
        <f t="shared" si="156"/>
        <v>0</v>
      </c>
      <c r="H248" s="278">
        <f t="shared" si="148"/>
        <v>0</v>
      </c>
      <c r="I248" s="278">
        <f t="shared" si="76"/>
        <v>0</v>
      </c>
    </row>
    <row r="249" spans="1:10" ht="145.19999999999999" x14ac:dyDescent="0.25">
      <c r="A249" s="1086"/>
      <c r="B249" s="459" t="s">
        <v>814</v>
      </c>
      <c r="C249" s="144" t="s">
        <v>813</v>
      </c>
      <c r="D249" s="273">
        <v>6471422.2199999997</v>
      </c>
      <c r="E249" s="200">
        <f>'Проверочная  таблица'!GB37</f>
        <v>6471422.2199999997</v>
      </c>
      <c r="F249" s="200">
        <f>'Проверочная  таблица'!GE37</f>
        <v>0</v>
      </c>
      <c r="G249" s="274">
        <f t="shared" si="156"/>
        <v>0</v>
      </c>
      <c r="H249" s="278">
        <f t="shared" si="148"/>
        <v>0</v>
      </c>
      <c r="I249" s="278">
        <f t="shared" si="76"/>
        <v>0</v>
      </c>
      <c r="J249" s="1098">
        <f>D249+D252</f>
        <v>23112222.219999999</v>
      </c>
    </row>
    <row r="250" spans="1:10" x14ac:dyDescent="0.25">
      <c r="A250" s="373"/>
      <c r="B250" s="374" t="s">
        <v>148</v>
      </c>
      <c r="C250" s="375"/>
      <c r="D250" s="377">
        <f>D249</f>
        <v>6471422.2199999997</v>
      </c>
      <c r="E250" s="377">
        <f>E249</f>
        <v>6471422.2199999997</v>
      </c>
      <c r="F250" s="377">
        <f>F249</f>
        <v>0</v>
      </c>
      <c r="G250" s="377">
        <f t="shared" si="156"/>
        <v>0</v>
      </c>
      <c r="H250" s="278">
        <f t="shared" si="148"/>
        <v>0</v>
      </c>
      <c r="I250" s="278">
        <f t="shared" si="76"/>
        <v>0</v>
      </c>
    </row>
    <row r="251" spans="1:10" x14ac:dyDescent="0.25">
      <c r="A251" s="373"/>
      <c r="B251" s="374" t="s">
        <v>149</v>
      </c>
      <c r="C251" s="375"/>
      <c r="D251" s="377"/>
      <c r="E251" s="377"/>
      <c r="F251" s="377"/>
      <c r="G251" s="377">
        <f t="shared" si="156"/>
        <v>0</v>
      </c>
      <c r="H251" s="278">
        <f t="shared" si="148"/>
        <v>0</v>
      </c>
      <c r="I251" s="278">
        <f t="shared" si="76"/>
        <v>0</v>
      </c>
    </row>
    <row r="252" spans="1:10" x14ac:dyDescent="0.25">
      <c r="A252" s="634"/>
      <c r="B252" s="635" t="s">
        <v>58</v>
      </c>
      <c r="C252" s="627" t="s">
        <v>813</v>
      </c>
      <c r="D252" s="636">
        <v>16640800</v>
      </c>
      <c r="E252" s="633">
        <f>'Проверочная  таблица'!GC37</f>
        <v>16640800</v>
      </c>
      <c r="F252" s="633">
        <f>'Проверочная  таблица'!GF37</f>
        <v>0</v>
      </c>
      <c r="G252" s="637">
        <f t="shared" si="156"/>
        <v>0</v>
      </c>
      <c r="H252" s="278">
        <f t="shared" si="148"/>
        <v>0</v>
      </c>
      <c r="I252" s="278">
        <f t="shared" si="76"/>
        <v>0</v>
      </c>
    </row>
    <row r="253" spans="1:10" x14ac:dyDescent="0.25">
      <c r="A253" s="634"/>
      <c r="B253" s="638" t="s">
        <v>148</v>
      </c>
      <c r="C253" s="639"/>
      <c r="D253" s="637">
        <f>D252</f>
        <v>16640800</v>
      </c>
      <c r="E253" s="637">
        <f>E252</f>
        <v>16640800</v>
      </c>
      <c r="F253" s="637">
        <f>F252</f>
        <v>0</v>
      </c>
      <c r="G253" s="637">
        <f>D253-E253</f>
        <v>0</v>
      </c>
      <c r="H253" s="278">
        <f t="shared" si="148"/>
        <v>0</v>
      </c>
      <c r="I253" s="278">
        <f t="shared" si="76"/>
        <v>0</v>
      </c>
    </row>
    <row r="254" spans="1:10" x14ac:dyDescent="0.25">
      <c r="A254" s="634"/>
      <c r="B254" s="638" t="s">
        <v>149</v>
      </c>
      <c r="C254" s="639"/>
      <c r="D254" s="637"/>
      <c r="E254" s="637"/>
      <c r="F254" s="637"/>
      <c r="G254" s="637">
        <f>D254-E254</f>
        <v>0</v>
      </c>
      <c r="H254" s="278">
        <f t="shared" si="148"/>
        <v>0</v>
      </c>
      <c r="I254" s="278">
        <f t="shared" si="76"/>
        <v>0</v>
      </c>
    </row>
    <row r="255" spans="1:10" ht="132" x14ac:dyDescent="0.25">
      <c r="A255" s="193"/>
      <c r="B255" s="459" t="s">
        <v>668</v>
      </c>
      <c r="C255" s="144" t="s">
        <v>434</v>
      </c>
      <c r="D255" s="273">
        <v>1853444.45</v>
      </c>
      <c r="E255" s="200">
        <f>'Проверочная  таблица'!ED37</f>
        <v>1853444.45</v>
      </c>
      <c r="F255" s="200">
        <f>'Проверочная  таблица'!EG37</f>
        <v>0</v>
      </c>
      <c r="G255" s="274">
        <f t="shared" si="156"/>
        <v>0</v>
      </c>
      <c r="H255" s="278">
        <f t="shared" si="148"/>
        <v>0</v>
      </c>
      <c r="I255" s="278">
        <f t="shared" si="76"/>
        <v>0</v>
      </c>
      <c r="J255" s="1098">
        <f>D255+D258</f>
        <v>6619444.4500000002</v>
      </c>
    </row>
    <row r="256" spans="1:10" x14ac:dyDescent="0.25">
      <c r="A256" s="373"/>
      <c r="B256" s="374" t="s">
        <v>148</v>
      </c>
      <c r="C256" s="375"/>
      <c r="D256" s="377">
        <f>D255</f>
        <v>1853444.45</v>
      </c>
      <c r="E256" s="377">
        <f>E255</f>
        <v>1853444.45</v>
      </c>
      <c r="F256" s="377">
        <f>F255</f>
        <v>0</v>
      </c>
      <c r="G256" s="377">
        <f t="shared" si="156"/>
        <v>0</v>
      </c>
      <c r="H256" s="278">
        <f t="shared" si="148"/>
        <v>0</v>
      </c>
      <c r="I256" s="278">
        <f t="shared" si="76"/>
        <v>0</v>
      </c>
    </row>
    <row r="257" spans="1:10" x14ac:dyDescent="0.25">
      <c r="A257" s="373"/>
      <c r="B257" s="374" t="s">
        <v>149</v>
      </c>
      <c r="C257" s="375"/>
      <c r="D257" s="377"/>
      <c r="E257" s="377"/>
      <c r="F257" s="377"/>
      <c r="G257" s="377">
        <f t="shared" si="156"/>
        <v>0</v>
      </c>
      <c r="H257" s="278">
        <f t="shared" si="148"/>
        <v>0</v>
      </c>
      <c r="I257" s="278">
        <f t="shared" si="76"/>
        <v>0</v>
      </c>
    </row>
    <row r="258" spans="1:10" x14ac:dyDescent="0.25">
      <c r="A258" s="634"/>
      <c r="B258" s="635" t="s">
        <v>58</v>
      </c>
      <c r="C258" s="627" t="s">
        <v>434</v>
      </c>
      <c r="D258" s="636">
        <v>4766000</v>
      </c>
      <c r="E258" s="633">
        <f>'Проверочная  таблица'!EE37</f>
        <v>4766000</v>
      </c>
      <c r="F258" s="633">
        <f>'Проверочная  таблица'!EH37</f>
        <v>0</v>
      </c>
      <c r="G258" s="637">
        <f t="shared" si="156"/>
        <v>0</v>
      </c>
      <c r="H258" s="278">
        <f t="shared" si="148"/>
        <v>0</v>
      </c>
      <c r="I258" s="278">
        <f t="shared" si="76"/>
        <v>0</v>
      </c>
    </row>
    <row r="259" spans="1:10" x14ac:dyDescent="0.25">
      <c r="A259" s="634"/>
      <c r="B259" s="638" t="s">
        <v>148</v>
      </c>
      <c r="C259" s="639"/>
      <c r="D259" s="637">
        <f>D258</f>
        <v>4766000</v>
      </c>
      <c r="E259" s="637">
        <f>E258</f>
        <v>4766000</v>
      </c>
      <c r="F259" s="637">
        <f>F258</f>
        <v>0</v>
      </c>
      <c r="G259" s="637">
        <f>D259-E259</f>
        <v>0</v>
      </c>
      <c r="H259" s="278">
        <f t="shared" si="148"/>
        <v>0</v>
      </c>
      <c r="I259" s="278">
        <f t="shared" si="76"/>
        <v>0</v>
      </c>
    </row>
    <row r="260" spans="1:10" x14ac:dyDescent="0.25">
      <c r="A260" s="634"/>
      <c r="B260" s="638" t="s">
        <v>149</v>
      </c>
      <c r="C260" s="639"/>
      <c r="D260" s="637"/>
      <c r="E260" s="637"/>
      <c r="F260" s="637"/>
      <c r="G260" s="637">
        <f>D260-E260</f>
        <v>0</v>
      </c>
      <c r="H260" s="278">
        <f t="shared" si="148"/>
        <v>0</v>
      </c>
      <c r="I260" s="278">
        <f t="shared" si="76"/>
        <v>0</v>
      </c>
    </row>
    <row r="261" spans="1:10" ht="132" x14ac:dyDescent="0.25">
      <c r="A261" s="1029"/>
      <c r="B261" s="461" t="s">
        <v>747</v>
      </c>
      <c r="C261" s="144" t="s">
        <v>748</v>
      </c>
      <c r="D261" s="273">
        <v>13627696.82</v>
      </c>
      <c r="E261" s="479">
        <f>'Проверочная  таблица'!LB37</f>
        <v>13627696.82</v>
      </c>
      <c r="F261" s="479">
        <f>'Проверочная  таблица'!LH37</f>
        <v>0</v>
      </c>
      <c r="G261" s="274">
        <f>D261-E261</f>
        <v>0</v>
      </c>
      <c r="H261" s="278">
        <f t="shared" si="148"/>
        <v>0</v>
      </c>
      <c r="I261" s="278">
        <f t="shared" si="76"/>
        <v>0</v>
      </c>
      <c r="J261" s="1098">
        <f>D261+D265</f>
        <v>13627696.82</v>
      </c>
    </row>
    <row r="262" spans="1:10" x14ac:dyDescent="0.25">
      <c r="A262" s="373"/>
      <c r="B262" s="374" t="s">
        <v>148</v>
      </c>
      <c r="C262" s="375"/>
      <c r="D262" s="377"/>
      <c r="E262" s="377"/>
      <c r="F262" s="377"/>
      <c r="G262" s="377">
        <f t="shared" ref="G262:G264" si="157">D262-E262</f>
        <v>0</v>
      </c>
      <c r="H262" s="278">
        <f t="shared" si="148"/>
        <v>0</v>
      </c>
      <c r="I262" s="278">
        <f t="shared" si="76"/>
        <v>0</v>
      </c>
    </row>
    <row r="263" spans="1:10" x14ac:dyDescent="0.25">
      <c r="A263" s="373"/>
      <c r="B263" s="374" t="s">
        <v>149</v>
      </c>
      <c r="C263" s="375"/>
      <c r="D263" s="377"/>
      <c r="E263" s="377"/>
      <c r="F263" s="377"/>
      <c r="G263" s="377">
        <f t="shared" si="157"/>
        <v>0</v>
      </c>
      <c r="H263" s="278">
        <f t="shared" si="148"/>
        <v>0</v>
      </c>
      <c r="I263" s="278">
        <f t="shared" si="76"/>
        <v>0</v>
      </c>
    </row>
    <row r="264" spans="1:10" x14ac:dyDescent="0.25">
      <c r="A264" s="373"/>
      <c r="B264" s="374" t="s">
        <v>330</v>
      </c>
      <c r="C264" s="375"/>
      <c r="D264" s="377">
        <f>D261-D262-D263</f>
        <v>13627696.82</v>
      </c>
      <c r="E264" s="377">
        <f t="shared" ref="E264:F264" si="158">E261-E262-E263</f>
        <v>13627696.82</v>
      </c>
      <c r="F264" s="377">
        <f t="shared" si="158"/>
        <v>0</v>
      </c>
      <c r="G264" s="377">
        <f t="shared" si="157"/>
        <v>0</v>
      </c>
      <c r="H264" s="278">
        <f t="shared" si="148"/>
        <v>0</v>
      </c>
      <c r="I264" s="278">
        <f t="shared" si="76"/>
        <v>0</v>
      </c>
    </row>
    <row r="265" spans="1:10" x14ac:dyDescent="0.25">
      <c r="A265" s="634"/>
      <c r="B265" s="635" t="s">
        <v>58</v>
      </c>
      <c r="C265" s="627" t="s">
        <v>748</v>
      </c>
      <c r="D265" s="791"/>
      <c r="E265" s="633">
        <f>'Проверочная  таблица'!LC37</f>
        <v>0</v>
      </c>
      <c r="F265" s="633">
        <f>'Проверочная  таблица'!LI37</f>
        <v>0</v>
      </c>
      <c r="G265" s="637">
        <f>D265-E265</f>
        <v>0</v>
      </c>
      <c r="H265" s="278">
        <f t="shared" si="148"/>
        <v>0</v>
      </c>
      <c r="I265" s="278">
        <f t="shared" ref="I265:I271" si="159">IF(G265&lt;0,1,0)</f>
        <v>0</v>
      </c>
    </row>
    <row r="266" spans="1:10" x14ac:dyDescent="0.25">
      <c r="A266" s="634"/>
      <c r="B266" s="638" t="s">
        <v>148</v>
      </c>
      <c r="C266" s="639"/>
      <c r="D266" s="637"/>
      <c r="E266" s="637"/>
      <c r="F266" s="637"/>
      <c r="G266" s="637">
        <f>D266-E266</f>
        <v>0</v>
      </c>
      <c r="H266" s="278">
        <f t="shared" si="148"/>
        <v>0</v>
      </c>
      <c r="I266" s="278">
        <f t="shared" si="159"/>
        <v>0</v>
      </c>
    </row>
    <row r="267" spans="1:10" x14ac:dyDescent="0.25">
      <c r="A267" s="634"/>
      <c r="B267" s="638" t="s">
        <v>149</v>
      </c>
      <c r="C267" s="639"/>
      <c r="D267" s="637"/>
      <c r="E267" s="637"/>
      <c r="F267" s="637"/>
      <c r="G267" s="637">
        <f>D267-E267</f>
        <v>0</v>
      </c>
      <c r="H267" s="278">
        <f t="shared" si="148"/>
        <v>0</v>
      </c>
      <c r="I267" s="278">
        <f t="shared" si="159"/>
        <v>0</v>
      </c>
      <c r="J267" s="1100"/>
    </row>
    <row r="268" spans="1:10" x14ac:dyDescent="0.25">
      <c r="A268" s="634"/>
      <c r="B268" s="638" t="s">
        <v>330</v>
      </c>
      <c r="C268" s="639"/>
      <c r="D268" s="637">
        <f>D265-D266-D267</f>
        <v>0</v>
      </c>
      <c r="E268" s="637">
        <f t="shared" ref="E268:F268" si="160">E265-E266-E267</f>
        <v>0</v>
      </c>
      <c r="F268" s="637">
        <f t="shared" si="160"/>
        <v>0</v>
      </c>
      <c r="G268" s="637">
        <f>D268-E268</f>
        <v>0</v>
      </c>
      <c r="H268" s="278">
        <f t="shared" si="148"/>
        <v>0</v>
      </c>
      <c r="I268" s="278">
        <f t="shared" si="159"/>
        <v>0</v>
      </c>
      <c r="J268" s="1100"/>
    </row>
    <row r="269" spans="1:10" ht="105.6" x14ac:dyDescent="0.25">
      <c r="A269" s="927"/>
      <c r="B269" s="459" t="s">
        <v>485</v>
      </c>
      <c r="C269" s="144" t="s">
        <v>481</v>
      </c>
      <c r="D269" s="273">
        <v>7439226</v>
      </c>
      <c r="E269" s="200">
        <f>'Проверочная  таблица'!EZ37</f>
        <v>7439226</v>
      </c>
      <c r="F269" s="200">
        <f>'Проверочная  таблица'!FC37</f>
        <v>0</v>
      </c>
      <c r="G269" s="274">
        <f t="shared" ref="G269:G272" si="161">D269-E269</f>
        <v>0</v>
      </c>
      <c r="H269" s="278">
        <f>IF(F269&gt;E269,1,0)</f>
        <v>0</v>
      </c>
      <c r="I269" s="278">
        <f t="shared" si="159"/>
        <v>0</v>
      </c>
      <c r="J269" s="1098">
        <f>D269+D273</f>
        <v>148784526</v>
      </c>
    </row>
    <row r="270" spans="1:10" x14ac:dyDescent="0.25">
      <c r="A270" s="373"/>
      <c r="B270" s="374" t="s">
        <v>148</v>
      </c>
      <c r="C270" s="375"/>
      <c r="D270" s="377"/>
      <c r="E270" s="377"/>
      <c r="F270" s="377"/>
      <c r="G270" s="377">
        <f t="shared" si="161"/>
        <v>0</v>
      </c>
      <c r="H270" s="278">
        <f>IF(F270&gt;E270,1,0)</f>
        <v>0</v>
      </c>
      <c r="I270" s="278">
        <f t="shared" si="159"/>
        <v>0</v>
      </c>
    </row>
    <row r="271" spans="1:10" x14ac:dyDescent="0.25">
      <c r="A271" s="373"/>
      <c r="B271" s="374" t="s">
        <v>149</v>
      </c>
      <c r="C271" s="375"/>
      <c r="D271" s="377"/>
      <c r="E271" s="377"/>
      <c r="F271" s="377"/>
      <c r="G271" s="377">
        <f t="shared" si="161"/>
        <v>0</v>
      </c>
      <c r="H271" s="278">
        <f>IF(F271&gt;E271,1,0)</f>
        <v>0</v>
      </c>
      <c r="I271" s="278">
        <f t="shared" si="159"/>
        <v>0</v>
      </c>
    </row>
    <row r="272" spans="1:10" x14ac:dyDescent="0.25">
      <c r="A272" s="373"/>
      <c r="B272" s="374" t="s">
        <v>330</v>
      </c>
      <c r="C272" s="375"/>
      <c r="D272" s="377">
        <f>D269-D270-D271</f>
        <v>7439226</v>
      </c>
      <c r="E272" s="377">
        <f t="shared" ref="E272:F272" si="162">E269-E270-E271</f>
        <v>7439226</v>
      </c>
      <c r="F272" s="377">
        <f t="shared" si="162"/>
        <v>0</v>
      </c>
      <c r="G272" s="377">
        <f t="shared" si="161"/>
        <v>0</v>
      </c>
      <c r="H272" s="278"/>
      <c r="I272" s="278"/>
    </row>
    <row r="273" spans="1:10" x14ac:dyDescent="0.25">
      <c r="A273" s="634"/>
      <c r="B273" s="635" t="s">
        <v>58</v>
      </c>
      <c r="C273" s="627" t="s">
        <v>481</v>
      </c>
      <c r="D273" s="791">
        <v>141345300</v>
      </c>
      <c r="E273" s="633">
        <f>'Проверочная  таблица'!FA37</f>
        <v>141345300</v>
      </c>
      <c r="F273" s="633">
        <f>'Проверочная  таблица'!FD37</f>
        <v>0</v>
      </c>
      <c r="G273" s="637">
        <f>D273-E273</f>
        <v>0</v>
      </c>
      <c r="H273" s="278">
        <f t="shared" ref="H273:H275" si="163">IF(F273&gt;E273,1,0)</f>
        <v>0</v>
      </c>
      <c r="I273" s="278">
        <f>IF(G273&lt;0,1,0)</f>
        <v>0</v>
      </c>
    </row>
    <row r="274" spans="1:10" x14ac:dyDescent="0.25">
      <c r="A274" s="634"/>
      <c r="B274" s="638" t="s">
        <v>148</v>
      </c>
      <c r="C274" s="639"/>
      <c r="D274" s="637"/>
      <c r="E274" s="637"/>
      <c r="F274" s="637"/>
      <c r="G274" s="637">
        <f>D274-E274</f>
        <v>0</v>
      </c>
      <c r="H274" s="278">
        <f t="shared" si="163"/>
        <v>0</v>
      </c>
      <c r="I274" s="278">
        <f>IF(G274&lt;0,1,0)</f>
        <v>0</v>
      </c>
    </row>
    <row r="275" spans="1:10" x14ac:dyDescent="0.25">
      <c r="A275" s="634"/>
      <c r="B275" s="638" t="s">
        <v>149</v>
      </c>
      <c r="C275" s="639"/>
      <c r="D275" s="637"/>
      <c r="E275" s="637"/>
      <c r="F275" s="637"/>
      <c r="G275" s="637">
        <f>D275-E275</f>
        <v>0</v>
      </c>
      <c r="H275" s="278">
        <f t="shared" si="163"/>
        <v>0</v>
      </c>
      <c r="I275" s="278">
        <f>IF(G275&lt;0,1,0)</f>
        <v>0</v>
      </c>
      <c r="J275" s="1100"/>
    </row>
    <row r="276" spans="1:10" x14ac:dyDescent="0.25">
      <c r="A276" s="634"/>
      <c r="B276" s="638" t="s">
        <v>330</v>
      </c>
      <c r="C276" s="639"/>
      <c r="D276" s="637">
        <f>D273-D274-D275</f>
        <v>141345300</v>
      </c>
      <c r="E276" s="637">
        <f t="shared" ref="E276:F276" si="164">E273-E274-E275</f>
        <v>141345300</v>
      </c>
      <c r="F276" s="637">
        <f t="shared" si="164"/>
        <v>0</v>
      </c>
      <c r="G276" s="637">
        <f>D276-E276</f>
        <v>0</v>
      </c>
      <c r="H276" s="278"/>
      <c r="I276" s="278"/>
      <c r="J276" s="1100"/>
    </row>
    <row r="277" spans="1:10" ht="92.4" x14ac:dyDescent="0.25">
      <c r="A277" s="193"/>
      <c r="B277" s="459" t="s">
        <v>433</v>
      </c>
      <c r="C277" s="144" t="s">
        <v>431</v>
      </c>
      <c r="D277" s="273">
        <f>101631400+28464526.23</f>
        <v>130095926.23</v>
      </c>
      <c r="E277" s="200">
        <f>'Проверочная  таблица'!KZ37</f>
        <v>130095926.23</v>
      </c>
      <c r="F277" s="200">
        <f>'Проверочная  таблица'!LF37</f>
        <v>50514104.520000011</v>
      </c>
      <c r="G277" s="274">
        <f t="shared" si="156"/>
        <v>0</v>
      </c>
      <c r="H277" s="278">
        <f t="shared" ref="H277:H283" si="165">IF(F277&gt;E277,1,0)</f>
        <v>0</v>
      </c>
      <c r="I277" s="278">
        <f t="shared" si="76"/>
        <v>0</v>
      </c>
      <c r="J277" s="1098">
        <f>D277+D281</f>
        <v>391433926.23000002</v>
      </c>
    </row>
    <row r="278" spans="1:10" x14ac:dyDescent="0.25">
      <c r="A278" s="373"/>
      <c r="B278" s="374" t="s">
        <v>148</v>
      </c>
      <c r="C278" s="375"/>
      <c r="D278" s="377"/>
      <c r="E278" s="377"/>
      <c r="F278" s="377"/>
      <c r="G278" s="377">
        <f t="shared" si="156"/>
        <v>0</v>
      </c>
      <c r="H278" s="278">
        <f t="shared" si="165"/>
        <v>0</v>
      </c>
      <c r="I278" s="278">
        <f t="shared" si="76"/>
        <v>0</v>
      </c>
    </row>
    <row r="279" spans="1:10" x14ac:dyDescent="0.25">
      <c r="A279" s="373"/>
      <c r="B279" s="374" t="s">
        <v>149</v>
      </c>
      <c r="C279" s="375"/>
      <c r="D279" s="377"/>
      <c r="E279" s="377"/>
      <c r="F279" s="377"/>
      <c r="G279" s="377">
        <f t="shared" si="156"/>
        <v>0</v>
      </c>
      <c r="H279" s="278">
        <f t="shared" si="165"/>
        <v>0</v>
      </c>
      <c r="I279" s="278">
        <f t="shared" si="76"/>
        <v>0</v>
      </c>
    </row>
    <row r="280" spans="1:10" x14ac:dyDescent="0.25">
      <c r="A280" s="373"/>
      <c r="B280" s="374" t="s">
        <v>330</v>
      </c>
      <c r="C280" s="375"/>
      <c r="D280" s="377">
        <f>D277-D278-D279</f>
        <v>130095926.23</v>
      </c>
      <c r="E280" s="377">
        <f t="shared" ref="E280:F280" si="166">E277-E278-E279</f>
        <v>130095926.23</v>
      </c>
      <c r="F280" s="377">
        <f t="shared" si="166"/>
        <v>50514104.520000011</v>
      </c>
      <c r="G280" s="377">
        <f t="shared" si="156"/>
        <v>0</v>
      </c>
      <c r="H280" s="278"/>
      <c r="I280" s="278"/>
    </row>
    <row r="281" spans="1:10" x14ac:dyDescent="0.25">
      <c r="A281" s="634"/>
      <c r="B281" s="635" t="s">
        <v>58</v>
      </c>
      <c r="C281" s="627" t="s">
        <v>431</v>
      </c>
      <c r="D281" s="791">
        <v>261338000</v>
      </c>
      <c r="E281" s="633">
        <f>'Проверочная  таблица'!LA37</f>
        <v>261338000</v>
      </c>
      <c r="F281" s="633">
        <f>'Проверочная  таблица'!LG37</f>
        <v>129893468.44</v>
      </c>
      <c r="G281" s="637">
        <f>D281-E281</f>
        <v>0</v>
      </c>
      <c r="H281" s="278">
        <f t="shared" si="165"/>
        <v>0</v>
      </c>
      <c r="I281" s="278">
        <f>IF(G281&lt;0,1,0)</f>
        <v>0</v>
      </c>
    </row>
    <row r="282" spans="1:10" x14ac:dyDescent="0.25">
      <c r="A282" s="634"/>
      <c r="B282" s="638" t="s">
        <v>148</v>
      </c>
      <c r="C282" s="639"/>
      <c r="D282" s="637"/>
      <c r="E282" s="637"/>
      <c r="F282" s="637"/>
      <c r="G282" s="637">
        <f>D282-E282</f>
        <v>0</v>
      </c>
      <c r="H282" s="278">
        <f t="shared" si="165"/>
        <v>0</v>
      </c>
      <c r="I282" s="278">
        <f>IF(G282&lt;0,1,0)</f>
        <v>0</v>
      </c>
    </row>
    <row r="283" spans="1:10" x14ac:dyDescent="0.25">
      <c r="A283" s="634"/>
      <c r="B283" s="638" t="s">
        <v>149</v>
      </c>
      <c r="C283" s="639"/>
      <c r="D283" s="637"/>
      <c r="E283" s="637"/>
      <c r="F283" s="637"/>
      <c r="G283" s="637">
        <f>D283-E283</f>
        <v>0</v>
      </c>
      <c r="H283" s="278">
        <f t="shared" si="165"/>
        <v>0</v>
      </c>
      <c r="I283" s="278">
        <f>IF(G283&lt;0,1,0)</f>
        <v>0</v>
      </c>
      <c r="J283" s="1100"/>
    </row>
    <row r="284" spans="1:10" x14ac:dyDescent="0.25">
      <c r="A284" s="634"/>
      <c r="B284" s="638" t="s">
        <v>330</v>
      </c>
      <c r="C284" s="639"/>
      <c r="D284" s="637">
        <f>D281-D282-D283</f>
        <v>261338000</v>
      </c>
      <c r="E284" s="637">
        <f t="shared" ref="E284:F284" si="167">E281-E282-E283</f>
        <v>261338000</v>
      </c>
      <c r="F284" s="637">
        <f t="shared" si="167"/>
        <v>129893468.44</v>
      </c>
      <c r="G284" s="637">
        <f>D284-E284</f>
        <v>0</v>
      </c>
      <c r="H284" s="278"/>
      <c r="I284" s="278"/>
      <c r="J284" s="1100"/>
    </row>
    <row r="285" spans="1:10" ht="145.19999999999999" hidden="1" x14ac:dyDescent="0.25">
      <c r="A285" s="1003"/>
      <c r="B285" s="461" t="s">
        <v>816</v>
      </c>
      <c r="C285" s="144" t="s">
        <v>815</v>
      </c>
      <c r="D285" s="273">
        <v>0</v>
      </c>
      <c r="E285" s="479">
        <f>'Проверочная  таблица'!LD37</f>
        <v>0</v>
      </c>
      <c r="F285" s="479">
        <f>'Проверочная  таблица'!LJ37</f>
        <v>0</v>
      </c>
      <c r="G285" s="274">
        <f>D285-E285</f>
        <v>0</v>
      </c>
      <c r="H285" s="278">
        <f t="shared" ref="H285" si="168">IF(F285&gt;E285,1,0)</f>
        <v>0</v>
      </c>
      <c r="I285" s="278">
        <f t="shared" ref="I285" si="169">IF(G285&lt;0,1,0)</f>
        <v>0</v>
      </c>
      <c r="J285" s="1100"/>
    </row>
    <row r="286" spans="1:10" hidden="1" x14ac:dyDescent="0.25">
      <c r="A286" s="373"/>
      <c r="B286" s="374" t="s">
        <v>148</v>
      </c>
      <c r="C286" s="375"/>
      <c r="D286" s="377"/>
      <c r="E286" s="377"/>
      <c r="F286" s="377"/>
      <c r="G286" s="377"/>
      <c r="H286" s="278">
        <f t="shared" ref="H286:H288" si="170">IF(F286&gt;E286,1,0)</f>
        <v>0</v>
      </c>
      <c r="I286" s="278">
        <f t="shared" ref="I286:I288" si="171">IF(G286&lt;0,1,0)</f>
        <v>0</v>
      </c>
      <c r="J286" s="1100"/>
    </row>
    <row r="287" spans="1:10" hidden="1" x14ac:dyDescent="0.25">
      <c r="A287" s="373"/>
      <c r="B287" s="374" t="s">
        <v>573</v>
      </c>
      <c r="C287" s="375"/>
      <c r="D287" s="377"/>
      <c r="E287" s="377"/>
      <c r="F287" s="377"/>
      <c r="G287" s="377"/>
      <c r="H287" s="278">
        <f t="shared" si="170"/>
        <v>0</v>
      </c>
      <c r="I287" s="278">
        <f t="shared" si="171"/>
        <v>0</v>
      </c>
      <c r="J287" s="1100"/>
    </row>
    <row r="288" spans="1:10" hidden="1" x14ac:dyDescent="0.25">
      <c r="A288" s="373"/>
      <c r="B288" s="374" t="s">
        <v>330</v>
      </c>
      <c r="C288" s="375"/>
      <c r="D288" s="443">
        <f>D285-D286-D287</f>
        <v>0</v>
      </c>
      <c r="E288" s="443">
        <f t="shared" ref="E288:G288" si="172">E285-E286-E287</f>
        <v>0</v>
      </c>
      <c r="F288" s="443">
        <f t="shared" si="172"/>
        <v>0</v>
      </c>
      <c r="G288" s="443">
        <f t="shared" si="172"/>
        <v>0</v>
      </c>
      <c r="H288" s="278">
        <f t="shared" si="170"/>
        <v>0</v>
      </c>
      <c r="I288" s="278">
        <f t="shared" si="171"/>
        <v>0</v>
      </c>
      <c r="J288" s="1100"/>
    </row>
    <row r="289" spans="1:10" ht="105.6" x14ac:dyDescent="0.25">
      <c r="A289" s="241"/>
      <c r="B289" s="461" t="s">
        <v>589</v>
      </c>
      <c r="C289" s="144" t="s">
        <v>588</v>
      </c>
      <c r="D289" s="273">
        <f>27369735.5-14501842.07</f>
        <v>12867893.43</v>
      </c>
      <c r="E289" s="200">
        <f>'Проверочная  таблица'!DH37</f>
        <v>12867893.43</v>
      </c>
      <c r="F289" s="200">
        <f>'Проверочная  таблица'!DK37</f>
        <v>0</v>
      </c>
      <c r="G289" s="274">
        <f t="shared" ref="G289:G294" si="173">D289-E289</f>
        <v>0</v>
      </c>
      <c r="H289" s="278">
        <f t="shared" ref="H289:H294" si="174">IF(F289&gt;E289,1,0)</f>
        <v>0</v>
      </c>
      <c r="I289" s="278">
        <f t="shared" ref="I289:I294" si="175">IF(G289&lt;0,1,0)</f>
        <v>0</v>
      </c>
      <c r="J289" s="1098">
        <f>D289+D292</f>
        <v>624092893.42999995</v>
      </c>
    </row>
    <row r="290" spans="1:10" x14ac:dyDescent="0.25">
      <c r="A290" s="373"/>
      <c r="B290" s="374" t="s">
        <v>148</v>
      </c>
      <c r="C290" s="375"/>
      <c r="D290" s="377"/>
      <c r="E290" s="377"/>
      <c r="F290" s="377"/>
      <c r="G290" s="377">
        <f t="shared" si="173"/>
        <v>0</v>
      </c>
      <c r="H290" s="278">
        <f t="shared" si="174"/>
        <v>0</v>
      </c>
      <c r="I290" s="278">
        <f t="shared" si="175"/>
        <v>0</v>
      </c>
    </row>
    <row r="291" spans="1:10" x14ac:dyDescent="0.25">
      <c r="A291" s="373"/>
      <c r="B291" s="374" t="s">
        <v>149</v>
      </c>
      <c r="C291" s="375"/>
      <c r="D291" s="377">
        <f>D289-D290</f>
        <v>12867893.43</v>
      </c>
      <c r="E291" s="377">
        <f>E289-E290</f>
        <v>12867893.43</v>
      </c>
      <c r="F291" s="377">
        <f>F289-F290</f>
        <v>0</v>
      </c>
      <c r="G291" s="377">
        <f t="shared" si="173"/>
        <v>0</v>
      </c>
      <c r="H291" s="278">
        <f t="shared" si="174"/>
        <v>0</v>
      </c>
      <c r="I291" s="278">
        <f t="shared" si="175"/>
        <v>0</v>
      </c>
    </row>
    <row r="292" spans="1:10" x14ac:dyDescent="0.25">
      <c r="A292" s="634"/>
      <c r="B292" s="635" t="s">
        <v>58</v>
      </c>
      <c r="C292" s="627" t="s">
        <v>588</v>
      </c>
      <c r="D292" s="636">
        <v>611225000</v>
      </c>
      <c r="E292" s="633">
        <f>'Проверочная  таблица'!DI37</f>
        <v>611225000</v>
      </c>
      <c r="F292" s="633">
        <f>'Проверочная  таблица'!DL37</f>
        <v>0</v>
      </c>
      <c r="G292" s="637">
        <f t="shared" si="173"/>
        <v>0</v>
      </c>
      <c r="H292" s="278">
        <f t="shared" si="174"/>
        <v>0</v>
      </c>
      <c r="I292" s="278">
        <f t="shared" si="175"/>
        <v>0</v>
      </c>
    </row>
    <row r="293" spans="1:10" x14ac:dyDescent="0.25">
      <c r="A293" s="634"/>
      <c r="B293" s="638" t="s">
        <v>148</v>
      </c>
      <c r="C293" s="639"/>
      <c r="D293" s="637"/>
      <c r="E293" s="637"/>
      <c r="F293" s="637"/>
      <c r="G293" s="637">
        <f t="shared" si="173"/>
        <v>0</v>
      </c>
      <c r="H293" s="278">
        <f t="shared" si="174"/>
        <v>0</v>
      </c>
      <c r="I293" s="278">
        <f t="shared" si="175"/>
        <v>0</v>
      </c>
    </row>
    <row r="294" spans="1:10" x14ac:dyDescent="0.25">
      <c r="A294" s="634"/>
      <c r="B294" s="638" t="s">
        <v>149</v>
      </c>
      <c r="C294" s="639"/>
      <c r="D294" s="637">
        <f>D292-D293</f>
        <v>611225000</v>
      </c>
      <c r="E294" s="637">
        <f>E292-E293</f>
        <v>611225000</v>
      </c>
      <c r="F294" s="637">
        <f>F292-F293</f>
        <v>0</v>
      </c>
      <c r="G294" s="637">
        <f t="shared" si="173"/>
        <v>0</v>
      </c>
      <c r="H294" s="278">
        <f t="shared" si="174"/>
        <v>0</v>
      </c>
      <c r="I294" s="278">
        <f t="shared" si="175"/>
        <v>0</v>
      </c>
      <c r="J294" s="1100"/>
    </row>
    <row r="295" spans="1:10" ht="171.6" x14ac:dyDescent="0.25">
      <c r="A295" s="193"/>
      <c r="B295" s="461" t="s">
        <v>226</v>
      </c>
      <c r="C295" s="144" t="s">
        <v>202</v>
      </c>
      <c r="D295" s="273">
        <f>253195718.49+16718649</f>
        <v>269914367.49000001</v>
      </c>
      <c r="E295" s="1241">
        <f>D295-16718649</f>
        <v>253195718.49000001</v>
      </c>
      <c r="F295" s="378"/>
      <c r="G295" s="274">
        <f>D295-E295</f>
        <v>16718649</v>
      </c>
      <c r="H295" s="278">
        <f t="shared" ref="H295:H327" si="176">IF(F295&gt;E295,1,0)</f>
        <v>0</v>
      </c>
      <c r="I295" s="278">
        <f t="shared" ref="I295:I378" si="177">IF(G295&lt;0,1,0)</f>
        <v>0</v>
      </c>
    </row>
    <row r="296" spans="1:10" x14ac:dyDescent="0.25">
      <c r="A296" s="373"/>
      <c r="B296" s="374" t="s">
        <v>148</v>
      </c>
      <c r="C296" s="375"/>
      <c r="D296" s="377">
        <f>D295-D297</f>
        <v>227990030.80000001</v>
      </c>
      <c r="E296" s="377">
        <f>E295-E297</f>
        <v>211271381.80000001</v>
      </c>
      <c r="F296" s="377">
        <f>F295-F297</f>
        <v>0</v>
      </c>
      <c r="G296" s="377">
        <f>G295-G297</f>
        <v>16718649</v>
      </c>
      <c r="H296" s="278">
        <f t="shared" si="176"/>
        <v>0</v>
      </c>
      <c r="I296" s="278">
        <f t="shared" si="177"/>
        <v>0</v>
      </c>
    </row>
    <row r="297" spans="1:10" x14ac:dyDescent="0.25">
      <c r="A297" s="373"/>
      <c r="B297" s="374" t="s">
        <v>149</v>
      </c>
      <c r="C297" s="375"/>
      <c r="D297" s="376">
        <v>41924336.689999998</v>
      </c>
      <c r="E297" s="443">
        <f>D297</f>
        <v>41924336.689999998</v>
      </c>
      <c r="F297" s="376"/>
      <c r="G297" s="377">
        <f>D297-E297</f>
        <v>0</v>
      </c>
      <c r="H297" s="278">
        <f t="shared" si="176"/>
        <v>0</v>
      </c>
      <c r="I297" s="278">
        <f t="shared" si="177"/>
        <v>0</v>
      </c>
    </row>
    <row r="298" spans="1:10" x14ac:dyDescent="0.25">
      <c r="A298" s="193"/>
      <c r="B298" s="463"/>
      <c r="C298" s="189"/>
      <c r="D298" s="275"/>
      <c r="E298" s="187"/>
      <c r="F298" s="187"/>
      <c r="G298" s="274"/>
      <c r="H298" s="278">
        <f t="shared" si="176"/>
        <v>0</v>
      </c>
      <c r="I298" s="278">
        <f t="shared" si="177"/>
        <v>0</v>
      </c>
    </row>
    <row r="299" spans="1:10" x14ac:dyDescent="0.25">
      <c r="A299" s="185" t="s">
        <v>281</v>
      </c>
      <c r="B299" s="243" t="s">
        <v>282</v>
      </c>
      <c r="C299" s="191"/>
      <c r="D299" s="276">
        <f>D303</f>
        <v>27910320</v>
      </c>
      <c r="E299" s="276">
        <f t="shared" ref="E299:G299" si="178">E303</f>
        <v>27910320</v>
      </c>
      <c r="F299" s="276">
        <f t="shared" si="178"/>
        <v>0</v>
      </c>
      <c r="G299" s="276">
        <f t="shared" si="178"/>
        <v>0</v>
      </c>
      <c r="H299" s="278">
        <f t="shared" ref="H299:H305" si="179">IF(F299&gt;E299,1,0)</f>
        <v>0</v>
      </c>
      <c r="I299" s="278">
        <f t="shared" ref="I299:I305" si="180">IF(G299&lt;0,1,0)</f>
        <v>0</v>
      </c>
    </row>
    <row r="300" spans="1:10" x14ac:dyDescent="0.25">
      <c r="A300" s="365"/>
      <c r="B300" s="366" t="s">
        <v>148</v>
      </c>
      <c r="C300" s="367"/>
      <c r="D300" s="368">
        <f>D304</f>
        <v>27910320</v>
      </c>
      <c r="E300" s="368">
        <f t="shared" ref="E300:G300" si="181">E304</f>
        <v>27910320</v>
      </c>
      <c r="F300" s="368">
        <f t="shared" si="181"/>
        <v>0</v>
      </c>
      <c r="G300" s="368">
        <f t="shared" si="181"/>
        <v>0</v>
      </c>
      <c r="H300" s="278">
        <f t="shared" si="179"/>
        <v>0</v>
      </c>
      <c r="I300" s="278">
        <f t="shared" si="180"/>
        <v>0</v>
      </c>
    </row>
    <row r="301" spans="1:10" x14ac:dyDescent="0.25">
      <c r="A301" s="365"/>
      <c r="B301" s="366" t="s">
        <v>149</v>
      </c>
      <c r="C301" s="367"/>
      <c r="D301" s="368">
        <f>D305</f>
        <v>0</v>
      </c>
      <c r="E301" s="368">
        <f t="shared" ref="E301:G301" si="182">E305</f>
        <v>0</v>
      </c>
      <c r="F301" s="368">
        <f t="shared" si="182"/>
        <v>0</v>
      </c>
      <c r="G301" s="368">
        <f t="shared" si="182"/>
        <v>0</v>
      </c>
      <c r="H301" s="278">
        <f t="shared" si="179"/>
        <v>0</v>
      </c>
      <c r="I301" s="278">
        <f t="shared" si="180"/>
        <v>0</v>
      </c>
    </row>
    <row r="302" spans="1:10" x14ac:dyDescent="0.25">
      <c r="A302" s="193"/>
      <c r="B302" s="460" t="s">
        <v>38</v>
      </c>
      <c r="C302" s="189"/>
      <c r="D302" s="275"/>
      <c r="E302" s="187"/>
      <c r="F302" s="187"/>
      <c r="G302" s="274"/>
      <c r="H302" s="278">
        <f t="shared" si="179"/>
        <v>0</v>
      </c>
      <c r="I302" s="278">
        <f t="shared" si="180"/>
        <v>0</v>
      </c>
    </row>
    <row r="303" spans="1:10" ht="171.6" x14ac:dyDescent="0.25">
      <c r="A303" s="193"/>
      <c r="B303" s="461" t="s">
        <v>226</v>
      </c>
      <c r="C303" s="144" t="s">
        <v>202</v>
      </c>
      <c r="D303" s="273">
        <v>27910320</v>
      </c>
      <c r="E303" s="479">
        <f>D303</f>
        <v>27910320</v>
      </c>
      <c r="F303" s="378"/>
      <c r="G303" s="274">
        <f t="shared" ref="G303:G305" si="183">D303-E303</f>
        <v>0</v>
      </c>
      <c r="H303" s="278">
        <f t="shared" si="179"/>
        <v>0</v>
      </c>
      <c r="I303" s="278">
        <f t="shared" si="180"/>
        <v>0</v>
      </c>
    </row>
    <row r="304" spans="1:10" x14ac:dyDescent="0.25">
      <c r="A304" s="373"/>
      <c r="B304" s="374" t="s">
        <v>148</v>
      </c>
      <c r="C304" s="375"/>
      <c r="D304" s="377">
        <f>D303-D305</f>
        <v>27910320</v>
      </c>
      <c r="E304" s="377">
        <f t="shared" ref="E304:F304" si="184">E303-E305</f>
        <v>27910320</v>
      </c>
      <c r="F304" s="377">
        <f t="shared" si="184"/>
        <v>0</v>
      </c>
      <c r="G304" s="377">
        <f t="shared" si="183"/>
        <v>0</v>
      </c>
      <c r="H304" s="278">
        <f t="shared" si="179"/>
        <v>0</v>
      </c>
      <c r="I304" s="278">
        <f t="shared" si="180"/>
        <v>0</v>
      </c>
    </row>
    <row r="305" spans="1:9" x14ac:dyDescent="0.25">
      <c r="A305" s="373"/>
      <c r="B305" s="374" t="s">
        <v>149</v>
      </c>
      <c r="C305" s="375"/>
      <c r="D305" s="376"/>
      <c r="E305" s="443">
        <f>D305</f>
        <v>0</v>
      </c>
      <c r="F305" s="376"/>
      <c r="G305" s="377">
        <f t="shared" si="183"/>
        <v>0</v>
      </c>
      <c r="H305" s="278">
        <f t="shared" si="179"/>
        <v>0</v>
      </c>
      <c r="I305" s="278">
        <f t="shared" si="180"/>
        <v>0</v>
      </c>
    </row>
    <row r="306" spans="1:9" x14ac:dyDescent="0.25">
      <c r="A306" s="193"/>
      <c r="B306" s="463"/>
      <c r="C306" s="189"/>
      <c r="D306" s="275"/>
      <c r="E306" s="187"/>
      <c r="F306" s="187"/>
      <c r="G306" s="274"/>
      <c r="H306" s="278">
        <f>IF(F306&gt;E306,1,0)</f>
        <v>0</v>
      </c>
      <c r="I306" s="278">
        <f>IF(G306&lt;0,1,0)</f>
        <v>0</v>
      </c>
    </row>
    <row r="307" spans="1:9" x14ac:dyDescent="0.25">
      <c r="A307" s="185" t="s">
        <v>46</v>
      </c>
      <c r="B307" s="243" t="s">
        <v>112</v>
      </c>
      <c r="C307" s="191"/>
      <c r="D307" s="276">
        <f t="shared" ref="D307:G309" si="185">D311+D317+D314</f>
        <v>35300000</v>
      </c>
      <c r="E307" s="276">
        <f t="shared" si="185"/>
        <v>35300000</v>
      </c>
      <c r="F307" s="276">
        <f t="shared" si="185"/>
        <v>2500000</v>
      </c>
      <c r="G307" s="276">
        <f t="shared" si="185"/>
        <v>0</v>
      </c>
      <c r="H307" s="278">
        <f t="shared" si="176"/>
        <v>0</v>
      </c>
      <c r="I307" s="278">
        <f t="shared" si="177"/>
        <v>0</v>
      </c>
    </row>
    <row r="308" spans="1:9" x14ac:dyDescent="0.25">
      <c r="A308" s="365"/>
      <c r="B308" s="366" t="s">
        <v>148</v>
      </c>
      <c r="C308" s="367"/>
      <c r="D308" s="486">
        <f t="shared" si="185"/>
        <v>35300000</v>
      </c>
      <c r="E308" s="486">
        <f t="shared" si="185"/>
        <v>35300000</v>
      </c>
      <c r="F308" s="486">
        <f t="shared" si="185"/>
        <v>2500000</v>
      </c>
      <c r="G308" s="486">
        <f t="shared" si="185"/>
        <v>0</v>
      </c>
      <c r="H308" s="278">
        <f t="shared" si="176"/>
        <v>0</v>
      </c>
      <c r="I308" s="278">
        <f t="shared" si="177"/>
        <v>0</v>
      </c>
    </row>
    <row r="309" spans="1:9" x14ac:dyDescent="0.25">
      <c r="A309" s="365"/>
      <c r="B309" s="366" t="s">
        <v>149</v>
      </c>
      <c r="C309" s="367"/>
      <c r="D309" s="486">
        <f t="shared" si="185"/>
        <v>0</v>
      </c>
      <c r="E309" s="486">
        <f t="shared" si="185"/>
        <v>0</v>
      </c>
      <c r="F309" s="486">
        <f t="shared" si="185"/>
        <v>0</v>
      </c>
      <c r="G309" s="486">
        <f t="shared" si="185"/>
        <v>0</v>
      </c>
      <c r="H309" s="278">
        <f t="shared" si="176"/>
        <v>0</v>
      </c>
      <c r="I309" s="278">
        <f t="shared" si="177"/>
        <v>0</v>
      </c>
    </row>
    <row r="310" spans="1:9" x14ac:dyDescent="0.25">
      <c r="A310" s="193"/>
      <c r="B310" s="460" t="s">
        <v>38</v>
      </c>
      <c r="C310" s="189"/>
      <c r="D310" s="275"/>
      <c r="E310" s="187"/>
      <c r="F310" s="187"/>
      <c r="G310" s="274"/>
      <c r="H310" s="278">
        <f t="shared" si="176"/>
        <v>0</v>
      </c>
      <c r="I310" s="278">
        <f t="shared" si="177"/>
        <v>0</v>
      </c>
    </row>
    <row r="311" spans="1:9" ht="118.8" x14ac:dyDescent="0.25">
      <c r="A311" s="193"/>
      <c r="B311" s="459" t="s">
        <v>635</v>
      </c>
      <c r="C311" s="144" t="s">
        <v>559</v>
      </c>
      <c r="D311" s="273">
        <v>2500000</v>
      </c>
      <c r="E311" s="200">
        <f>'Прочая  субсидия_МР  и  ГО'!J33</f>
        <v>2500000</v>
      </c>
      <c r="F311" s="200">
        <f>'Прочая  субсидия_МР  и  ГО'!K33</f>
        <v>2500000</v>
      </c>
      <c r="G311" s="274">
        <f t="shared" ref="G311:G319" si="186">D311-E311</f>
        <v>0</v>
      </c>
      <c r="H311" s="278">
        <f t="shared" si="176"/>
        <v>0</v>
      </c>
      <c r="I311" s="278">
        <f t="shared" si="177"/>
        <v>0</v>
      </c>
    </row>
    <row r="312" spans="1:9" x14ac:dyDescent="0.25">
      <c r="A312" s="373"/>
      <c r="B312" s="374" t="s">
        <v>148</v>
      </c>
      <c r="C312" s="375"/>
      <c r="D312" s="377">
        <f>D311</f>
        <v>2500000</v>
      </c>
      <c r="E312" s="377">
        <f>E311</f>
        <v>2500000</v>
      </c>
      <c r="F312" s="377">
        <f>F311</f>
        <v>2500000</v>
      </c>
      <c r="G312" s="377">
        <f t="shared" si="186"/>
        <v>0</v>
      </c>
      <c r="H312" s="278">
        <f t="shared" si="176"/>
        <v>0</v>
      </c>
      <c r="I312" s="278">
        <f t="shared" si="177"/>
        <v>0</v>
      </c>
    </row>
    <row r="313" spans="1:9" x14ac:dyDescent="0.25">
      <c r="A313" s="373"/>
      <c r="B313" s="374" t="s">
        <v>149</v>
      </c>
      <c r="C313" s="375"/>
      <c r="D313" s="377"/>
      <c r="E313" s="377"/>
      <c r="F313" s="377"/>
      <c r="G313" s="377">
        <f t="shared" si="186"/>
        <v>0</v>
      </c>
      <c r="H313" s="278">
        <f t="shared" si="176"/>
        <v>0</v>
      </c>
      <c r="I313" s="278">
        <f t="shared" si="177"/>
        <v>0</v>
      </c>
    </row>
    <row r="314" spans="1:9" ht="118.8" x14ac:dyDescent="0.25">
      <c r="A314" s="193"/>
      <c r="B314" s="459" t="s">
        <v>412</v>
      </c>
      <c r="C314" s="144" t="s">
        <v>315</v>
      </c>
      <c r="D314" s="273">
        <v>32800000</v>
      </c>
      <c r="E314" s="200">
        <f>'Прочая  субсидия_МР  и  ГО'!L38</f>
        <v>32800000</v>
      </c>
      <c r="F314" s="200">
        <f>'Прочая  субсидия_МР  и  ГО'!M38</f>
        <v>0</v>
      </c>
      <c r="G314" s="274">
        <f>D314-E314</f>
        <v>0</v>
      </c>
      <c r="H314" s="278">
        <f>IF(F314&gt;E314,1,0)</f>
        <v>0</v>
      </c>
      <c r="I314" s="278">
        <f>IF(G314&lt;0,1,0)</f>
        <v>0</v>
      </c>
    </row>
    <row r="315" spans="1:9" x14ac:dyDescent="0.25">
      <c r="A315" s="373"/>
      <c r="B315" s="374" t="s">
        <v>148</v>
      </c>
      <c r="C315" s="375"/>
      <c r="D315" s="377">
        <f>D314</f>
        <v>32800000</v>
      </c>
      <c r="E315" s="377">
        <f t="shared" ref="E315:F315" si="187">E314</f>
        <v>32800000</v>
      </c>
      <c r="F315" s="377">
        <f t="shared" si="187"/>
        <v>0</v>
      </c>
      <c r="G315" s="377">
        <f>D315-E315</f>
        <v>0</v>
      </c>
      <c r="H315" s="278">
        <f>IF(F315&gt;E315,1,0)</f>
        <v>0</v>
      </c>
      <c r="I315" s="278">
        <f>IF(G315&lt;0,1,0)</f>
        <v>0</v>
      </c>
    </row>
    <row r="316" spans="1:9" x14ac:dyDescent="0.25">
      <c r="A316" s="373"/>
      <c r="B316" s="374" t="s">
        <v>149</v>
      </c>
      <c r="C316" s="375"/>
      <c r="D316" s="377"/>
      <c r="E316" s="377"/>
      <c r="F316" s="377"/>
      <c r="G316" s="377">
        <f>D316-E316</f>
        <v>0</v>
      </c>
      <c r="H316" s="278">
        <f>IF(F316&gt;E316,1,0)</f>
        <v>0</v>
      </c>
      <c r="I316" s="278">
        <f>IF(G316&lt;0,1,0)</f>
        <v>0</v>
      </c>
    </row>
    <row r="317" spans="1:9" ht="171.6" hidden="1" x14ac:dyDescent="0.25">
      <c r="A317" s="1003"/>
      <c r="B317" s="461" t="s">
        <v>226</v>
      </c>
      <c r="C317" s="144" t="s">
        <v>202</v>
      </c>
      <c r="D317" s="273"/>
      <c r="E317" s="479">
        <f>D317</f>
        <v>0</v>
      </c>
      <c r="F317" s="378"/>
      <c r="G317" s="274">
        <f t="shared" si="186"/>
        <v>0</v>
      </c>
      <c r="H317" s="278">
        <f t="shared" si="176"/>
        <v>0</v>
      </c>
      <c r="I317" s="278">
        <f t="shared" si="177"/>
        <v>0</v>
      </c>
    </row>
    <row r="318" spans="1:9" hidden="1" x14ac:dyDescent="0.25">
      <c r="A318" s="373"/>
      <c r="B318" s="374" t="s">
        <v>148</v>
      </c>
      <c r="C318" s="375"/>
      <c r="D318" s="377">
        <f>D317</f>
        <v>0</v>
      </c>
      <c r="E318" s="377">
        <f>E317</f>
        <v>0</v>
      </c>
      <c r="F318" s="377">
        <f>F317</f>
        <v>0</v>
      </c>
      <c r="G318" s="377">
        <f t="shared" si="186"/>
        <v>0</v>
      </c>
      <c r="H318" s="278">
        <f t="shared" si="176"/>
        <v>0</v>
      </c>
      <c r="I318" s="278">
        <f t="shared" si="177"/>
        <v>0</v>
      </c>
    </row>
    <row r="319" spans="1:9" hidden="1" x14ac:dyDescent="0.25">
      <c r="A319" s="373"/>
      <c r="B319" s="374" t="s">
        <v>149</v>
      </c>
      <c r="C319" s="375"/>
      <c r="D319" s="377">
        <f>D317-D318</f>
        <v>0</v>
      </c>
      <c r="E319" s="377">
        <f>E317-E318</f>
        <v>0</v>
      </c>
      <c r="F319" s="377">
        <f>F317-F318</f>
        <v>0</v>
      </c>
      <c r="G319" s="377">
        <f t="shared" si="186"/>
        <v>0</v>
      </c>
      <c r="H319" s="278">
        <f t="shared" si="176"/>
        <v>0</v>
      </c>
      <c r="I319" s="278">
        <f t="shared" si="177"/>
        <v>0</v>
      </c>
    </row>
    <row r="320" spans="1:9" x14ac:dyDescent="0.25">
      <c r="A320" s="193"/>
      <c r="B320" s="463"/>
      <c r="C320" s="189"/>
      <c r="D320" s="275"/>
      <c r="E320" s="187"/>
      <c r="F320" s="187"/>
      <c r="G320" s="274"/>
      <c r="H320" s="278">
        <f t="shared" si="176"/>
        <v>0</v>
      </c>
      <c r="I320" s="278">
        <f t="shared" si="177"/>
        <v>0</v>
      </c>
    </row>
    <row r="321" spans="1:10" x14ac:dyDescent="0.25">
      <c r="A321" s="185" t="s">
        <v>33</v>
      </c>
      <c r="B321" s="243" t="s">
        <v>34</v>
      </c>
      <c r="C321" s="191"/>
      <c r="D321" s="731">
        <f>D358+D361+D328+D334+D340+D337+D343+D346+D325+D349+D352+D355+D331</f>
        <v>263440115.28</v>
      </c>
      <c r="E321" s="731">
        <f t="shared" ref="E321:G321" si="188">E358+E361+E328+E334+E340+E337+E343+E346+E325+E349+E352+E355+E331</f>
        <v>263440115.28</v>
      </c>
      <c r="F321" s="731">
        <f t="shared" si="188"/>
        <v>2585768.0699999998</v>
      </c>
      <c r="G321" s="731">
        <f t="shared" si="188"/>
        <v>0</v>
      </c>
      <c r="H321" s="278">
        <f t="shared" si="176"/>
        <v>0</v>
      </c>
      <c r="I321" s="278">
        <f t="shared" si="177"/>
        <v>0</v>
      </c>
    </row>
    <row r="322" spans="1:10" x14ac:dyDescent="0.25">
      <c r="A322" s="365"/>
      <c r="B322" s="366" t="s">
        <v>148</v>
      </c>
      <c r="C322" s="367"/>
      <c r="D322" s="486">
        <f>D359+D362+D329+D335+D341+D338+D344+D347+D326+D350+D353+D356+D332</f>
        <v>104419256</v>
      </c>
      <c r="E322" s="486">
        <f t="shared" ref="E322:G322" si="189">E359+E362+E329+E335+E341+E338+E344+E347+E326+E350+E353+E356+E332</f>
        <v>104419256</v>
      </c>
      <c r="F322" s="486">
        <f t="shared" si="189"/>
        <v>2585768.0699999998</v>
      </c>
      <c r="G322" s="486">
        <f t="shared" si="189"/>
        <v>0</v>
      </c>
      <c r="H322" s="278">
        <f t="shared" si="176"/>
        <v>0</v>
      </c>
      <c r="I322" s="278">
        <f t="shared" si="177"/>
        <v>0</v>
      </c>
    </row>
    <row r="323" spans="1:10" x14ac:dyDescent="0.25">
      <c r="A323" s="365"/>
      <c r="B323" s="366" t="s">
        <v>149</v>
      </c>
      <c r="C323" s="367"/>
      <c r="D323" s="486">
        <f>D360+D363+D330+D336+D342+D339+D345+D348+D327+D351+D354+D357+D333</f>
        <v>159020859.28</v>
      </c>
      <c r="E323" s="486">
        <f t="shared" ref="E323:G323" si="190">E360+E363+E330+E336+E342+E339+E345+E348+E327+E351+E354+E357+E333</f>
        <v>159020859.28</v>
      </c>
      <c r="F323" s="486">
        <f t="shared" si="190"/>
        <v>0</v>
      </c>
      <c r="G323" s="486">
        <f t="shared" si="190"/>
        <v>0</v>
      </c>
      <c r="H323" s="278">
        <f t="shared" si="176"/>
        <v>0</v>
      </c>
      <c r="I323" s="278">
        <f t="shared" si="177"/>
        <v>0</v>
      </c>
    </row>
    <row r="324" spans="1:10" x14ac:dyDescent="0.25">
      <c r="A324" s="193"/>
      <c r="B324" s="460" t="s">
        <v>38</v>
      </c>
      <c r="C324" s="189"/>
      <c r="D324" s="275"/>
      <c r="E324" s="275"/>
      <c r="F324" s="275"/>
      <c r="G324" s="275"/>
      <c r="H324" s="278">
        <f t="shared" si="176"/>
        <v>0</v>
      </c>
      <c r="I324" s="278">
        <f t="shared" si="177"/>
        <v>0</v>
      </c>
    </row>
    <row r="325" spans="1:10" ht="145.19999999999999" x14ac:dyDescent="0.25">
      <c r="A325" s="241"/>
      <c r="B325" s="465" t="s">
        <v>319</v>
      </c>
      <c r="C325" s="144" t="s">
        <v>304</v>
      </c>
      <c r="D325" s="273">
        <v>1201777</v>
      </c>
      <c r="E325" s="200">
        <f>'Проверочная  таблица'!DT37</f>
        <v>1201777</v>
      </c>
      <c r="F325" s="200">
        <f>'Проверочная  таблица'!EB37</f>
        <v>878838</v>
      </c>
      <c r="G325" s="274">
        <f>D325-E325</f>
        <v>0</v>
      </c>
      <c r="H325" s="278">
        <f t="shared" si="176"/>
        <v>0</v>
      </c>
      <c r="I325" s="278">
        <f t="shared" si="177"/>
        <v>0</v>
      </c>
    </row>
    <row r="326" spans="1:10" x14ac:dyDescent="0.25">
      <c r="A326" s="373"/>
      <c r="B326" s="374" t="s">
        <v>148</v>
      </c>
      <c r="C326" s="375"/>
      <c r="D326" s="377">
        <f>D325</f>
        <v>1201777</v>
      </c>
      <c r="E326" s="377">
        <f>E325</f>
        <v>1201777</v>
      </c>
      <c r="F326" s="377">
        <f>F325</f>
        <v>878838</v>
      </c>
      <c r="G326" s="377">
        <f>D326-E326</f>
        <v>0</v>
      </c>
      <c r="H326" s="278">
        <f t="shared" si="176"/>
        <v>0</v>
      </c>
      <c r="I326" s="278">
        <f t="shared" si="177"/>
        <v>0</v>
      </c>
    </row>
    <row r="327" spans="1:10" x14ac:dyDescent="0.25">
      <c r="A327" s="373"/>
      <c r="B327" s="374" t="s">
        <v>149</v>
      </c>
      <c r="C327" s="375"/>
      <c r="D327" s="377"/>
      <c r="E327" s="377"/>
      <c r="F327" s="377"/>
      <c r="G327" s="377">
        <f>D327-E327</f>
        <v>0</v>
      </c>
      <c r="H327" s="278">
        <f t="shared" si="176"/>
        <v>0</v>
      </c>
      <c r="I327" s="278">
        <f t="shared" si="177"/>
        <v>0</v>
      </c>
    </row>
    <row r="328" spans="1:10" ht="105.6" x14ac:dyDescent="0.25">
      <c r="A328" s="193"/>
      <c r="B328" s="465" t="s">
        <v>248</v>
      </c>
      <c r="C328" s="144" t="s">
        <v>247</v>
      </c>
      <c r="D328" s="273">
        <f>85241982.76+10778876.52</f>
        <v>96020859.280000001</v>
      </c>
      <c r="E328" s="200">
        <f>'Проверочная  таблица'!AL38</f>
        <v>96020859.280000001</v>
      </c>
      <c r="F328" s="200">
        <f>'Проверочная  таблица'!AQ38</f>
        <v>0</v>
      </c>
      <c r="G328" s="274">
        <f>D328-E328</f>
        <v>0</v>
      </c>
      <c r="H328" s="278">
        <f t="shared" ref="H328:H339" si="191">IF(F328&gt;E328,1,0)</f>
        <v>0</v>
      </c>
      <c r="I328" s="278">
        <f>IF(G328&lt;0,1,0)</f>
        <v>0</v>
      </c>
    </row>
    <row r="329" spans="1:10" x14ac:dyDescent="0.25">
      <c r="A329" s="373"/>
      <c r="B329" s="374" t="s">
        <v>148</v>
      </c>
      <c r="C329" s="375"/>
      <c r="D329" s="377"/>
      <c r="E329" s="377"/>
      <c r="F329" s="377"/>
      <c r="G329" s="377">
        <v>0</v>
      </c>
      <c r="H329" s="278">
        <f t="shared" si="191"/>
        <v>0</v>
      </c>
      <c r="I329" s="278">
        <f>IF(G329&lt;0,1,0)</f>
        <v>0</v>
      </c>
    </row>
    <row r="330" spans="1:10" x14ac:dyDescent="0.25">
      <c r="A330" s="373"/>
      <c r="B330" s="374" t="s">
        <v>149</v>
      </c>
      <c r="C330" s="578"/>
      <c r="D330" s="377">
        <f>D328-D329</f>
        <v>96020859.280000001</v>
      </c>
      <c r="E330" s="377">
        <f>E328-E329</f>
        <v>96020859.280000001</v>
      </c>
      <c r="F330" s="377">
        <f>F328-F329</f>
        <v>0</v>
      </c>
      <c r="G330" s="377">
        <f>D330-E330</f>
        <v>0</v>
      </c>
      <c r="H330" s="278">
        <f t="shared" si="191"/>
        <v>0</v>
      </c>
      <c r="I330" s="278">
        <f>IF(G330&lt;0,1,0)</f>
        <v>0</v>
      </c>
    </row>
    <row r="331" spans="1:10" ht="145.19999999999999" x14ac:dyDescent="0.25">
      <c r="A331" s="1002"/>
      <c r="B331" s="465" t="s">
        <v>634</v>
      </c>
      <c r="C331" s="144" t="s">
        <v>633</v>
      </c>
      <c r="D331" s="273">
        <v>3000000</v>
      </c>
      <c r="E331" s="200">
        <f>'Прочая  субсидия_МР  и  ГО'!N38</f>
        <v>2999999.9999999995</v>
      </c>
      <c r="F331" s="200">
        <f>'Прочая  субсидия_МР  и  ГО'!O38</f>
        <v>664997.34</v>
      </c>
      <c r="G331" s="274">
        <f>D331-E331</f>
        <v>0</v>
      </c>
      <c r="H331" s="278">
        <f t="shared" ref="H331:H333" si="192">IF(F331&gt;E331,1,0)</f>
        <v>0</v>
      </c>
      <c r="I331" s="278">
        <f t="shared" ref="I331:I333" si="193">IF(G331&lt;0,1,0)</f>
        <v>0</v>
      </c>
    </row>
    <row r="332" spans="1:10" x14ac:dyDescent="0.25">
      <c r="A332" s="373"/>
      <c r="B332" s="374" t="s">
        <v>148</v>
      </c>
      <c r="C332" s="375"/>
      <c r="D332" s="377">
        <f>D331</f>
        <v>3000000</v>
      </c>
      <c r="E332" s="377">
        <f t="shared" ref="E332:F332" si="194">E331</f>
        <v>2999999.9999999995</v>
      </c>
      <c r="F332" s="377">
        <f t="shared" si="194"/>
        <v>664997.34</v>
      </c>
      <c r="G332" s="377">
        <f>D332-E332</f>
        <v>0</v>
      </c>
      <c r="H332" s="278">
        <f t="shared" si="192"/>
        <v>0</v>
      </c>
      <c r="I332" s="278">
        <f t="shared" si="193"/>
        <v>0</v>
      </c>
    </row>
    <row r="333" spans="1:10" x14ac:dyDescent="0.25">
      <c r="A333" s="373"/>
      <c r="B333" s="374" t="s">
        <v>149</v>
      </c>
      <c r="C333" s="578"/>
      <c r="D333" s="377"/>
      <c r="E333" s="377"/>
      <c r="F333" s="377"/>
      <c r="G333" s="377">
        <f>D333-E333</f>
        <v>0</v>
      </c>
      <c r="H333" s="278">
        <f t="shared" si="192"/>
        <v>0</v>
      </c>
      <c r="I333" s="278">
        <f t="shared" si="193"/>
        <v>0</v>
      </c>
    </row>
    <row r="334" spans="1:10" ht="158.4" x14ac:dyDescent="0.25">
      <c r="A334" s="193"/>
      <c r="B334" s="735" t="s">
        <v>249</v>
      </c>
      <c r="C334" s="144" t="s">
        <v>250</v>
      </c>
      <c r="D334" s="577">
        <v>200000</v>
      </c>
      <c r="E334" s="200">
        <f>'Проверочная  таблица'!JN38</f>
        <v>200000</v>
      </c>
      <c r="F334" s="200">
        <f>'Проверочная  таблица'!JS38</f>
        <v>0</v>
      </c>
      <c r="G334" s="274">
        <f>D334-E334</f>
        <v>0</v>
      </c>
      <c r="H334" s="278">
        <f t="shared" si="191"/>
        <v>0</v>
      </c>
      <c r="I334" s="278">
        <f t="shared" ref="I334:I339" si="195">IF(G334&lt;0,1,0)</f>
        <v>0</v>
      </c>
      <c r="J334" s="1098">
        <f>D334+D337</f>
        <v>427600</v>
      </c>
    </row>
    <row r="335" spans="1:10" x14ac:dyDescent="0.25">
      <c r="A335" s="373"/>
      <c r="B335" s="374" t="s">
        <v>148</v>
      </c>
      <c r="C335" s="579"/>
      <c r="D335" s="377">
        <f>D334</f>
        <v>200000</v>
      </c>
      <c r="E335" s="377">
        <f>E334</f>
        <v>200000</v>
      </c>
      <c r="F335" s="377">
        <f>F334</f>
        <v>0</v>
      </c>
      <c r="G335" s="377">
        <f>G334</f>
        <v>0</v>
      </c>
      <c r="H335" s="278">
        <f t="shared" si="191"/>
        <v>0</v>
      </c>
      <c r="I335" s="278">
        <f t="shared" si="195"/>
        <v>0</v>
      </c>
    </row>
    <row r="336" spans="1:10" x14ac:dyDescent="0.25">
      <c r="A336" s="373"/>
      <c r="B336" s="374" t="s">
        <v>149</v>
      </c>
      <c r="C336" s="375"/>
      <c r="D336" s="377"/>
      <c r="E336" s="377"/>
      <c r="F336" s="377"/>
      <c r="G336" s="377">
        <f>D336-E336</f>
        <v>0</v>
      </c>
      <c r="H336" s="278">
        <f t="shared" si="191"/>
        <v>0</v>
      </c>
      <c r="I336" s="278">
        <f t="shared" si="195"/>
        <v>0</v>
      </c>
    </row>
    <row r="337" spans="1:17" x14ac:dyDescent="0.25">
      <c r="A337" s="634"/>
      <c r="B337" s="635" t="s">
        <v>58</v>
      </c>
      <c r="C337" s="627" t="s">
        <v>250</v>
      </c>
      <c r="D337" s="636">
        <v>227600</v>
      </c>
      <c r="E337" s="633">
        <f>'Проверочная  таблица'!JO38</f>
        <v>227600</v>
      </c>
      <c r="F337" s="633">
        <f>'Проверочная  таблица'!JT38</f>
        <v>0</v>
      </c>
      <c r="G337" s="637">
        <f>D337-E337</f>
        <v>0</v>
      </c>
      <c r="H337" s="278">
        <f t="shared" si="191"/>
        <v>0</v>
      </c>
      <c r="I337" s="278">
        <f t="shared" si="195"/>
        <v>0</v>
      </c>
    </row>
    <row r="338" spans="1:17" x14ac:dyDescent="0.25">
      <c r="A338" s="634"/>
      <c r="B338" s="638" t="s">
        <v>148</v>
      </c>
      <c r="C338" s="639"/>
      <c r="D338" s="637">
        <f>D337</f>
        <v>227600</v>
      </c>
      <c r="E338" s="637">
        <f>E337</f>
        <v>227600</v>
      </c>
      <c r="F338" s="637">
        <f>F337</f>
        <v>0</v>
      </c>
      <c r="G338" s="637">
        <f>G337</f>
        <v>0</v>
      </c>
      <c r="H338" s="278">
        <f t="shared" si="191"/>
        <v>0</v>
      </c>
      <c r="I338" s="278">
        <f t="shared" si="195"/>
        <v>0</v>
      </c>
    </row>
    <row r="339" spans="1:17" x14ac:dyDescent="0.25">
      <c r="A339" s="634"/>
      <c r="B339" s="638" t="s">
        <v>149</v>
      </c>
      <c r="C339" s="639"/>
      <c r="D339" s="637"/>
      <c r="E339" s="637"/>
      <c r="F339" s="637"/>
      <c r="G339" s="637">
        <f>D339-E339</f>
        <v>0</v>
      </c>
      <c r="H339" s="278">
        <f t="shared" si="191"/>
        <v>0</v>
      </c>
      <c r="I339" s="278">
        <f t="shared" si="195"/>
        <v>0</v>
      </c>
    </row>
    <row r="340" spans="1:17" ht="118.8" x14ac:dyDescent="0.25">
      <c r="A340" s="193"/>
      <c r="B340" s="735" t="s">
        <v>296</v>
      </c>
      <c r="C340" s="144" t="s">
        <v>308</v>
      </c>
      <c r="D340" s="577">
        <v>7330100</v>
      </c>
      <c r="E340" s="200">
        <f>'Проверочная  таблица'!IH38</f>
        <v>7330100.0000000009</v>
      </c>
      <c r="F340" s="200">
        <f>'Проверочная  таблица'!IK38</f>
        <v>226889.59</v>
      </c>
      <c r="G340" s="274">
        <f>D340-E340</f>
        <v>0</v>
      </c>
      <c r="H340" s="278">
        <f t="shared" ref="H340:H345" si="196">IF(F340&gt;E340,1,0)</f>
        <v>0</v>
      </c>
      <c r="I340" s="278">
        <f t="shared" ref="I340:I345" si="197">IF(G340&lt;0,1,0)</f>
        <v>0</v>
      </c>
      <c r="J340" s="1101">
        <f>D340+D343</f>
        <v>26178800</v>
      </c>
    </row>
    <row r="341" spans="1:17" x14ac:dyDescent="0.25">
      <c r="A341" s="373"/>
      <c r="B341" s="374" t="s">
        <v>148</v>
      </c>
      <c r="C341" s="579"/>
      <c r="D341" s="377">
        <f>D340</f>
        <v>7330100</v>
      </c>
      <c r="E341" s="377">
        <f>E340</f>
        <v>7330100.0000000009</v>
      </c>
      <c r="F341" s="377">
        <f>F340</f>
        <v>226889.59</v>
      </c>
      <c r="G341" s="377">
        <f>G340</f>
        <v>0</v>
      </c>
      <c r="H341" s="278">
        <f t="shared" si="196"/>
        <v>0</v>
      </c>
      <c r="I341" s="278">
        <f t="shared" si="197"/>
        <v>0</v>
      </c>
      <c r="J341" s="1102"/>
    </row>
    <row r="342" spans="1:17" x14ac:dyDescent="0.25">
      <c r="A342" s="373"/>
      <c r="B342" s="374" t="s">
        <v>149</v>
      </c>
      <c r="C342" s="375"/>
      <c r="D342" s="377"/>
      <c r="E342" s="377"/>
      <c r="F342" s="377"/>
      <c r="G342" s="377">
        <f>D342-E342</f>
        <v>0</v>
      </c>
      <c r="H342" s="278">
        <f t="shared" si="196"/>
        <v>0</v>
      </c>
      <c r="I342" s="278">
        <f t="shared" si="197"/>
        <v>0</v>
      </c>
      <c r="J342" s="1099"/>
    </row>
    <row r="343" spans="1:17" x14ac:dyDescent="0.25">
      <c r="A343" s="634"/>
      <c r="B343" s="635" t="s">
        <v>58</v>
      </c>
      <c r="C343" s="627" t="s">
        <v>308</v>
      </c>
      <c r="D343" s="636">
        <v>18848700</v>
      </c>
      <c r="E343" s="633">
        <f>'Проверочная  таблица'!II38</f>
        <v>18848700</v>
      </c>
      <c r="F343" s="633">
        <f>'Проверочная  таблица'!IL38</f>
        <v>583426.39</v>
      </c>
      <c r="G343" s="637">
        <f>D343-E343</f>
        <v>0</v>
      </c>
      <c r="H343" s="278">
        <f t="shared" si="196"/>
        <v>0</v>
      </c>
      <c r="I343" s="278">
        <f t="shared" si="197"/>
        <v>0</v>
      </c>
      <c r="J343" s="1103"/>
    </row>
    <row r="344" spans="1:17" x14ac:dyDescent="0.25">
      <c r="A344" s="634"/>
      <c r="B344" s="638" t="s">
        <v>148</v>
      </c>
      <c r="C344" s="639"/>
      <c r="D344" s="637">
        <f>D343</f>
        <v>18848700</v>
      </c>
      <c r="E344" s="637">
        <f>E343</f>
        <v>18848700</v>
      </c>
      <c r="F344" s="637">
        <f>F343</f>
        <v>583426.39</v>
      </c>
      <c r="G344" s="637">
        <f>G343</f>
        <v>0</v>
      </c>
      <c r="H344" s="278">
        <f t="shared" si="196"/>
        <v>0</v>
      </c>
      <c r="I344" s="278">
        <f t="shared" si="197"/>
        <v>0</v>
      </c>
      <c r="J344" s="1099"/>
    </row>
    <row r="345" spans="1:17" x14ac:dyDescent="0.25">
      <c r="A345" s="634"/>
      <c r="B345" s="638" t="s">
        <v>149</v>
      </c>
      <c r="C345" s="639"/>
      <c r="D345" s="637"/>
      <c r="E345" s="637"/>
      <c r="F345" s="637"/>
      <c r="G345" s="637">
        <f>D345-E345</f>
        <v>0</v>
      </c>
      <c r="H345" s="278">
        <f t="shared" si="196"/>
        <v>0</v>
      </c>
      <c r="I345" s="278">
        <f t="shared" si="197"/>
        <v>0</v>
      </c>
      <c r="J345" s="1099"/>
      <c r="K345" s="734"/>
      <c r="L345" s="734"/>
      <c r="M345" s="734"/>
      <c r="N345" s="734"/>
      <c r="O345" s="734"/>
      <c r="P345" s="734"/>
      <c r="Q345" s="734"/>
    </row>
    <row r="346" spans="1:17" ht="145.19999999999999" x14ac:dyDescent="0.25">
      <c r="A346" s="193"/>
      <c r="B346" s="735" t="s">
        <v>310</v>
      </c>
      <c r="C346" s="144" t="s">
        <v>309</v>
      </c>
      <c r="D346" s="577">
        <v>1588500</v>
      </c>
      <c r="E346" s="200">
        <f>'Проверочная  таблица'!IB37</f>
        <v>1588500</v>
      </c>
      <c r="F346" s="200">
        <f>'Проверочная  таблица'!IE37</f>
        <v>0</v>
      </c>
      <c r="G346" s="274">
        <f>D346-E346</f>
        <v>0</v>
      </c>
      <c r="H346" s="278">
        <f t="shared" ref="H346:H351" si="198">IF(F346&gt;E346,1,0)</f>
        <v>0</v>
      </c>
      <c r="I346" s="278">
        <f t="shared" ref="I346:I351" si="199">IF(G346&lt;0,1,0)</f>
        <v>0</v>
      </c>
      <c r="J346" s="1098">
        <f>D346+D349</f>
        <v>5672500</v>
      </c>
      <c r="K346" s="734"/>
      <c r="L346" s="734"/>
      <c r="M346" s="734"/>
      <c r="N346" s="734"/>
      <c r="O346" s="734"/>
      <c r="P346" s="734"/>
      <c r="Q346" s="734"/>
    </row>
    <row r="347" spans="1:17" x14ac:dyDescent="0.25">
      <c r="A347" s="373"/>
      <c r="B347" s="374" t="s">
        <v>148</v>
      </c>
      <c r="C347" s="579"/>
      <c r="D347" s="377">
        <f>D346</f>
        <v>1588500</v>
      </c>
      <c r="E347" s="377">
        <f>E346</f>
        <v>1588500</v>
      </c>
      <c r="F347" s="377">
        <f>F346</f>
        <v>0</v>
      </c>
      <c r="G347" s="377">
        <f>G346</f>
        <v>0</v>
      </c>
      <c r="H347" s="278">
        <f t="shared" si="198"/>
        <v>0</v>
      </c>
      <c r="I347" s="278">
        <f t="shared" si="199"/>
        <v>0</v>
      </c>
      <c r="K347" s="734"/>
      <c r="L347" s="734"/>
      <c r="M347" s="734"/>
      <c r="N347" s="734"/>
      <c r="O347" s="734"/>
      <c r="P347" s="734"/>
      <c r="Q347" s="734"/>
    </row>
    <row r="348" spans="1:17" x14ac:dyDescent="0.25">
      <c r="A348" s="373"/>
      <c r="B348" s="374" t="s">
        <v>149</v>
      </c>
      <c r="C348" s="375"/>
      <c r="D348" s="377"/>
      <c r="E348" s="377"/>
      <c r="F348" s="377"/>
      <c r="G348" s="377">
        <f>D348-E348</f>
        <v>0</v>
      </c>
      <c r="H348" s="278">
        <f t="shared" si="198"/>
        <v>0</v>
      </c>
      <c r="I348" s="278">
        <f t="shared" si="199"/>
        <v>0</v>
      </c>
      <c r="K348" s="734"/>
      <c r="L348" s="734"/>
      <c r="M348" s="734"/>
      <c r="N348" s="734"/>
      <c r="O348" s="734"/>
      <c r="P348" s="734"/>
      <c r="Q348" s="734"/>
    </row>
    <row r="349" spans="1:17" x14ac:dyDescent="0.25">
      <c r="A349" s="634"/>
      <c r="B349" s="635" t="s">
        <v>58</v>
      </c>
      <c r="C349" s="627" t="s">
        <v>309</v>
      </c>
      <c r="D349" s="636">
        <v>4084000</v>
      </c>
      <c r="E349" s="633">
        <f>'Проверочная  таблица'!IC37</f>
        <v>4084000</v>
      </c>
      <c r="F349" s="633">
        <f>'Проверочная  таблица'!IF37</f>
        <v>0</v>
      </c>
      <c r="G349" s="637">
        <f>D349-E349</f>
        <v>0</v>
      </c>
      <c r="H349" s="278">
        <f t="shared" si="198"/>
        <v>0</v>
      </c>
      <c r="I349" s="278">
        <f t="shared" si="199"/>
        <v>0</v>
      </c>
      <c r="J349" s="1100"/>
      <c r="K349" s="734"/>
      <c r="L349" s="734"/>
      <c r="M349" s="734"/>
      <c r="N349" s="734"/>
      <c r="O349" s="734"/>
      <c r="P349" s="734"/>
      <c r="Q349" s="734"/>
    </row>
    <row r="350" spans="1:17" x14ac:dyDescent="0.25">
      <c r="A350" s="634"/>
      <c r="B350" s="638" t="s">
        <v>148</v>
      </c>
      <c r="C350" s="639"/>
      <c r="D350" s="637">
        <f>D349</f>
        <v>4084000</v>
      </c>
      <c r="E350" s="637">
        <f>E349</f>
        <v>4084000</v>
      </c>
      <c r="F350" s="637">
        <f>F349</f>
        <v>0</v>
      </c>
      <c r="G350" s="637">
        <f>G349</f>
        <v>0</v>
      </c>
      <c r="H350" s="278">
        <f t="shared" si="198"/>
        <v>0</v>
      </c>
      <c r="I350" s="278">
        <f t="shared" si="199"/>
        <v>0</v>
      </c>
      <c r="K350" s="734"/>
      <c r="L350" s="734"/>
      <c r="M350" s="734"/>
      <c r="N350" s="734"/>
      <c r="O350" s="734"/>
      <c r="P350" s="734"/>
      <c r="Q350" s="734"/>
    </row>
    <row r="351" spans="1:17" x14ac:dyDescent="0.25">
      <c r="A351" s="634"/>
      <c r="B351" s="638" t="s">
        <v>149</v>
      </c>
      <c r="C351" s="639"/>
      <c r="D351" s="637"/>
      <c r="E351" s="637"/>
      <c r="F351" s="637"/>
      <c r="G351" s="637">
        <f>D351-E351</f>
        <v>0</v>
      </c>
      <c r="H351" s="278">
        <f t="shared" si="198"/>
        <v>0</v>
      </c>
      <c r="I351" s="278">
        <f t="shared" si="199"/>
        <v>0</v>
      </c>
      <c r="J351" s="1099"/>
      <c r="K351" s="734"/>
      <c r="L351" s="734"/>
      <c r="M351" s="734"/>
      <c r="N351" s="734"/>
      <c r="O351" s="734"/>
      <c r="P351" s="734"/>
      <c r="Q351" s="734"/>
    </row>
    <row r="352" spans="1:17" ht="250.8" x14ac:dyDescent="0.25">
      <c r="A352" s="874"/>
      <c r="B352" s="735" t="s">
        <v>443</v>
      </c>
      <c r="C352" s="144" t="s">
        <v>440</v>
      </c>
      <c r="D352" s="577">
        <v>17640000</v>
      </c>
      <c r="E352" s="200">
        <f>'Проверочная  таблица'!JL38</f>
        <v>17640000</v>
      </c>
      <c r="F352" s="200">
        <f>'Проверочная  таблица'!JQ38</f>
        <v>0</v>
      </c>
      <c r="G352" s="274">
        <f>D352-E352</f>
        <v>0</v>
      </c>
      <c r="H352" s="278">
        <f t="shared" ref="H352:H357" si="200">IF(F352&gt;E352,1,0)</f>
        <v>0</v>
      </c>
      <c r="I352" s="278">
        <f t="shared" ref="I352:I357" si="201">IF(G352&lt;0,1,0)</f>
        <v>0</v>
      </c>
      <c r="J352" s="1098">
        <f>D352+D355</f>
        <v>63000000</v>
      </c>
      <c r="K352" s="734"/>
      <c r="L352" s="734"/>
      <c r="M352" s="734"/>
      <c r="N352" s="734"/>
      <c r="O352" s="734"/>
      <c r="P352" s="734"/>
      <c r="Q352" s="734"/>
    </row>
    <row r="353" spans="1:17" x14ac:dyDescent="0.25">
      <c r="A353" s="373"/>
      <c r="B353" s="374" t="s">
        <v>148</v>
      </c>
      <c r="C353" s="579"/>
      <c r="D353" s="377"/>
      <c r="E353" s="377"/>
      <c r="F353" s="377"/>
      <c r="G353" s="377"/>
      <c r="H353" s="278">
        <f t="shared" si="200"/>
        <v>0</v>
      </c>
      <c r="I353" s="278">
        <f t="shared" si="201"/>
        <v>0</v>
      </c>
      <c r="K353" s="734"/>
      <c r="L353" s="734"/>
      <c r="M353" s="734"/>
      <c r="N353" s="734"/>
      <c r="O353" s="734"/>
      <c r="P353" s="734"/>
      <c r="Q353" s="734"/>
    </row>
    <row r="354" spans="1:17" x14ac:dyDescent="0.25">
      <c r="A354" s="373"/>
      <c r="B354" s="374" t="s">
        <v>149</v>
      </c>
      <c r="C354" s="375"/>
      <c r="D354" s="377">
        <f>D352-D353</f>
        <v>17640000</v>
      </c>
      <c r="E354" s="377">
        <f>E352-E353</f>
        <v>17640000</v>
      </c>
      <c r="F354" s="377">
        <f>F352-F353</f>
        <v>0</v>
      </c>
      <c r="G354" s="377">
        <f>D354-E354</f>
        <v>0</v>
      </c>
      <c r="H354" s="278">
        <f t="shared" si="200"/>
        <v>0</v>
      </c>
      <c r="I354" s="278">
        <f t="shared" si="201"/>
        <v>0</v>
      </c>
      <c r="K354" s="734"/>
      <c r="L354" s="734"/>
      <c r="M354" s="734"/>
      <c r="N354" s="734"/>
      <c r="O354" s="734"/>
      <c r="P354" s="734"/>
      <c r="Q354" s="734"/>
    </row>
    <row r="355" spans="1:17" x14ac:dyDescent="0.25">
      <c r="A355" s="634"/>
      <c r="B355" s="635" t="s">
        <v>58</v>
      </c>
      <c r="C355" s="627" t="s">
        <v>440</v>
      </c>
      <c r="D355" s="636">
        <v>45360000</v>
      </c>
      <c r="E355" s="633">
        <f>'Проверочная  таблица'!JM38</f>
        <v>45360000</v>
      </c>
      <c r="F355" s="633">
        <f>'Проверочная  таблица'!JR38</f>
        <v>0</v>
      </c>
      <c r="G355" s="637">
        <f>D355-E355</f>
        <v>0</v>
      </c>
      <c r="H355" s="278">
        <f t="shared" si="200"/>
        <v>0</v>
      </c>
      <c r="I355" s="278">
        <f t="shared" si="201"/>
        <v>0</v>
      </c>
      <c r="J355" s="1100"/>
      <c r="K355" s="734"/>
      <c r="L355" s="734"/>
      <c r="M355" s="734"/>
      <c r="N355" s="734"/>
      <c r="O355" s="734"/>
      <c r="P355" s="734"/>
      <c r="Q355" s="734"/>
    </row>
    <row r="356" spans="1:17" x14ac:dyDescent="0.25">
      <c r="A356" s="634"/>
      <c r="B356" s="638" t="s">
        <v>148</v>
      </c>
      <c r="C356" s="639"/>
      <c r="D356" s="637"/>
      <c r="E356" s="637"/>
      <c r="F356" s="637"/>
      <c r="G356" s="637"/>
      <c r="H356" s="278">
        <f t="shared" si="200"/>
        <v>0</v>
      </c>
      <c r="I356" s="278">
        <f t="shared" si="201"/>
        <v>0</v>
      </c>
      <c r="K356" s="734"/>
      <c r="L356" s="734"/>
      <c r="M356" s="734"/>
      <c r="N356" s="734"/>
      <c r="O356" s="734"/>
      <c r="P356" s="734"/>
      <c r="Q356" s="734"/>
    </row>
    <row r="357" spans="1:17" x14ac:dyDescent="0.25">
      <c r="A357" s="634"/>
      <c r="B357" s="638" t="s">
        <v>149</v>
      </c>
      <c r="C357" s="639"/>
      <c r="D357" s="637">
        <f>D355-D356</f>
        <v>45360000</v>
      </c>
      <c r="E357" s="637">
        <f>E355-E356</f>
        <v>45360000</v>
      </c>
      <c r="F357" s="637">
        <f>F355-F356</f>
        <v>0</v>
      </c>
      <c r="G357" s="637">
        <f>D357-E357</f>
        <v>0</v>
      </c>
      <c r="H357" s="278">
        <f t="shared" si="200"/>
        <v>0</v>
      </c>
      <c r="I357" s="278">
        <f t="shared" si="201"/>
        <v>0</v>
      </c>
      <c r="J357" s="1099"/>
      <c r="K357" s="734"/>
      <c r="L357" s="734"/>
      <c r="M357" s="734"/>
      <c r="N357" s="734"/>
      <c r="O357" s="734"/>
      <c r="P357" s="734"/>
      <c r="Q357" s="734"/>
    </row>
    <row r="358" spans="1:17" ht="158.4" x14ac:dyDescent="0.25">
      <c r="A358" s="193"/>
      <c r="B358" s="465" t="s">
        <v>430</v>
      </c>
      <c r="C358" s="144" t="s">
        <v>429</v>
      </c>
      <c r="D358" s="273">
        <v>300000</v>
      </c>
      <c r="E358" s="187">
        <f>'Прочая  субсидия_МР  и  ГО'!P38</f>
        <v>300000</v>
      </c>
      <c r="F358" s="187">
        <f>'Прочая  субсидия_МР  и  ГО'!Q38</f>
        <v>231616.75</v>
      </c>
      <c r="G358" s="274">
        <f t="shared" ref="G358:G360" si="202">D358-E358</f>
        <v>0</v>
      </c>
      <c r="H358" s="278">
        <f t="shared" ref="H358:H363" si="203">IF(F358&gt;E358,1,0)</f>
        <v>0</v>
      </c>
      <c r="I358" s="278">
        <f t="shared" si="177"/>
        <v>0</v>
      </c>
    </row>
    <row r="359" spans="1:17" x14ac:dyDescent="0.25">
      <c r="A359" s="373"/>
      <c r="B359" s="374" t="s">
        <v>148</v>
      </c>
      <c r="C359" s="375"/>
      <c r="D359" s="377">
        <f>D358</f>
        <v>300000</v>
      </c>
      <c r="E359" s="377">
        <f>E358</f>
        <v>300000</v>
      </c>
      <c r="F359" s="377">
        <f>F358</f>
        <v>231616.75</v>
      </c>
      <c r="G359" s="377">
        <f t="shared" si="202"/>
        <v>0</v>
      </c>
      <c r="H359" s="278">
        <f t="shared" si="203"/>
        <v>0</v>
      </c>
      <c r="I359" s="278">
        <f t="shared" si="177"/>
        <v>0</v>
      </c>
    </row>
    <row r="360" spans="1:17" x14ac:dyDescent="0.25">
      <c r="A360" s="373"/>
      <c r="B360" s="374" t="s">
        <v>149</v>
      </c>
      <c r="C360" s="375"/>
      <c r="D360" s="377"/>
      <c r="E360" s="377"/>
      <c r="F360" s="377"/>
      <c r="G360" s="377">
        <f t="shared" si="202"/>
        <v>0</v>
      </c>
      <c r="H360" s="278">
        <f t="shared" si="203"/>
        <v>0</v>
      </c>
      <c r="I360" s="278">
        <f t="shared" si="177"/>
        <v>0</v>
      </c>
    </row>
    <row r="361" spans="1:17" ht="171.6" x14ac:dyDescent="0.25">
      <c r="A361" s="193"/>
      <c r="B361" s="461" t="s">
        <v>226</v>
      </c>
      <c r="C361" s="144" t="s">
        <v>202</v>
      </c>
      <c r="D361" s="273">
        <v>67638579</v>
      </c>
      <c r="E361" s="437">
        <f>D361</f>
        <v>67638579</v>
      </c>
      <c r="F361" s="378"/>
      <c r="G361" s="274">
        <f>D361-E361</f>
        <v>0</v>
      </c>
      <c r="H361" s="278">
        <f t="shared" si="203"/>
        <v>0</v>
      </c>
      <c r="I361" s="278">
        <f t="shared" si="177"/>
        <v>0</v>
      </c>
      <c r="J361" s="1099"/>
      <c r="K361" s="734"/>
      <c r="L361" s="734"/>
      <c r="M361" s="734"/>
      <c r="N361" s="734"/>
      <c r="O361" s="734"/>
      <c r="P361" s="734"/>
      <c r="Q361" s="734"/>
    </row>
    <row r="362" spans="1:17" x14ac:dyDescent="0.25">
      <c r="A362" s="373"/>
      <c r="B362" s="374" t="s">
        <v>148</v>
      </c>
      <c r="C362" s="375"/>
      <c r="D362" s="377">
        <f>D361-D363</f>
        <v>67638579</v>
      </c>
      <c r="E362" s="377">
        <f>E361-E363</f>
        <v>67638579</v>
      </c>
      <c r="F362" s="377">
        <f>F361-F363</f>
        <v>0</v>
      </c>
      <c r="G362" s="377">
        <f>D362-E362</f>
        <v>0</v>
      </c>
      <c r="H362" s="278">
        <f t="shared" si="203"/>
        <v>0</v>
      </c>
      <c r="I362" s="278">
        <f t="shared" si="177"/>
        <v>0</v>
      </c>
      <c r="J362" s="1099"/>
      <c r="K362" s="734"/>
      <c r="L362" s="734"/>
      <c r="M362" s="734"/>
      <c r="N362" s="734"/>
      <c r="O362" s="734"/>
      <c r="P362" s="734"/>
      <c r="Q362" s="734"/>
    </row>
    <row r="363" spans="1:17" x14ac:dyDescent="0.25">
      <c r="A363" s="373"/>
      <c r="B363" s="374" t="s">
        <v>149</v>
      </c>
      <c r="C363" s="375"/>
      <c r="D363" s="376"/>
      <c r="E363" s="443">
        <f>D363</f>
        <v>0</v>
      </c>
      <c r="F363" s="376"/>
      <c r="G363" s="377">
        <f>D363-E363</f>
        <v>0</v>
      </c>
      <c r="H363" s="278">
        <f t="shared" si="203"/>
        <v>0</v>
      </c>
      <c r="I363" s="278">
        <f t="shared" si="177"/>
        <v>0</v>
      </c>
    </row>
    <row r="364" spans="1:17" s="734" customFormat="1" x14ac:dyDescent="0.25">
      <c r="A364" s="241"/>
      <c r="B364" s="357"/>
      <c r="C364" s="259"/>
      <c r="D364" s="467"/>
      <c r="E364" s="467"/>
      <c r="F364" s="467"/>
      <c r="G364" s="467"/>
      <c r="H364" s="468"/>
      <c r="I364" s="278">
        <f t="shared" si="177"/>
        <v>0</v>
      </c>
      <c r="J364" s="1099"/>
    </row>
    <row r="365" spans="1:17" s="734" customFormat="1" x14ac:dyDescent="0.25">
      <c r="A365" s="1195">
        <v>1003</v>
      </c>
      <c r="B365" s="1196" t="s">
        <v>913</v>
      </c>
      <c r="C365" s="191"/>
      <c r="D365" s="276">
        <f>D368+D371</f>
        <v>0</v>
      </c>
      <c r="E365" s="276">
        <f t="shared" ref="E365:G365" si="204">E368+E371</f>
        <v>0</v>
      </c>
      <c r="F365" s="276">
        <f t="shared" si="204"/>
        <v>0</v>
      </c>
      <c r="G365" s="276">
        <f t="shared" si="204"/>
        <v>0</v>
      </c>
      <c r="H365" s="278">
        <f t="shared" ref="H365:H367" si="205">IF(F365&gt;E365,1,0)</f>
        <v>0</v>
      </c>
      <c r="I365" s="278">
        <f t="shared" ref="I365:I367" si="206">IF(G365&lt;0,1,0)</f>
        <v>0</v>
      </c>
      <c r="J365" s="1099"/>
    </row>
    <row r="366" spans="1:17" x14ac:dyDescent="0.25">
      <c r="A366" s="365"/>
      <c r="B366" s="366" t="s">
        <v>148</v>
      </c>
      <c r="C366" s="367"/>
      <c r="D366" s="486">
        <f>D369+D372</f>
        <v>0</v>
      </c>
      <c r="E366" s="486">
        <f t="shared" ref="E366:G366" si="207">E369+E372</f>
        <v>0</v>
      </c>
      <c r="F366" s="486">
        <f t="shared" si="207"/>
        <v>0</v>
      </c>
      <c r="G366" s="486">
        <f t="shared" si="207"/>
        <v>0</v>
      </c>
      <c r="H366" s="278">
        <f t="shared" si="205"/>
        <v>0</v>
      </c>
      <c r="I366" s="278">
        <f t="shared" si="206"/>
        <v>0</v>
      </c>
      <c r="J366" s="1193"/>
    </row>
    <row r="367" spans="1:17" x14ac:dyDescent="0.25">
      <c r="A367" s="365"/>
      <c r="B367" s="366" t="s">
        <v>149</v>
      </c>
      <c r="C367" s="367"/>
      <c r="D367" s="486">
        <f>D370+D373</f>
        <v>0</v>
      </c>
      <c r="E367" s="486">
        <f t="shared" ref="E367:G367" si="208">E370+E373</f>
        <v>0</v>
      </c>
      <c r="F367" s="486">
        <f t="shared" si="208"/>
        <v>0</v>
      </c>
      <c r="G367" s="486">
        <f t="shared" si="208"/>
        <v>0</v>
      </c>
      <c r="H367" s="278">
        <f t="shared" si="205"/>
        <v>0</v>
      </c>
      <c r="I367" s="278">
        <f t="shared" si="206"/>
        <v>0</v>
      </c>
      <c r="J367" s="1193"/>
    </row>
    <row r="368" spans="1:17" ht="158.4" x14ac:dyDescent="0.25">
      <c r="A368" s="1173"/>
      <c r="B368" s="459" t="s">
        <v>857</v>
      </c>
      <c r="C368" s="144" t="s">
        <v>858</v>
      </c>
      <c r="D368" s="273"/>
      <c r="E368" s="200">
        <f>'Проверочная  таблица'!HV37</f>
        <v>0</v>
      </c>
      <c r="F368" s="200">
        <f>'Проверочная  таблица'!HY37</f>
        <v>0</v>
      </c>
      <c r="G368" s="274">
        <f t="shared" ref="G368:G371" si="209">D368-E368</f>
        <v>0</v>
      </c>
      <c r="H368" s="278">
        <f t="shared" ref="H368:H373" si="210">IF(F368&gt;E368,1,0)</f>
        <v>0</v>
      </c>
      <c r="I368" s="278">
        <f t="shared" ref="I368:I373" si="211">IF(G368&lt;0,1,0)</f>
        <v>0</v>
      </c>
      <c r="J368" s="1098">
        <f>D368+D371</f>
        <v>0</v>
      </c>
    </row>
    <row r="369" spans="1:10" x14ac:dyDescent="0.25">
      <c r="A369" s="373"/>
      <c r="B369" s="374" t="s">
        <v>148</v>
      </c>
      <c r="C369" s="375"/>
      <c r="D369" s="377">
        <f>D368</f>
        <v>0</v>
      </c>
      <c r="E369" s="377">
        <f>E368</f>
        <v>0</v>
      </c>
      <c r="F369" s="377">
        <f>F368</f>
        <v>0</v>
      </c>
      <c r="G369" s="377">
        <f t="shared" si="209"/>
        <v>0</v>
      </c>
      <c r="H369" s="278">
        <f t="shared" si="210"/>
        <v>0</v>
      </c>
      <c r="I369" s="278">
        <f t="shared" si="211"/>
        <v>0</v>
      </c>
      <c r="J369" s="1174"/>
    </row>
    <row r="370" spans="1:10" x14ac:dyDescent="0.25">
      <c r="A370" s="373"/>
      <c r="B370" s="374" t="s">
        <v>149</v>
      </c>
      <c r="C370" s="375"/>
      <c r="D370" s="377"/>
      <c r="E370" s="377"/>
      <c r="F370" s="377"/>
      <c r="G370" s="377">
        <f t="shared" si="209"/>
        <v>0</v>
      </c>
      <c r="H370" s="278">
        <f t="shared" si="210"/>
        <v>0</v>
      </c>
      <c r="I370" s="278">
        <f t="shared" si="211"/>
        <v>0</v>
      </c>
      <c r="J370" s="1174"/>
    </row>
    <row r="371" spans="1:10" x14ac:dyDescent="0.25">
      <c r="A371" s="634"/>
      <c r="B371" s="635" t="s">
        <v>58</v>
      </c>
      <c r="C371" s="627" t="s">
        <v>858</v>
      </c>
      <c r="D371" s="636"/>
      <c r="E371" s="633">
        <f>'Проверочная  таблица'!HW37</f>
        <v>0</v>
      </c>
      <c r="F371" s="633">
        <f>'Проверочная  таблица'!HZ37</f>
        <v>0</v>
      </c>
      <c r="G371" s="637">
        <f t="shared" si="209"/>
        <v>0</v>
      </c>
      <c r="H371" s="278">
        <f t="shared" si="210"/>
        <v>0</v>
      </c>
      <c r="I371" s="278">
        <f t="shared" si="211"/>
        <v>0</v>
      </c>
      <c r="J371" s="1174"/>
    </row>
    <row r="372" spans="1:10" x14ac:dyDescent="0.25">
      <c r="A372" s="634"/>
      <c r="B372" s="638" t="s">
        <v>148</v>
      </c>
      <c r="C372" s="639"/>
      <c r="D372" s="637">
        <f>D371</f>
        <v>0</v>
      </c>
      <c r="E372" s="637">
        <f>E371</f>
        <v>0</v>
      </c>
      <c r="F372" s="637">
        <f>F371</f>
        <v>0</v>
      </c>
      <c r="G372" s="637">
        <f>D372-E372</f>
        <v>0</v>
      </c>
      <c r="H372" s="278">
        <f t="shared" si="210"/>
        <v>0</v>
      </c>
      <c r="I372" s="278">
        <f t="shared" si="211"/>
        <v>0</v>
      </c>
      <c r="J372" s="1174"/>
    </row>
    <row r="373" spans="1:10" x14ac:dyDescent="0.25">
      <c r="A373" s="634"/>
      <c r="B373" s="638" t="s">
        <v>149</v>
      </c>
      <c r="C373" s="639"/>
      <c r="D373" s="637"/>
      <c r="E373" s="637"/>
      <c r="F373" s="637"/>
      <c r="G373" s="637">
        <f>D373-E373</f>
        <v>0</v>
      </c>
      <c r="H373" s="278">
        <f t="shared" si="210"/>
        <v>0</v>
      </c>
      <c r="I373" s="278">
        <f t="shared" si="211"/>
        <v>0</v>
      </c>
      <c r="J373" s="1174"/>
    </row>
    <row r="374" spans="1:10" s="734" customFormat="1" x14ac:dyDescent="0.25">
      <c r="A374" s="241"/>
      <c r="B374" s="357"/>
      <c r="C374" s="259"/>
      <c r="D374" s="467"/>
      <c r="E374" s="467"/>
      <c r="F374" s="467"/>
      <c r="G374" s="467"/>
      <c r="H374" s="468"/>
      <c r="I374" s="468"/>
      <c r="J374" s="1099"/>
    </row>
    <row r="375" spans="1:10" x14ac:dyDescent="0.25">
      <c r="A375" s="185">
        <v>1101</v>
      </c>
      <c r="B375" s="243" t="s">
        <v>30</v>
      </c>
      <c r="C375" s="191"/>
      <c r="D375" s="276">
        <f>D379</f>
        <v>43500000</v>
      </c>
      <c r="E375" s="276">
        <f t="shared" ref="E375:G375" si="212">E379</f>
        <v>43500000</v>
      </c>
      <c r="F375" s="276">
        <f t="shared" si="212"/>
        <v>0</v>
      </c>
      <c r="G375" s="276">
        <f t="shared" si="212"/>
        <v>0</v>
      </c>
      <c r="H375" s="278">
        <f t="shared" ref="H375:H381" si="213">IF(F375&gt;E375,1,0)</f>
        <v>0</v>
      </c>
      <c r="I375" s="278">
        <f t="shared" si="177"/>
        <v>0</v>
      </c>
    </row>
    <row r="376" spans="1:10" x14ac:dyDescent="0.25">
      <c r="A376" s="365"/>
      <c r="B376" s="366" t="s">
        <v>148</v>
      </c>
      <c r="C376" s="367"/>
      <c r="D376" s="486">
        <f>D380</f>
        <v>43500000</v>
      </c>
      <c r="E376" s="486">
        <f t="shared" ref="E376:G376" si="214">E380</f>
        <v>43500000</v>
      </c>
      <c r="F376" s="486">
        <f t="shared" si="214"/>
        <v>0</v>
      </c>
      <c r="G376" s="486">
        <f t="shared" si="214"/>
        <v>0</v>
      </c>
      <c r="H376" s="278">
        <f t="shared" si="213"/>
        <v>0</v>
      </c>
      <c r="I376" s="278">
        <f t="shared" si="177"/>
        <v>0</v>
      </c>
    </row>
    <row r="377" spans="1:10" x14ac:dyDescent="0.25">
      <c r="A377" s="365"/>
      <c r="B377" s="366" t="s">
        <v>149</v>
      </c>
      <c r="C377" s="367"/>
      <c r="D377" s="486">
        <f>D381</f>
        <v>0</v>
      </c>
      <c r="E377" s="486">
        <f t="shared" ref="E377:G377" si="215">E381</f>
        <v>0</v>
      </c>
      <c r="F377" s="486">
        <f t="shared" si="215"/>
        <v>0</v>
      </c>
      <c r="G377" s="486">
        <f t="shared" si="215"/>
        <v>0</v>
      </c>
      <c r="H377" s="278">
        <f t="shared" si="213"/>
        <v>0</v>
      </c>
      <c r="I377" s="278">
        <f t="shared" si="177"/>
        <v>0</v>
      </c>
    </row>
    <row r="378" spans="1:10" x14ac:dyDescent="0.25">
      <c r="A378" s="193"/>
      <c r="B378" s="460" t="s">
        <v>38</v>
      </c>
      <c r="C378" s="189"/>
      <c r="D378" s="275"/>
      <c r="E378" s="187"/>
      <c r="F378" s="187"/>
      <c r="G378" s="274"/>
      <c r="H378" s="278">
        <f t="shared" si="213"/>
        <v>0</v>
      </c>
      <c r="I378" s="278">
        <f t="shared" si="177"/>
        <v>0</v>
      </c>
    </row>
    <row r="379" spans="1:10" ht="171.6" x14ac:dyDescent="0.25">
      <c r="A379" s="193"/>
      <c r="B379" s="461" t="s">
        <v>226</v>
      </c>
      <c r="C379" s="144" t="s">
        <v>202</v>
      </c>
      <c r="D379" s="273">
        <v>43500000</v>
      </c>
      <c r="E379" s="437">
        <f>D379</f>
        <v>43500000</v>
      </c>
      <c r="F379" s="378"/>
      <c r="G379" s="274">
        <f t="shared" ref="G379" si="216">D379-E379</f>
        <v>0</v>
      </c>
      <c r="H379" s="278">
        <f t="shared" si="213"/>
        <v>0</v>
      </c>
      <c r="I379" s="278">
        <f t="shared" ref="I379:I449" si="217">IF(G379&lt;0,1,0)</f>
        <v>0</v>
      </c>
    </row>
    <row r="380" spans="1:10" x14ac:dyDescent="0.25">
      <c r="A380" s="373"/>
      <c r="B380" s="374" t="s">
        <v>148</v>
      </c>
      <c r="C380" s="375"/>
      <c r="D380" s="377">
        <f>D379</f>
        <v>43500000</v>
      </c>
      <c r="E380" s="377">
        <f t="shared" ref="E380:G380" si="218">E379</f>
        <v>43500000</v>
      </c>
      <c r="F380" s="377">
        <f t="shared" si="218"/>
        <v>0</v>
      </c>
      <c r="G380" s="377">
        <f t="shared" si="218"/>
        <v>0</v>
      </c>
      <c r="H380" s="278">
        <f t="shared" si="213"/>
        <v>0</v>
      </c>
      <c r="I380" s="278">
        <f t="shared" si="217"/>
        <v>0</v>
      </c>
    </row>
    <row r="381" spans="1:10" x14ac:dyDescent="0.25">
      <c r="A381" s="373"/>
      <c r="B381" s="374" t="s">
        <v>149</v>
      </c>
      <c r="C381" s="375"/>
      <c r="D381" s="443"/>
      <c r="E381" s="443"/>
      <c r="F381" s="443"/>
      <c r="G381" s="443"/>
      <c r="H381" s="278">
        <f t="shared" si="213"/>
        <v>0</v>
      </c>
      <c r="I381" s="278">
        <f t="shared" si="217"/>
        <v>0</v>
      </c>
    </row>
    <row r="382" spans="1:10" x14ac:dyDescent="0.25">
      <c r="A382" s="193"/>
      <c r="B382" s="461"/>
      <c r="C382" s="259"/>
      <c r="D382" s="273"/>
      <c r="E382" s="187"/>
      <c r="F382" s="187"/>
      <c r="G382" s="274"/>
      <c r="H382" s="278"/>
      <c r="I382" s="278">
        <f t="shared" si="217"/>
        <v>0</v>
      </c>
    </row>
    <row r="383" spans="1:10" x14ac:dyDescent="0.25">
      <c r="A383" s="185">
        <v>1102</v>
      </c>
      <c r="B383" s="243" t="s">
        <v>104</v>
      </c>
      <c r="C383" s="191"/>
      <c r="D383" s="276">
        <f>D387+D402+D405+D420+D390+D393+D396+D399+D408+D411+D414+D417</f>
        <v>295182398.94999999</v>
      </c>
      <c r="E383" s="276">
        <f t="shared" ref="E383:G383" si="219">E387+E402+E405+E420+E390+E393+E396+E399+E408+E411+E414+E417</f>
        <v>295182398.94999999</v>
      </c>
      <c r="F383" s="276">
        <f t="shared" si="219"/>
        <v>10109030.630000001</v>
      </c>
      <c r="G383" s="276">
        <f t="shared" si="219"/>
        <v>0</v>
      </c>
      <c r="H383" s="278">
        <f t="shared" ref="H383:H449" si="220">IF(F383&gt;E383,1,0)</f>
        <v>0</v>
      </c>
      <c r="I383" s="278">
        <f t="shared" si="217"/>
        <v>0</v>
      </c>
    </row>
    <row r="384" spans="1:10" x14ac:dyDescent="0.25">
      <c r="A384" s="365"/>
      <c r="B384" s="366" t="s">
        <v>148</v>
      </c>
      <c r="C384" s="367"/>
      <c r="D384" s="486">
        <f t="shared" ref="D384:G385" si="221">D388+D403+D406+D421+D391+D394+D397+D400+D409+D412+D415+D418</f>
        <v>86835403.159999996</v>
      </c>
      <c r="E384" s="486">
        <f t="shared" si="221"/>
        <v>86835403.159999996</v>
      </c>
      <c r="F384" s="486">
        <f t="shared" si="221"/>
        <v>192326.69999999998</v>
      </c>
      <c r="G384" s="486">
        <f t="shared" si="221"/>
        <v>0</v>
      </c>
      <c r="H384" s="278">
        <f t="shared" si="220"/>
        <v>0</v>
      </c>
      <c r="I384" s="278">
        <f t="shared" si="217"/>
        <v>0</v>
      </c>
    </row>
    <row r="385" spans="1:10" x14ac:dyDescent="0.25">
      <c r="A385" s="365"/>
      <c r="B385" s="366" t="s">
        <v>149</v>
      </c>
      <c r="C385" s="367"/>
      <c r="D385" s="486">
        <f t="shared" si="221"/>
        <v>208346995.79000002</v>
      </c>
      <c r="E385" s="486">
        <f t="shared" si="221"/>
        <v>208346995.79000002</v>
      </c>
      <c r="F385" s="486">
        <f t="shared" si="221"/>
        <v>9916703.9299999997</v>
      </c>
      <c r="G385" s="486">
        <f t="shared" si="221"/>
        <v>0</v>
      </c>
      <c r="H385" s="278">
        <f t="shared" si="220"/>
        <v>0</v>
      </c>
      <c r="I385" s="278">
        <f t="shared" si="217"/>
        <v>0</v>
      </c>
    </row>
    <row r="386" spans="1:10" x14ac:dyDescent="0.25">
      <c r="A386" s="193"/>
      <c r="B386" s="460" t="s">
        <v>38</v>
      </c>
      <c r="C386" s="189"/>
      <c r="D386" s="275"/>
      <c r="E386" s="187"/>
      <c r="F386" s="187"/>
      <c r="G386" s="274"/>
      <c r="H386" s="278">
        <f t="shared" si="220"/>
        <v>0</v>
      </c>
      <c r="I386" s="278">
        <f t="shared" si="217"/>
        <v>0</v>
      </c>
    </row>
    <row r="387" spans="1:10" ht="132" x14ac:dyDescent="0.25">
      <c r="A387" s="193"/>
      <c r="B387" s="461" t="s">
        <v>615</v>
      </c>
      <c r="C387" s="144" t="s">
        <v>614</v>
      </c>
      <c r="D387" s="273">
        <v>5400000</v>
      </c>
      <c r="E387" s="200">
        <f>'Прочая  субсидия_МР  и  ГО'!D38</f>
        <v>5400000</v>
      </c>
      <c r="F387" s="200">
        <f>'Прочая  субсидия_МР  и  ГО'!E38</f>
        <v>192326.69999999998</v>
      </c>
      <c r="G387" s="274">
        <f>D387-E387</f>
        <v>0</v>
      </c>
      <c r="H387" s="278">
        <f t="shared" ref="H387:H395" si="222">IF(F387&gt;E387,1,0)</f>
        <v>0</v>
      </c>
      <c r="I387" s="278">
        <f t="shared" ref="I387:I395" si="223">IF(G387&lt;0,1,0)</f>
        <v>0</v>
      </c>
    </row>
    <row r="388" spans="1:10" x14ac:dyDescent="0.25">
      <c r="A388" s="373"/>
      <c r="B388" s="374" t="s">
        <v>148</v>
      </c>
      <c r="C388" s="375"/>
      <c r="D388" s="377">
        <f>D387</f>
        <v>5400000</v>
      </c>
      <c r="E388" s="377">
        <f>E387</f>
        <v>5400000</v>
      </c>
      <c r="F388" s="377">
        <f>F387</f>
        <v>192326.69999999998</v>
      </c>
      <c r="G388" s="377">
        <f>D388-E388</f>
        <v>0</v>
      </c>
      <c r="H388" s="278">
        <f t="shared" si="222"/>
        <v>0</v>
      </c>
      <c r="I388" s="278">
        <f t="shared" si="223"/>
        <v>0</v>
      </c>
    </row>
    <row r="389" spans="1:10" x14ac:dyDescent="0.25">
      <c r="A389" s="373"/>
      <c r="B389" s="374" t="s">
        <v>149</v>
      </c>
      <c r="C389" s="375"/>
      <c r="D389" s="377"/>
      <c r="E389" s="377"/>
      <c r="F389" s="377"/>
      <c r="G389" s="377">
        <f>D389-E389</f>
        <v>0</v>
      </c>
      <c r="H389" s="278">
        <f t="shared" si="222"/>
        <v>0</v>
      </c>
      <c r="I389" s="278">
        <f t="shared" si="223"/>
        <v>0</v>
      </c>
    </row>
    <row r="390" spans="1:10" ht="237.6" x14ac:dyDescent="0.25">
      <c r="A390" s="927"/>
      <c r="B390" s="461" t="s">
        <v>616</v>
      </c>
      <c r="C390" s="144" t="s">
        <v>486</v>
      </c>
      <c r="D390" s="273">
        <v>2361275.79</v>
      </c>
      <c r="E390" s="200">
        <f>'Проверочная  таблица'!OF37</f>
        <v>2361275.79</v>
      </c>
      <c r="F390" s="200">
        <f>'Проверочная  таблица'!OI37</f>
        <v>18164.319999999949</v>
      </c>
      <c r="G390" s="274">
        <f t="shared" ref="G390" si="224">D390-E390</f>
        <v>0</v>
      </c>
      <c r="H390" s="278">
        <f t="shared" si="222"/>
        <v>0</v>
      </c>
      <c r="I390" s="278">
        <f t="shared" si="223"/>
        <v>0</v>
      </c>
      <c r="J390" s="1098">
        <f>D390+D393</f>
        <v>114521875.79000001</v>
      </c>
    </row>
    <row r="391" spans="1:10" x14ac:dyDescent="0.25">
      <c r="A391" s="373"/>
      <c r="B391" s="374" t="s">
        <v>148</v>
      </c>
      <c r="C391" s="375"/>
      <c r="D391" s="377"/>
      <c r="E391" s="377"/>
      <c r="F391" s="377"/>
      <c r="G391" s="377"/>
      <c r="H391" s="278">
        <f t="shared" si="222"/>
        <v>0</v>
      </c>
      <c r="I391" s="278">
        <f t="shared" si="223"/>
        <v>0</v>
      </c>
    </row>
    <row r="392" spans="1:10" x14ac:dyDescent="0.25">
      <c r="A392" s="373"/>
      <c r="B392" s="374" t="s">
        <v>149</v>
      </c>
      <c r="C392" s="375"/>
      <c r="D392" s="377">
        <f>D390</f>
        <v>2361275.79</v>
      </c>
      <c r="E392" s="377">
        <f t="shared" ref="E392:G392" si="225">E390</f>
        <v>2361275.79</v>
      </c>
      <c r="F392" s="377">
        <f t="shared" si="225"/>
        <v>18164.319999999949</v>
      </c>
      <c r="G392" s="377">
        <f t="shared" si="225"/>
        <v>0</v>
      </c>
      <c r="H392" s="278">
        <f t="shared" si="222"/>
        <v>0</v>
      </c>
      <c r="I392" s="278">
        <f t="shared" si="223"/>
        <v>0</v>
      </c>
    </row>
    <row r="393" spans="1:10" x14ac:dyDescent="0.25">
      <c r="A393" s="634"/>
      <c r="B393" s="635" t="s">
        <v>58</v>
      </c>
      <c r="C393" s="627" t="s">
        <v>486</v>
      </c>
      <c r="D393" s="636">
        <v>112160600</v>
      </c>
      <c r="E393" s="633">
        <f>'Проверочная  таблица'!OG37</f>
        <v>112160600</v>
      </c>
      <c r="F393" s="633">
        <f>'Проверочная  таблица'!OJ37</f>
        <v>862805.06</v>
      </c>
      <c r="G393" s="637">
        <f t="shared" ref="G393" si="226">D393-E393</f>
        <v>0</v>
      </c>
      <c r="H393" s="278">
        <f t="shared" si="222"/>
        <v>0</v>
      </c>
      <c r="I393" s="278">
        <f t="shared" si="223"/>
        <v>0</v>
      </c>
    </row>
    <row r="394" spans="1:10" x14ac:dyDescent="0.25">
      <c r="A394" s="634"/>
      <c r="B394" s="638" t="s">
        <v>148</v>
      </c>
      <c r="C394" s="639"/>
      <c r="D394" s="637"/>
      <c r="E394" s="637"/>
      <c r="F394" s="637"/>
      <c r="G394" s="637"/>
      <c r="H394" s="278">
        <f t="shared" si="222"/>
        <v>0</v>
      </c>
      <c r="I394" s="278">
        <f t="shared" si="223"/>
        <v>0</v>
      </c>
    </row>
    <row r="395" spans="1:10" x14ac:dyDescent="0.25">
      <c r="A395" s="634"/>
      <c r="B395" s="638" t="s">
        <v>149</v>
      </c>
      <c r="C395" s="639"/>
      <c r="D395" s="637">
        <f>D393</f>
        <v>112160600</v>
      </c>
      <c r="E395" s="637">
        <f t="shared" ref="E395:G395" si="227">E393</f>
        <v>112160600</v>
      </c>
      <c r="F395" s="637">
        <f t="shared" si="227"/>
        <v>862805.06</v>
      </c>
      <c r="G395" s="637">
        <f t="shared" si="227"/>
        <v>0</v>
      </c>
      <c r="H395" s="278">
        <f t="shared" si="222"/>
        <v>0</v>
      </c>
      <c r="I395" s="278">
        <f t="shared" si="223"/>
        <v>0</v>
      </c>
      <c r="J395" s="1100"/>
    </row>
    <row r="396" spans="1:10" ht="250.8" x14ac:dyDescent="0.25">
      <c r="A396" s="241"/>
      <c r="B396" s="465" t="s">
        <v>547</v>
      </c>
      <c r="C396" s="144" t="s">
        <v>454</v>
      </c>
      <c r="D396" s="273">
        <v>481629.47</v>
      </c>
      <c r="E396" s="200">
        <f>'Проверочная  таблица'!EJ37</f>
        <v>481629.47</v>
      </c>
      <c r="F396" s="200">
        <f>'Проверочная  таблица'!EO37</f>
        <v>0</v>
      </c>
      <c r="G396" s="274">
        <f>D396-E396</f>
        <v>0</v>
      </c>
      <c r="H396" s="278">
        <f t="shared" ref="H396:H401" si="228">IF(F396&gt;E396,1,0)</f>
        <v>0</v>
      </c>
      <c r="I396" s="278">
        <f t="shared" ref="I396:I401" si="229">IF(G396&lt;0,1,0)</f>
        <v>0</v>
      </c>
      <c r="J396" s="1098">
        <f>D396+D399</f>
        <v>11920329.470000001</v>
      </c>
    </row>
    <row r="397" spans="1:10" x14ac:dyDescent="0.25">
      <c r="A397" s="373"/>
      <c r="B397" s="374" t="s">
        <v>148</v>
      </c>
      <c r="C397" s="375"/>
      <c r="D397" s="377">
        <f>D396</f>
        <v>481629.47</v>
      </c>
      <c r="E397" s="377">
        <f>E396</f>
        <v>481629.47</v>
      </c>
      <c r="F397" s="377">
        <f t="shared" ref="F397:G397" si="230">F396</f>
        <v>0</v>
      </c>
      <c r="G397" s="377">
        <f t="shared" si="230"/>
        <v>0</v>
      </c>
      <c r="H397" s="278">
        <f t="shared" si="228"/>
        <v>0</v>
      </c>
      <c r="I397" s="278">
        <f t="shared" si="229"/>
        <v>0</v>
      </c>
    </row>
    <row r="398" spans="1:10" x14ac:dyDescent="0.25">
      <c r="A398" s="373"/>
      <c r="B398" s="374" t="s">
        <v>149</v>
      </c>
      <c r="C398" s="375"/>
      <c r="D398" s="377"/>
      <c r="E398" s="377"/>
      <c r="F398" s="377"/>
      <c r="G398" s="377"/>
      <c r="H398" s="278">
        <f t="shared" si="228"/>
        <v>0</v>
      </c>
      <c r="I398" s="278">
        <f t="shared" si="229"/>
        <v>0</v>
      </c>
    </row>
    <row r="399" spans="1:10" x14ac:dyDescent="0.25">
      <c r="A399" s="634"/>
      <c r="B399" s="635" t="s">
        <v>58</v>
      </c>
      <c r="C399" s="627" t="s">
        <v>454</v>
      </c>
      <c r="D399" s="636">
        <v>11438700</v>
      </c>
      <c r="E399" s="633">
        <f>'Проверочная  таблица'!EK37</f>
        <v>11438700</v>
      </c>
      <c r="F399" s="633">
        <f>'Проверочная  таблица'!EP37</f>
        <v>0</v>
      </c>
      <c r="G399" s="637">
        <f>D399-E399</f>
        <v>0</v>
      </c>
      <c r="H399" s="278">
        <f t="shared" si="228"/>
        <v>0</v>
      </c>
      <c r="I399" s="278">
        <f t="shared" si="229"/>
        <v>0</v>
      </c>
    </row>
    <row r="400" spans="1:10" x14ac:dyDescent="0.25">
      <c r="A400" s="634"/>
      <c r="B400" s="638" t="s">
        <v>148</v>
      </c>
      <c r="C400" s="639"/>
      <c r="D400" s="637">
        <f>D399</f>
        <v>11438700</v>
      </c>
      <c r="E400" s="637">
        <f>E399</f>
        <v>11438700</v>
      </c>
      <c r="F400" s="637">
        <f t="shared" ref="F400:G400" si="231">F399</f>
        <v>0</v>
      </c>
      <c r="G400" s="637">
        <f t="shared" si="231"/>
        <v>0</v>
      </c>
      <c r="H400" s="278">
        <f t="shared" si="228"/>
        <v>0</v>
      </c>
      <c r="I400" s="278">
        <f t="shared" si="229"/>
        <v>0</v>
      </c>
    </row>
    <row r="401" spans="1:10" x14ac:dyDescent="0.25">
      <c r="A401" s="634"/>
      <c r="B401" s="638" t="s">
        <v>149</v>
      </c>
      <c r="C401" s="639"/>
      <c r="D401" s="637"/>
      <c r="E401" s="637"/>
      <c r="F401" s="637"/>
      <c r="G401" s="637"/>
      <c r="H401" s="278">
        <f t="shared" si="228"/>
        <v>0</v>
      </c>
      <c r="I401" s="278">
        <f t="shared" si="229"/>
        <v>0</v>
      </c>
      <c r="J401" s="1100"/>
    </row>
    <row r="402" spans="1:10" ht="184.8" x14ac:dyDescent="0.25">
      <c r="A402" s="193"/>
      <c r="B402" s="461" t="s">
        <v>456</v>
      </c>
      <c r="C402" s="144" t="s">
        <v>494</v>
      </c>
      <c r="D402" s="273">
        <v>1263157.8999999999</v>
      </c>
      <c r="E402" s="200">
        <f>'Проверочная  таблица'!EL37</f>
        <v>1263157.8999999999</v>
      </c>
      <c r="F402" s="200">
        <f>'Проверочная  таблица'!EQ37</f>
        <v>0</v>
      </c>
      <c r="G402" s="274">
        <f t="shared" ref="G402:G405" si="232">D402-E402</f>
        <v>0</v>
      </c>
      <c r="H402" s="278">
        <f t="shared" ref="H402:H422" si="233">IF(F402&gt;E402,1,0)</f>
        <v>0</v>
      </c>
      <c r="I402" s="278">
        <f t="shared" ref="I402:I422" si="234">IF(G402&lt;0,1,0)</f>
        <v>0</v>
      </c>
      <c r="J402" s="1098">
        <f>D402+D405</f>
        <v>41263157.899999999</v>
      </c>
    </row>
    <row r="403" spans="1:10" x14ac:dyDescent="0.25">
      <c r="A403" s="373"/>
      <c r="B403" s="374" t="s">
        <v>148</v>
      </c>
      <c r="C403" s="375"/>
      <c r="D403" s="377">
        <f>D402</f>
        <v>1263157.8999999999</v>
      </c>
      <c r="E403" s="377">
        <f t="shared" ref="E403:G403" si="235">E402</f>
        <v>1263157.8999999999</v>
      </c>
      <c r="F403" s="377">
        <f t="shared" si="235"/>
        <v>0</v>
      </c>
      <c r="G403" s="377">
        <f t="shared" si="235"/>
        <v>0</v>
      </c>
      <c r="H403" s="278">
        <f t="shared" si="233"/>
        <v>0</v>
      </c>
      <c r="I403" s="278">
        <f t="shared" si="234"/>
        <v>0</v>
      </c>
    </row>
    <row r="404" spans="1:10" x14ac:dyDescent="0.25">
      <c r="A404" s="373"/>
      <c r="B404" s="374" t="s">
        <v>149</v>
      </c>
      <c r="C404" s="375"/>
      <c r="D404" s="377"/>
      <c r="E404" s="377"/>
      <c r="F404" s="377"/>
      <c r="G404" s="377"/>
      <c r="H404" s="278">
        <f t="shared" si="233"/>
        <v>0</v>
      </c>
      <c r="I404" s="278">
        <f t="shared" si="234"/>
        <v>0</v>
      </c>
    </row>
    <row r="405" spans="1:10" x14ac:dyDescent="0.25">
      <c r="A405" s="634"/>
      <c r="B405" s="635" t="s">
        <v>58</v>
      </c>
      <c r="C405" s="627" t="s">
        <v>494</v>
      </c>
      <c r="D405" s="636">
        <v>40000000</v>
      </c>
      <c r="E405" s="633">
        <f>'Проверочная  таблица'!EM37</f>
        <v>40000000</v>
      </c>
      <c r="F405" s="633">
        <f>'Проверочная  таблица'!ER37</f>
        <v>0</v>
      </c>
      <c r="G405" s="637">
        <f t="shared" si="232"/>
        <v>0</v>
      </c>
      <c r="H405" s="278">
        <f t="shared" si="233"/>
        <v>0</v>
      </c>
      <c r="I405" s="278">
        <f t="shared" si="234"/>
        <v>0</v>
      </c>
    </row>
    <row r="406" spans="1:10" x14ac:dyDescent="0.25">
      <c r="A406" s="634"/>
      <c r="B406" s="638" t="s">
        <v>148</v>
      </c>
      <c r="C406" s="639"/>
      <c r="D406" s="637">
        <f>D405</f>
        <v>40000000</v>
      </c>
      <c r="E406" s="637">
        <f t="shared" ref="E406:G406" si="236">E405</f>
        <v>40000000</v>
      </c>
      <c r="F406" s="637">
        <f t="shared" si="236"/>
        <v>0</v>
      </c>
      <c r="G406" s="637">
        <f t="shared" si="236"/>
        <v>0</v>
      </c>
      <c r="H406" s="278">
        <f t="shared" si="233"/>
        <v>0</v>
      </c>
      <c r="I406" s="278">
        <f t="shared" si="234"/>
        <v>0</v>
      </c>
    </row>
    <row r="407" spans="1:10" x14ac:dyDescent="0.25">
      <c r="A407" s="634"/>
      <c r="B407" s="638" t="s">
        <v>149</v>
      </c>
      <c r="C407" s="639"/>
      <c r="D407" s="637"/>
      <c r="E407" s="637"/>
      <c r="F407" s="637"/>
      <c r="G407" s="637"/>
      <c r="H407" s="278">
        <f t="shared" si="233"/>
        <v>0</v>
      </c>
      <c r="I407" s="278">
        <f t="shared" si="234"/>
        <v>0</v>
      </c>
      <c r="J407" s="1100"/>
    </row>
    <row r="408" spans="1:10" ht="184.8" x14ac:dyDescent="0.25">
      <c r="A408" s="968"/>
      <c r="B408" s="461" t="s">
        <v>572</v>
      </c>
      <c r="C408" s="144" t="s">
        <v>571</v>
      </c>
      <c r="D408" s="273">
        <v>69613420</v>
      </c>
      <c r="E408" s="200">
        <f>'Проверочная  таблица'!JF37</f>
        <v>69613420</v>
      </c>
      <c r="F408" s="200">
        <f>'Проверочная  таблица'!JI37</f>
        <v>6704050.9400000004</v>
      </c>
      <c r="G408" s="274">
        <f t="shared" ref="G408" si="237">D408-E408</f>
        <v>0</v>
      </c>
      <c r="H408" s="278">
        <f t="shared" ref="H408:H413" si="238">IF(F408&gt;E408,1,0)</f>
        <v>0</v>
      </c>
      <c r="I408" s="278">
        <f t="shared" ref="I408:I413" si="239">IF(G408&lt;0,1,0)</f>
        <v>0</v>
      </c>
      <c r="J408" s="1098">
        <f>D408+D411</f>
        <v>93825120</v>
      </c>
    </row>
    <row r="409" spans="1:10" x14ac:dyDescent="0.25">
      <c r="A409" s="373"/>
      <c r="B409" s="374" t="s">
        <v>148</v>
      </c>
      <c r="C409" s="375"/>
      <c r="D409" s="377"/>
      <c r="E409" s="377"/>
      <c r="F409" s="377"/>
      <c r="G409" s="377"/>
      <c r="H409" s="278">
        <f t="shared" si="238"/>
        <v>0</v>
      </c>
      <c r="I409" s="278">
        <f t="shared" si="239"/>
        <v>0</v>
      </c>
    </row>
    <row r="410" spans="1:10" x14ac:dyDescent="0.25">
      <c r="A410" s="373"/>
      <c r="B410" s="374" t="s">
        <v>149</v>
      </c>
      <c r="C410" s="375"/>
      <c r="D410" s="377">
        <f>D408</f>
        <v>69613420</v>
      </c>
      <c r="E410" s="377">
        <f t="shared" ref="E410:G410" si="240">E408</f>
        <v>69613420</v>
      </c>
      <c r="F410" s="377">
        <f t="shared" si="240"/>
        <v>6704050.9400000004</v>
      </c>
      <c r="G410" s="377">
        <f t="shared" si="240"/>
        <v>0</v>
      </c>
      <c r="H410" s="278">
        <f t="shared" si="238"/>
        <v>0</v>
      </c>
      <c r="I410" s="278">
        <f t="shared" si="239"/>
        <v>0</v>
      </c>
    </row>
    <row r="411" spans="1:10" x14ac:dyDescent="0.25">
      <c r="A411" s="634"/>
      <c r="B411" s="635" t="s">
        <v>58</v>
      </c>
      <c r="C411" s="627" t="s">
        <v>571</v>
      </c>
      <c r="D411" s="636">
        <v>24211700</v>
      </c>
      <c r="E411" s="633">
        <f>'Проверочная  таблица'!JG37</f>
        <v>24211700</v>
      </c>
      <c r="F411" s="633">
        <f>'Проверочная  таблица'!JJ37</f>
        <v>2331683.61</v>
      </c>
      <c r="G411" s="637">
        <f t="shared" ref="G411" si="241">D411-E411</f>
        <v>0</v>
      </c>
      <c r="H411" s="278">
        <f t="shared" si="238"/>
        <v>0</v>
      </c>
      <c r="I411" s="278">
        <f t="shared" si="239"/>
        <v>0</v>
      </c>
    </row>
    <row r="412" spans="1:10" x14ac:dyDescent="0.25">
      <c r="A412" s="634"/>
      <c r="B412" s="638" t="s">
        <v>148</v>
      </c>
      <c r="C412" s="639"/>
      <c r="D412" s="637"/>
      <c r="E412" s="637"/>
      <c r="F412" s="637"/>
      <c r="G412" s="637"/>
      <c r="H412" s="278">
        <f t="shared" si="238"/>
        <v>0</v>
      </c>
      <c r="I412" s="278">
        <f t="shared" si="239"/>
        <v>0</v>
      </c>
    </row>
    <row r="413" spans="1:10" x14ac:dyDescent="0.25">
      <c r="A413" s="634"/>
      <c r="B413" s="638" t="s">
        <v>149</v>
      </c>
      <c r="C413" s="639"/>
      <c r="D413" s="637">
        <f>D411</f>
        <v>24211700</v>
      </c>
      <c r="E413" s="637">
        <f t="shared" ref="E413:G413" si="242">E411</f>
        <v>24211700</v>
      </c>
      <c r="F413" s="637">
        <f t="shared" si="242"/>
        <v>2331683.61</v>
      </c>
      <c r="G413" s="637">
        <f t="shared" si="242"/>
        <v>0</v>
      </c>
      <c r="H413" s="278">
        <f t="shared" si="238"/>
        <v>0</v>
      </c>
      <c r="I413" s="278">
        <f t="shared" si="239"/>
        <v>0</v>
      </c>
      <c r="J413" s="1100"/>
    </row>
    <row r="414" spans="1:10" s="734" customFormat="1" ht="211.2" x14ac:dyDescent="0.25">
      <c r="A414" s="927"/>
      <c r="B414" s="465" t="s">
        <v>549</v>
      </c>
      <c r="C414" s="144" t="s">
        <v>490</v>
      </c>
      <c r="D414" s="273">
        <v>526315.79</v>
      </c>
      <c r="E414" s="200">
        <f>'Проверочная  таблица'!ET37</f>
        <v>526315.79</v>
      </c>
      <c r="F414" s="200">
        <f>'Проверочная  таблица'!EW37</f>
        <v>0</v>
      </c>
      <c r="G414" s="274">
        <f t="shared" ref="G414:G419" si="243">D414-E414</f>
        <v>0</v>
      </c>
      <c r="H414" s="278">
        <f t="shared" ref="H414:H419" si="244">IF(F414&gt;E414,1,0)</f>
        <v>0</v>
      </c>
      <c r="I414" s="278">
        <f t="shared" ref="I414:I419" si="245">IF(G414&lt;0,1,0)</f>
        <v>0</v>
      </c>
      <c r="J414" s="1098">
        <f>D414+D417</f>
        <v>25526315.789999999</v>
      </c>
    </row>
    <row r="415" spans="1:10" s="734" customFormat="1" x14ac:dyDescent="0.25">
      <c r="A415" s="373"/>
      <c r="B415" s="374" t="s">
        <v>148</v>
      </c>
      <c r="C415" s="375"/>
      <c r="D415" s="377">
        <f>D414</f>
        <v>526315.79</v>
      </c>
      <c r="E415" s="377">
        <f t="shared" ref="E415:F415" si="246">E414</f>
        <v>526315.79</v>
      </c>
      <c r="F415" s="377">
        <f t="shared" si="246"/>
        <v>0</v>
      </c>
      <c r="G415" s="377">
        <f t="shared" si="243"/>
        <v>0</v>
      </c>
      <c r="H415" s="278">
        <f t="shared" si="244"/>
        <v>0</v>
      </c>
      <c r="I415" s="278">
        <f t="shared" si="245"/>
        <v>0</v>
      </c>
      <c r="J415" s="1087"/>
    </row>
    <row r="416" spans="1:10" s="734" customFormat="1" x14ac:dyDescent="0.25">
      <c r="A416" s="373"/>
      <c r="B416" s="374" t="s">
        <v>149</v>
      </c>
      <c r="C416" s="375"/>
      <c r="D416" s="377"/>
      <c r="E416" s="377"/>
      <c r="F416" s="377"/>
      <c r="G416" s="377">
        <f t="shared" si="243"/>
        <v>0</v>
      </c>
      <c r="H416" s="278">
        <f t="shared" si="244"/>
        <v>0</v>
      </c>
      <c r="I416" s="278">
        <f t="shared" si="245"/>
        <v>0</v>
      </c>
      <c r="J416" s="1087"/>
    </row>
    <row r="417" spans="1:10" s="734" customFormat="1" x14ac:dyDescent="0.25">
      <c r="A417" s="634"/>
      <c r="B417" s="635" t="s">
        <v>58</v>
      </c>
      <c r="C417" s="627" t="s">
        <v>490</v>
      </c>
      <c r="D417" s="636">
        <v>25000000</v>
      </c>
      <c r="E417" s="633">
        <f>'Проверочная  таблица'!EU37</f>
        <v>25000000</v>
      </c>
      <c r="F417" s="633">
        <f>'Проверочная  таблица'!EX37</f>
        <v>0</v>
      </c>
      <c r="G417" s="637">
        <f t="shared" ref="G417" si="247">D417-E417</f>
        <v>0</v>
      </c>
      <c r="H417" s="278">
        <f t="shared" si="244"/>
        <v>0</v>
      </c>
      <c r="I417" s="278">
        <f t="shared" si="245"/>
        <v>0</v>
      </c>
      <c r="J417" s="1087"/>
    </row>
    <row r="418" spans="1:10" s="734" customFormat="1" x14ac:dyDescent="0.25">
      <c r="A418" s="634"/>
      <c r="B418" s="638" t="s">
        <v>148</v>
      </c>
      <c r="C418" s="639"/>
      <c r="D418" s="637">
        <f>D417</f>
        <v>25000000</v>
      </c>
      <c r="E418" s="637">
        <f t="shared" ref="E418:F418" si="248">E417</f>
        <v>25000000</v>
      </c>
      <c r="F418" s="637">
        <f t="shared" si="248"/>
        <v>0</v>
      </c>
      <c r="G418" s="637">
        <f t="shared" si="243"/>
        <v>0</v>
      </c>
      <c r="H418" s="278">
        <f t="shared" si="244"/>
        <v>0</v>
      </c>
      <c r="I418" s="278">
        <f t="shared" si="245"/>
        <v>0</v>
      </c>
      <c r="J418" s="1087"/>
    </row>
    <row r="419" spans="1:10" s="734" customFormat="1" x14ac:dyDescent="0.25">
      <c r="A419" s="634"/>
      <c r="B419" s="638" t="s">
        <v>149</v>
      </c>
      <c r="C419" s="639"/>
      <c r="D419" s="637"/>
      <c r="E419" s="637"/>
      <c r="F419" s="637"/>
      <c r="G419" s="637">
        <f t="shared" si="243"/>
        <v>0</v>
      </c>
      <c r="H419" s="278">
        <f t="shared" si="244"/>
        <v>0</v>
      </c>
      <c r="I419" s="278">
        <f t="shared" si="245"/>
        <v>0</v>
      </c>
      <c r="J419" s="1100"/>
    </row>
    <row r="420" spans="1:10" s="734" customFormat="1" ht="171.6" x14ac:dyDescent="0.25">
      <c r="A420" s="816"/>
      <c r="B420" s="461" t="s">
        <v>226</v>
      </c>
      <c r="C420" s="144" t="s">
        <v>202</v>
      </c>
      <c r="D420" s="273">
        <v>2725600</v>
      </c>
      <c r="E420" s="437">
        <f>D420</f>
        <v>2725600</v>
      </c>
      <c r="F420" s="378"/>
      <c r="G420" s="274">
        <f t="shared" ref="G420:G422" si="249">D420-E420</f>
        <v>0</v>
      </c>
      <c r="H420" s="278">
        <f t="shared" si="233"/>
        <v>0</v>
      </c>
      <c r="I420" s="278">
        <f t="shared" si="234"/>
        <v>0</v>
      </c>
      <c r="J420" s="1099"/>
    </row>
    <row r="421" spans="1:10" s="734" customFormat="1" x14ac:dyDescent="0.25">
      <c r="A421" s="373"/>
      <c r="B421" s="374" t="s">
        <v>148</v>
      </c>
      <c r="C421" s="375"/>
      <c r="D421" s="377">
        <f>D420-D422</f>
        <v>2725600</v>
      </c>
      <c r="E421" s="377">
        <f t="shared" ref="E421:F421" si="250">E420-E422</f>
        <v>2725600</v>
      </c>
      <c r="F421" s="377">
        <f t="shared" si="250"/>
        <v>0</v>
      </c>
      <c r="G421" s="377">
        <f t="shared" si="249"/>
        <v>0</v>
      </c>
      <c r="H421" s="278">
        <f t="shared" si="233"/>
        <v>0</v>
      </c>
      <c r="I421" s="278">
        <f t="shared" si="234"/>
        <v>0</v>
      </c>
      <c r="J421" s="1099"/>
    </row>
    <row r="422" spans="1:10" s="734" customFormat="1" x14ac:dyDescent="0.25">
      <c r="A422" s="373"/>
      <c r="B422" s="374" t="s">
        <v>149</v>
      </c>
      <c r="C422" s="375"/>
      <c r="D422" s="376"/>
      <c r="E422" s="443">
        <f>D422</f>
        <v>0</v>
      </c>
      <c r="F422" s="376"/>
      <c r="G422" s="377">
        <f t="shared" si="249"/>
        <v>0</v>
      </c>
      <c r="H422" s="278">
        <f t="shared" si="233"/>
        <v>0</v>
      </c>
      <c r="I422" s="278">
        <f t="shared" si="234"/>
        <v>0</v>
      </c>
      <c r="J422" s="1099"/>
    </row>
    <row r="423" spans="1:10" s="734" customFormat="1" x14ac:dyDescent="0.25">
      <c r="A423" s="241"/>
      <c r="B423" s="357"/>
      <c r="C423" s="259"/>
      <c r="D423" s="467"/>
      <c r="E423" s="467"/>
      <c r="F423" s="467"/>
      <c r="G423" s="467"/>
      <c r="H423" s="468"/>
      <c r="I423" s="468"/>
      <c r="J423" s="1101"/>
    </row>
    <row r="424" spans="1:10" s="734" customFormat="1" x14ac:dyDescent="0.25">
      <c r="A424" s="185">
        <v>1103</v>
      </c>
      <c r="B424" s="243" t="s">
        <v>329</v>
      </c>
      <c r="C424" s="191"/>
      <c r="D424" s="276">
        <f>D428</f>
        <v>2100000</v>
      </c>
      <c r="E424" s="276">
        <f t="shared" ref="E424:G424" si="251">E428</f>
        <v>2100000</v>
      </c>
      <c r="F424" s="276">
        <f t="shared" si="251"/>
        <v>272148.14</v>
      </c>
      <c r="G424" s="276">
        <f t="shared" si="251"/>
        <v>0</v>
      </c>
      <c r="H424" s="278">
        <f t="shared" ref="H424:H427" si="252">IF(F424&gt;E424,1,0)</f>
        <v>0</v>
      </c>
      <c r="I424" s="278">
        <f t="shared" ref="I424:I427" si="253">IF(G424&lt;0,1,0)</f>
        <v>0</v>
      </c>
      <c r="J424" s="1101"/>
    </row>
    <row r="425" spans="1:10" s="734" customFormat="1" x14ac:dyDescent="0.25">
      <c r="A425" s="365"/>
      <c r="B425" s="366" t="s">
        <v>148</v>
      </c>
      <c r="C425" s="367"/>
      <c r="D425" s="486">
        <f t="shared" ref="D425:G426" si="254">D429</f>
        <v>2100000</v>
      </c>
      <c r="E425" s="486">
        <f t="shared" si="254"/>
        <v>2100000</v>
      </c>
      <c r="F425" s="486">
        <f t="shared" si="254"/>
        <v>272148.14</v>
      </c>
      <c r="G425" s="486">
        <f t="shared" si="254"/>
        <v>0</v>
      </c>
      <c r="H425" s="278">
        <f t="shared" si="252"/>
        <v>0</v>
      </c>
      <c r="I425" s="278">
        <f t="shared" si="253"/>
        <v>0</v>
      </c>
      <c r="J425" s="1101"/>
    </row>
    <row r="426" spans="1:10" s="734" customFormat="1" x14ac:dyDescent="0.25">
      <c r="A426" s="365"/>
      <c r="B426" s="366" t="s">
        <v>149</v>
      </c>
      <c r="C426" s="367"/>
      <c r="D426" s="486">
        <f t="shared" si="254"/>
        <v>0</v>
      </c>
      <c r="E426" s="486">
        <f t="shared" si="254"/>
        <v>0</v>
      </c>
      <c r="F426" s="486">
        <f t="shared" si="254"/>
        <v>0</v>
      </c>
      <c r="G426" s="486">
        <f t="shared" si="254"/>
        <v>0</v>
      </c>
      <c r="H426" s="278">
        <f t="shared" si="252"/>
        <v>0</v>
      </c>
      <c r="I426" s="278">
        <f t="shared" si="253"/>
        <v>0</v>
      </c>
      <c r="J426" s="1101"/>
    </row>
    <row r="427" spans="1:10" s="734" customFormat="1" x14ac:dyDescent="0.25">
      <c r="A427" s="868"/>
      <c r="B427" s="460" t="s">
        <v>38</v>
      </c>
      <c r="C427" s="189"/>
      <c r="D427" s="275"/>
      <c r="E427" s="187"/>
      <c r="F427" s="187"/>
      <c r="G427" s="274"/>
      <c r="H427" s="278">
        <f t="shared" si="252"/>
        <v>0</v>
      </c>
      <c r="I427" s="278">
        <f t="shared" si="253"/>
        <v>0</v>
      </c>
      <c r="J427" s="1101"/>
    </row>
    <row r="428" spans="1:10" s="734" customFormat="1" ht="198" x14ac:dyDescent="0.25">
      <c r="A428" s="968"/>
      <c r="B428" s="465" t="s">
        <v>563</v>
      </c>
      <c r="C428" s="144" t="s">
        <v>562</v>
      </c>
      <c r="D428" s="273">
        <v>2100000</v>
      </c>
      <c r="E428" s="200">
        <f>'Прочая  субсидия_МР  и  ГО'!F38</f>
        <v>2100000</v>
      </c>
      <c r="F428" s="200">
        <f>'Прочая  субсидия_МР  и  ГО'!G38</f>
        <v>272148.14</v>
      </c>
      <c r="G428" s="274">
        <f t="shared" ref="G428" si="255">D428-E428</f>
        <v>0</v>
      </c>
      <c r="H428" s="278">
        <f t="shared" ref="H428:H430" si="256">IF(F428&gt;E428,1,0)</f>
        <v>0</v>
      </c>
      <c r="I428" s="278">
        <f t="shared" ref="I428:I430" si="257">IF(G428&lt;0,1,0)</f>
        <v>0</v>
      </c>
      <c r="J428" s="1100"/>
    </row>
    <row r="429" spans="1:10" s="734" customFormat="1" x14ac:dyDescent="0.25">
      <c r="A429" s="373"/>
      <c r="B429" s="374" t="s">
        <v>148</v>
      </c>
      <c r="C429" s="375"/>
      <c r="D429" s="377">
        <f>D428</f>
        <v>2100000</v>
      </c>
      <c r="E429" s="377">
        <f t="shared" ref="E429:G429" si="258">E428</f>
        <v>2100000</v>
      </c>
      <c r="F429" s="377">
        <f t="shared" si="258"/>
        <v>272148.14</v>
      </c>
      <c r="G429" s="377">
        <f t="shared" si="258"/>
        <v>0</v>
      </c>
      <c r="H429" s="278">
        <f t="shared" si="256"/>
        <v>0</v>
      </c>
      <c r="I429" s="278">
        <f t="shared" si="257"/>
        <v>0</v>
      </c>
      <c r="J429" s="1100"/>
    </row>
    <row r="430" spans="1:10" s="734" customFormat="1" x14ac:dyDescent="0.25">
      <c r="A430" s="373"/>
      <c r="B430" s="374" t="s">
        <v>149</v>
      </c>
      <c r="C430" s="375"/>
      <c r="D430" s="377"/>
      <c r="E430" s="377"/>
      <c r="F430" s="377"/>
      <c r="G430" s="377"/>
      <c r="H430" s="278">
        <f t="shared" si="256"/>
        <v>0</v>
      </c>
      <c r="I430" s="278">
        <f t="shared" si="257"/>
        <v>0</v>
      </c>
      <c r="J430" s="1100"/>
    </row>
    <row r="431" spans="1:10" s="734" customFormat="1" x14ac:dyDescent="0.25">
      <c r="A431" s="241"/>
      <c r="B431" s="357"/>
      <c r="C431" s="259"/>
      <c r="D431" s="467"/>
      <c r="E431" s="467"/>
      <c r="F431" s="467"/>
      <c r="G431" s="467"/>
      <c r="H431" s="468"/>
      <c r="I431" s="468"/>
      <c r="J431" s="1101"/>
    </row>
    <row r="432" spans="1:10" ht="26.4" x14ac:dyDescent="0.25">
      <c r="A432" s="185">
        <v>1403</v>
      </c>
      <c r="B432" s="243" t="s">
        <v>66</v>
      </c>
      <c r="C432" s="191"/>
      <c r="D432" s="276">
        <f>D439+D436+D442+D445</f>
        <v>767046406.29999995</v>
      </c>
      <c r="E432" s="276">
        <f t="shared" ref="E432:G432" si="259">E439+E436+E442+E445</f>
        <v>720678106.29999995</v>
      </c>
      <c r="F432" s="276">
        <f t="shared" si="259"/>
        <v>0</v>
      </c>
      <c r="G432" s="276">
        <f t="shared" si="259"/>
        <v>46368300</v>
      </c>
      <c r="H432" s="278">
        <f t="shared" si="220"/>
        <v>0</v>
      </c>
      <c r="I432" s="278">
        <f t="shared" si="217"/>
        <v>0</v>
      </c>
    </row>
    <row r="433" spans="1:10" x14ac:dyDescent="0.25">
      <c r="A433" s="365"/>
      <c r="B433" s="366" t="s">
        <v>148</v>
      </c>
      <c r="C433" s="367"/>
      <c r="D433" s="486">
        <f>D440+D437+D443+D446</f>
        <v>288664578.51999998</v>
      </c>
      <c r="E433" s="486">
        <f t="shared" ref="E433:G433" si="260">E440+E437+E443+E446</f>
        <v>288664578.51999998</v>
      </c>
      <c r="F433" s="486">
        <f t="shared" si="260"/>
        <v>0</v>
      </c>
      <c r="G433" s="486">
        <f t="shared" si="260"/>
        <v>0</v>
      </c>
      <c r="H433" s="278">
        <f t="shared" si="220"/>
        <v>0</v>
      </c>
      <c r="I433" s="278">
        <f t="shared" si="217"/>
        <v>0</v>
      </c>
    </row>
    <row r="434" spans="1:10" x14ac:dyDescent="0.25">
      <c r="A434" s="365"/>
      <c r="B434" s="366" t="s">
        <v>149</v>
      </c>
      <c r="C434" s="367"/>
      <c r="D434" s="486">
        <f>D441+D438+D444+D447</f>
        <v>478381827.77999997</v>
      </c>
      <c r="E434" s="486">
        <f t="shared" ref="E434:G434" si="261">E441+E438+E444+E447</f>
        <v>432013527.77999997</v>
      </c>
      <c r="F434" s="486">
        <f t="shared" si="261"/>
        <v>0</v>
      </c>
      <c r="G434" s="486">
        <f t="shared" si="261"/>
        <v>46368300</v>
      </c>
      <c r="H434" s="278">
        <f t="shared" si="220"/>
        <v>0</v>
      </c>
      <c r="I434" s="278">
        <f t="shared" si="217"/>
        <v>0</v>
      </c>
    </row>
    <row r="435" spans="1:10" x14ac:dyDescent="0.25">
      <c r="A435" s="193"/>
      <c r="B435" s="460" t="s">
        <v>38</v>
      </c>
      <c r="C435" s="189"/>
      <c r="D435" s="275"/>
      <c r="E435" s="187"/>
      <c r="F435" s="187"/>
      <c r="G435" s="274"/>
      <c r="H435" s="278">
        <f t="shared" si="220"/>
        <v>0</v>
      </c>
      <c r="I435" s="278">
        <f t="shared" si="217"/>
        <v>0</v>
      </c>
    </row>
    <row r="436" spans="1:10" ht="171.6" hidden="1" x14ac:dyDescent="0.25">
      <c r="A436" s="1003"/>
      <c r="B436" s="461" t="s">
        <v>226</v>
      </c>
      <c r="C436" s="144" t="s">
        <v>202</v>
      </c>
      <c r="D436" s="273">
        <f>491442359.29-491442359.29</f>
        <v>0</v>
      </c>
      <c r="E436" s="260"/>
      <c r="F436" s="657"/>
      <c r="G436" s="274">
        <f t="shared" ref="G436:G441" si="262">D436-E436</f>
        <v>0</v>
      </c>
      <c r="H436" s="278">
        <f t="shared" si="220"/>
        <v>0</v>
      </c>
      <c r="I436" s="278">
        <f t="shared" si="217"/>
        <v>0</v>
      </c>
    </row>
    <row r="437" spans="1:10" hidden="1" x14ac:dyDescent="0.25">
      <c r="A437" s="373"/>
      <c r="B437" s="374" t="s">
        <v>148</v>
      </c>
      <c r="C437" s="375"/>
      <c r="D437" s="443">
        <f>D436-D438</f>
        <v>0</v>
      </c>
      <c r="E437" s="443">
        <f>E436-E438</f>
        <v>0</v>
      </c>
      <c r="F437" s="443">
        <f>F436-F438</f>
        <v>0</v>
      </c>
      <c r="G437" s="377">
        <f t="shared" si="262"/>
        <v>0</v>
      </c>
      <c r="H437" s="278">
        <f t="shared" si="220"/>
        <v>0</v>
      </c>
      <c r="I437" s="278">
        <f t="shared" si="217"/>
        <v>0</v>
      </c>
    </row>
    <row r="438" spans="1:10" hidden="1" x14ac:dyDescent="0.25">
      <c r="A438" s="373"/>
      <c r="B438" s="374" t="s">
        <v>149</v>
      </c>
      <c r="C438" s="375"/>
      <c r="D438" s="376"/>
      <c r="E438" s="376"/>
      <c r="F438" s="376"/>
      <c r="G438" s="377">
        <f t="shared" si="262"/>
        <v>0</v>
      </c>
      <c r="H438" s="278">
        <f t="shared" si="220"/>
        <v>0</v>
      </c>
      <c r="I438" s="278">
        <f t="shared" si="217"/>
        <v>0</v>
      </c>
    </row>
    <row r="439" spans="1:10" ht="118.8" x14ac:dyDescent="0.25">
      <c r="A439" s="193"/>
      <c r="B439" s="461" t="s">
        <v>230</v>
      </c>
      <c r="C439" s="144" t="s">
        <v>207</v>
      </c>
      <c r="D439" s="273">
        <f>326928280.5+588298.02</f>
        <v>327516578.51999998</v>
      </c>
      <c r="E439" s="200">
        <f>'Прочая  субсидия_МР  и  ГО'!AD38</f>
        <v>327516578.51999998</v>
      </c>
      <c r="F439" s="200">
        <f>'Прочая  субсидия_МР  и  ГО'!AE38</f>
        <v>0</v>
      </c>
      <c r="G439" s="274">
        <f t="shared" si="262"/>
        <v>0</v>
      </c>
      <c r="H439" s="278">
        <f t="shared" si="220"/>
        <v>0</v>
      </c>
      <c r="I439" s="278">
        <f t="shared" si="217"/>
        <v>0</v>
      </c>
      <c r="J439" s="1087" t="s">
        <v>823</v>
      </c>
    </row>
    <row r="440" spans="1:10" x14ac:dyDescent="0.25">
      <c r="A440" s="373"/>
      <c r="B440" s="374" t="s">
        <v>148</v>
      </c>
      <c r="C440" s="375"/>
      <c r="D440" s="377">
        <f>D439-D441</f>
        <v>288664578.51999998</v>
      </c>
      <c r="E440" s="377">
        <f t="shared" ref="E440:F440" si="263">E439-E441</f>
        <v>288664578.51999998</v>
      </c>
      <c r="F440" s="377">
        <f t="shared" si="263"/>
        <v>0</v>
      </c>
      <c r="G440" s="377">
        <f t="shared" si="262"/>
        <v>0</v>
      </c>
      <c r="H440" s="278">
        <f t="shared" si="220"/>
        <v>0</v>
      </c>
      <c r="I440" s="278">
        <f t="shared" si="217"/>
        <v>0</v>
      </c>
    </row>
    <row r="441" spans="1:10" x14ac:dyDescent="0.25">
      <c r="A441" s="373"/>
      <c r="B441" s="374" t="s">
        <v>149</v>
      </c>
      <c r="C441" s="375"/>
      <c r="D441" s="376">
        <v>38852000</v>
      </c>
      <c r="E441" s="376">
        <v>38852000</v>
      </c>
      <c r="F441" s="376"/>
      <c r="G441" s="377">
        <f t="shared" si="262"/>
        <v>0</v>
      </c>
      <c r="H441" s="278">
        <f t="shared" si="220"/>
        <v>0</v>
      </c>
      <c r="I441" s="278">
        <f t="shared" si="217"/>
        <v>0</v>
      </c>
    </row>
    <row r="442" spans="1:10" ht="132" x14ac:dyDescent="0.25">
      <c r="A442" s="241"/>
      <c r="B442" s="461" t="s">
        <v>640</v>
      </c>
      <c r="C442" s="242" t="s">
        <v>639</v>
      </c>
      <c r="D442" s="202">
        <f>128117344.44-18032116.66</f>
        <v>110085227.78</v>
      </c>
      <c r="E442" s="200">
        <f>'Проверочная  таблица'!ON38</f>
        <v>110085227.78</v>
      </c>
      <c r="F442" s="200">
        <f>'Проверочная  таблица'!OS38</f>
        <v>0</v>
      </c>
      <c r="G442" s="274">
        <f t="shared" ref="G442:G446" si="264">D442-E442</f>
        <v>0</v>
      </c>
      <c r="H442" s="278">
        <f t="shared" ref="H442:H447" si="265">IF(F442&gt;E442,1,0)</f>
        <v>0</v>
      </c>
      <c r="I442" s="278">
        <f t="shared" ref="I442:I447" si="266">IF(G442&lt;0,1,0)</f>
        <v>0</v>
      </c>
      <c r="J442" s="1098">
        <f>D442+D445</f>
        <v>439529827.77999997</v>
      </c>
    </row>
    <row r="443" spans="1:10" x14ac:dyDescent="0.25">
      <c r="A443" s="373"/>
      <c r="B443" s="374" t="s">
        <v>148</v>
      </c>
      <c r="C443" s="375"/>
      <c r="D443" s="376"/>
      <c r="E443" s="376"/>
      <c r="F443" s="376"/>
      <c r="G443" s="377">
        <f t="shared" si="264"/>
        <v>0</v>
      </c>
      <c r="H443" s="278">
        <f t="shared" si="265"/>
        <v>0</v>
      </c>
      <c r="I443" s="278">
        <f t="shared" si="266"/>
        <v>0</v>
      </c>
    </row>
    <row r="444" spans="1:10" x14ac:dyDescent="0.25">
      <c r="A444" s="373"/>
      <c r="B444" s="374" t="s">
        <v>149</v>
      </c>
      <c r="C444" s="375"/>
      <c r="D444" s="377">
        <f>D442-D443</f>
        <v>110085227.78</v>
      </c>
      <c r="E444" s="377">
        <f>E442-E443</f>
        <v>110085227.78</v>
      </c>
      <c r="F444" s="377">
        <f>F442-F443</f>
        <v>0</v>
      </c>
      <c r="G444" s="377">
        <f t="shared" si="264"/>
        <v>0</v>
      </c>
      <c r="H444" s="278">
        <f t="shared" si="265"/>
        <v>0</v>
      </c>
      <c r="I444" s="278">
        <f t="shared" si="266"/>
        <v>0</v>
      </c>
    </row>
    <row r="445" spans="1:10" x14ac:dyDescent="0.25">
      <c r="A445" s="634"/>
      <c r="B445" s="635" t="s">
        <v>58</v>
      </c>
      <c r="C445" s="654" t="s">
        <v>639</v>
      </c>
      <c r="D445" s="636">
        <v>329444600</v>
      </c>
      <c r="E445" s="633">
        <f>'Проверочная  таблица'!OO38</f>
        <v>283076300</v>
      </c>
      <c r="F445" s="633">
        <f>'Проверочная  таблица'!OT38</f>
        <v>0</v>
      </c>
      <c r="G445" s="637">
        <f t="shared" si="264"/>
        <v>46368300</v>
      </c>
      <c r="H445" s="278">
        <f t="shared" si="265"/>
        <v>0</v>
      </c>
      <c r="I445" s="278">
        <f t="shared" si="266"/>
        <v>0</v>
      </c>
    </row>
    <row r="446" spans="1:10" x14ac:dyDescent="0.25">
      <c r="A446" s="634"/>
      <c r="B446" s="638" t="s">
        <v>148</v>
      </c>
      <c r="C446" s="639"/>
      <c r="D446" s="640"/>
      <c r="E446" s="640"/>
      <c r="F446" s="640"/>
      <c r="G446" s="637">
        <f t="shared" si="264"/>
        <v>0</v>
      </c>
      <c r="H446" s="278">
        <f t="shared" si="265"/>
        <v>0</v>
      </c>
      <c r="I446" s="278">
        <f t="shared" si="266"/>
        <v>0</v>
      </c>
    </row>
    <row r="447" spans="1:10" x14ac:dyDescent="0.25">
      <c r="A447" s="634"/>
      <c r="B447" s="638" t="s">
        <v>149</v>
      </c>
      <c r="C447" s="639"/>
      <c r="D447" s="637">
        <f>D445</f>
        <v>329444600</v>
      </c>
      <c r="E447" s="637">
        <f t="shared" ref="E447:G447" si="267">E445</f>
        <v>283076300</v>
      </c>
      <c r="F447" s="637">
        <f t="shared" si="267"/>
        <v>0</v>
      </c>
      <c r="G447" s="637">
        <f t="shared" si="267"/>
        <v>46368300</v>
      </c>
      <c r="H447" s="278">
        <f t="shared" si="265"/>
        <v>0</v>
      </c>
      <c r="I447" s="278">
        <f t="shared" si="266"/>
        <v>0</v>
      </c>
      <c r="J447" s="1098"/>
    </row>
    <row r="448" spans="1:10" x14ac:dyDescent="0.25">
      <c r="A448" s="192"/>
      <c r="B448" s="192"/>
      <c r="C448" s="196"/>
      <c r="D448" s="275"/>
      <c r="E448" s="275"/>
      <c r="F448" s="275"/>
      <c r="G448" s="275"/>
      <c r="H448" s="278">
        <f t="shared" si="220"/>
        <v>0</v>
      </c>
      <c r="I448" s="278">
        <f t="shared" si="217"/>
        <v>0</v>
      </c>
    </row>
    <row r="449" spans="1:12" s="736" customFormat="1" x14ac:dyDescent="0.25">
      <c r="A449" s="369"/>
      <c r="B449" s="370" t="s">
        <v>138</v>
      </c>
      <c r="C449" s="370"/>
      <c r="D449" s="371">
        <f>D432+D424+D383+D375+D321+D307+D299+D232+D206+D188+D166+D141+D119+D81+D64+D51+D40+D8+D365</f>
        <v>6559277419.8099995</v>
      </c>
      <c r="E449" s="371">
        <f t="shared" ref="E449:G449" si="268">E432+E424+E383+E375+E321+E307+E299+E232+E206+E188+E166+E141+E119+E81+E64+E51+E40+E8+E365</f>
        <v>6306127096.8999996</v>
      </c>
      <c r="F449" s="371">
        <f t="shared" si="268"/>
        <v>501118356.21000004</v>
      </c>
      <c r="G449" s="371">
        <f t="shared" si="268"/>
        <v>253150322.91</v>
      </c>
      <c r="H449" s="278">
        <f t="shared" si="220"/>
        <v>0</v>
      </c>
      <c r="I449" s="278">
        <f t="shared" si="217"/>
        <v>0</v>
      </c>
      <c r="J449" s="1087"/>
    </row>
    <row r="450" spans="1:12" s="736" customFormat="1" x14ac:dyDescent="0.25">
      <c r="A450" s="365"/>
      <c r="B450" s="372" t="s">
        <v>148</v>
      </c>
      <c r="C450" s="367"/>
      <c r="D450" s="441">
        <f>D9+D52+D65+D82+D120+D167+D233+D322+D433+D308+D41+D207+D384+D376+D189+D142+D300+D425+D366</f>
        <v>1884190342.29</v>
      </c>
      <c r="E450" s="441">
        <f t="shared" ref="E450:G450" si="269">E9+E52+E65+E82+E120+E167+E233+E322+E433+E308+E41+E207+E384+E376+E189+E142+E300+E425+E366</f>
        <v>1789799578.71</v>
      </c>
      <c r="F450" s="441">
        <f t="shared" si="269"/>
        <v>46060715.040000007</v>
      </c>
      <c r="G450" s="441">
        <f t="shared" si="269"/>
        <v>94390763.579999983</v>
      </c>
      <c r="H450" s="278">
        <f>IF(F450&gt;E450,1,0)</f>
        <v>0</v>
      </c>
      <c r="I450" s="278">
        <f>IF(G450&lt;0,1,0)</f>
        <v>0</v>
      </c>
      <c r="J450" s="1087"/>
    </row>
    <row r="451" spans="1:12" s="736" customFormat="1" x14ac:dyDescent="0.25">
      <c r="A451" s="365"/>
      <c r="B451" s="372" t="s">
        <v>149</v>
      </c>
      <c r="C451" s="367"/>
      <c r="D451" s="441">
        <f>D10+D53+D66+D83+D121+D168+D234+D323+D434+D309+D42+D208+D385+D377+D190+D143+D301+D426+D367</f>
        <v>2966324260.4499998</v>
      </c>
      <c r="E451" s="441">
        <f t="shared" ref="E451:G451" si="270">E10+E53+E66+E83+E121+E168+E234+E323+E434+E309+E42+E208+E385+E377+E190+E143+E301+E426+E367</f>
        <v>2814722455.1199999</v>
      </c>
      <c r="F451" s="441">
        <f t="shared" si="270"/>
        <v>9916703.9299999997</v>
      </c>
      <c r="G451" s="441">
        <f t="shared" si="270"/>
        <v>151601805.32999998</v>
      </c>
      <c r="H451" s="278">
        <f>IF(F451&gt;E451,1,0)</f>
        <v>0</v>
      </c>
      <c r="I451" s="278">
        <f>IF(G451&lt;0,1,0)</f>
        <v>0</v>
      </c>
      <c r="J451" s="1087"/>
    </row>
    <row r="452" spans="1:12" s="736" customFormat="1" x14ac:dyDescent="0.25">
      <c r="A452" s="365"/>
      <c r="B452" s="372" t="s">
        <v>330</v>
      </c>
      <c r="C452" s="367"/>
      <c r="D452" s="441">
        <f>D235+D209+D191+D169+D144+D54+D122</f>
        <v>1708762817.0700002</v>
      </c>
      <c r="E452" s="441">
        <f t="shared" ref="E452:G452" si="271">E235+E209+E191+E169+E144+E54+E122</f>
        <v>1701605063.0699997</v>
      </c>
      <c r="F452" s="441">
        <f t="shared" si="271"/>
        <v>445140937.24000001</v>
      </c>
      <c r="G452" s="441">
        <f t="shared" si="271"/>
        <v>7157754</v>
      </c>
      <c r="H452" s="278">
        <f>IF(F452&gt;E452,1,0)</f>
        <v>0</v>
      </c>
      <c r="I452" s="278">
        <f>IF(G452&lt;0,1,0)</f>
        <v>0</v>
      </c>
      <c r="J452" s="1087"/>
    </row>
    <row r="453" spans="1:12" s="736" customFormat="1" x14ac:dyDescent="0.25">
      <c r="A453" s="362"/>
      <c r="B453" s="363"/>
      <c r="C453" s="364"/>
      <c r="D453" s="361">
        <f>D449-D450-D451-D452</f>
        <v>0</v>
      </c>
      <c r="E453" s="361">
        <f t="shared" ref="E453:G453" si="272">E449-E450-E451-E452</f>
        <v>0</v>
      </c>
      <c r="F453" s="361">
        <f t="shared" si="272"/>
        <v>0</v>
      </c>
      <c r="G453" s="361">
        <f t="shared" si="272"/>
        <v>2.9802322387695313E-8</v>
      </c>
      <c r="H453" s="737">
        <f>SUM(H8:H451)</f>
        <v>0</v>
      </c>
      <c r="I453" s="737">
        <f>SUM(I8:I451)</f>
        <v>0</v>
      </c>
      <c r="J453" s="1087"/>
    </row>
    <row r="454" spans="1:12" s="736" customFormat="1" x14ac:dyDescent="0.25">
      <c r="A454" s="362"/>
      <c r="B454" s="363"/>
      <c r="C454" s="364"/>
      <c r="D454" s="428" t="s">
        <v>287</v>
      </c>
      <c r="E454" s="738">
        <f>E449-'Проверочная  таблица'!AI37</f>
        <v>0</v>
      </c>
      <c r="F454" s="738">
        <f>F449-'Проверочная  таблица'!AJ37</f>
        <v>0</v>
      </c>
      <c r="G454" s="361"/>
      <c r="H454" s="278"/>
      <c r="I454" s="278"/>
      <c r="J454" s="1087"/>
    </row>
    <row r="455" spans="1:12" s="736" customFormat="1" x14ac:dyDescent="0.25">
      <c r="A455" s="362"/>
      <c r="B455" s="363"/>
      <c r="C455" s="430" t="s">
        <v>150</v>
      </c>
      <c r="D455" s="1239">
        <v>1884190342.29</v>
      </c>
      <c r="E455" s="1239">
        <v>1508249899.04</v>
      </c>
      <c r="F455" s="1244">
        <v>45250399.060000002</v>
      </c>
      <c r="G455" s="442">
        <f>G449-[1]Субсидия_факт!$K$37*1000</f>
        <v>90079250.320000917</v>
      </c>
      <c r="H455" s="278"/>
      <c r="I455" s="732" t="s">
        <v>232</v>
      </c>
      <c r="J455" s="1087"/>
    </row>
    <row r="456" spans="1:12" s="736" customFormat="1" x14ac:dyDescent="0.25">
      <c r="A456" s="362"/>
      <c r="B456" s="363"/>
      <c r="C456" s="430" t="s">
        <v>45</v>
      </c>
      <c r="D456" s="429">
        <f>D455-D450</f>
        <v>0</v>
      </c>
      <c r="E456" s="429">
        <f>E455-E450+E464+E471</f>
        <v>0</v>
      </c>
      <c r="F456" s="1242">
        <f>F455-F450+F464+F471</f>
        <v>-4.1909515857696533E-9</v>
      </c>
      <c r="G456" s="1715" t="s">
        <v>914</v>
      </c>
      <c r="H456" s="278"/>
      <c r="I456" s="1705" t="s">
        <v>285</v>
      </c>
      <c r="J456" s="1705"/>
      <c r="K456" s="1705"/>
      <c r="L456" s="1705"/>
    </row>
    <row r="457" spans="1:12" s="736" customFormat="1" x14ac:dyDescent="0.25">
      <c r="A457" s="362"/>
      <c r="B457" s="363"/>
      <c r="C457" s="430" t="s">
        <v>42</v>
      </c>
      <c r="D457" s="1238">
        <v>2966324260.4499998</v>
      </c>
      <c r="E457" s="1244">
        <f>1247335917.17+237623315.4</f>
        <v>1484959232.5700002</v>
      </c>
      <c r="F457" s="1244">
        <v>0</v>
      </c>
      <c r="G457" s="1715"/>
      <c r="H457" s="278"/>
      <c r="I457" s="732" t="s">
        <v>232</v>
      </c>
      <c r="J457" s="1087"/>
    </row>
    <row r="458" spans="1:12" s="736" customFormat="1" x14ac:dyDescent="0.25">
      <c r="A458" s="362"/>
      <c r="B458" s="363"/>
      <c r="C458" s="430" t="s">
        <v>45</v>
      </c>
      <c r="D458" s="429">
        <f>D457-D451</f>
        <v>0</v>
      </c>
      <c r="E458" s="656">
        <f>E457-E451+E472+E465</f>
        <v>2.9802322387695313E-7</v>
      </c>
      <c r="F458" s="656">
        <f>F457-F451+F472+F465</f>
        <v>0</v>
      </c>
      <c r="G458" s="361"/>
      <c r="H458" s="278"/>
      <c r="I458" s="278"/>
      <c r="J458" s="1087"/>
    </row>
    <row r="459" spans="1:12" s="736" customFormat="1" x14ac:dyDescent="0.25">
      <c r="A459" s="362"/>
      <c r="B459" s="363"/>
      <c r="C459" s="430" t="s">
        <v>332</v>
      </c>
      <c r="D459" s="1238">
        <v>1708762817.0699999</v>
      </c>
      <c r="E459" s="1080">
        <f>E452</f>
        <v>1701605063.0699997</v>
      </c>
      <c r="F459" s="1080">
        <f>F452</f>
        <v>445140937.24000001</v>
      </c>
      <c r="G459" s="361"/>
      <c r="H459" s="278"/>
      <c r="I459" s="278"/>
      <c r="J459" s="1087"/>
    </row>
    <row r="460" spans="1:12" s="736" customFormat="1" x14ac:dyDescent="0.25">
      <c r="A460" s="362"/>
      <c r="B460" s="363"/>
      <c r="C460" s="430" t="s">
        <v>45</v>
      </c>
      <c r="D460" s="873">
        <f>D459-D452</f>
        <v>0</v>
      </c>
      <c r="E460" s="873">
        <f t="shared" ref="E460:F460" si="273">E459-E452</f>
        <v>0</v>
      </c>
      <c r="F460" s="873">
        <f t="shared" si="273"/>
        <v>0</v>
      </c>
      <c r="G460" s="361"/>
      <c r="H460" s="278"/>
      <c r="I460" s="278"/>
      <c r="J460" s="1087"/>
    </row>
    <row r="461" spans="1:12" s="736" customFormat="1" x14ac:dyDescent="0.25">
      <c r="A461" s="362"/>
      <c r="B461" s="363"/>
      <c r="C461" s="364"/>
      <c r="D461" s="361"/>
      <c r="E461" s="1710" t="s">
        <v>169</v>
      </c>
      <c r="F461" s="1711"/>
      <c r="G461" s="361"/>
      <c r="H461" s="278"/>
      <c r="I461" s="278"/>
      <c r="J461" s="1087"/>
    </row>
    <row r="462" spans="1:12" s="736" customFormat="1" x14ac:dyDescent="0.25">
      <c r="A462" s="362"/>
      <c r="B462" s="739"/>
      <c r="C462" s="364"/>
      <c r="D462" s="361"/>
      <c r="E462" s="1714" t="s">
        <v>288</v>
      </c>
      <c r="F462" s="1714"/>
      <c r="G462" s="361"/>
      <c r="H462" s="278"/>
      <c r="I462" s="278"/>
      <c r="J462" s="1087"/>
    </row>
    <row r="463" spans="1:12" s="736" customFormat="1" x14ac:dyDescent="0.25">
      <c r="A463" s="362"/>
      <c r="B463" s="363"/>
      <c r="C463" s="364"/>
      <c r="D463" s="361"/>
      <c r="E463" s="428"/>
      <c r="F463" s="428"/>
      <c r="G463" s="361"/>
      <c r="H463" s="278"/>
      <c r="I463" s="278"/>
      <c r="J463" s="1087"/>
    </row>
    <row r="464" spans="1:12" s="736" customFormat="1" x14ac:dyDescent="0.25">
      <c r="A464" s="362"/>
      <c r="B464" s="363"/>
      <c r="D464" s="430" t="s">
        <v>150</v>
      </c>
      <c r="E464" s="915">
        <f>E107+E98+E160+E176+E215+E256+E278+E335+E341+E403+E347+E241+E221+E353+E397+E415+E391+E270+E198+E409+E28+E290+E135+E45+E443+E262+E19+E250+E369</f>
        <v>66734779.670000002</v>
      </c>
      <c r="F464" s="915">
        <f>F107+F98+F160+F176+F215+F256+F278+F335+F341+F403+F347+F241+F221+F353+F397+F415+F391+F270+F198+F409+F28+F290+F135+F45+F443+F262+F19+F250+F369</f>
        <v>226889.59</v>
      </c>
      <c r="G464" s="361"/>
      <c r="H464" s="278"/>
      <c r="I464" s="278"/>
      <c r="J464" s="1087"/>
    </row>
    <row r="465" spans="1:10" s="736" customFormat="1" x14ac:dyDescent="0.25">
      <c r="A465" s="362"/>
      <c r="B465" s="363"/>
      <c r="D465" s="430" t="s">
        <v>42</v>
      </c>
      <c r="E465" s="915">
        <f>E108+E99+E161+E177+E216+E257+E279+E336+E342+E404+E348+E242+E222+E354+E398+E416+E392+E271+E199+E410+E29+E291+E136+E46+E444+E263+E20+E251+E370</f>
        <v>224093122.55000001</v>
      </c>
      <c r="F465" s="915">
        <f>F108+F99+F161+F177+F216+F257+F279+F336+F342+F404+F348+F242+F222+F354+F398+F416+F392+F271+F199+F410+F29+F291+F136+F46+F444+F263+F20+F251+F370</f>
        <v>6722215.2600000007</v>
      </c>
      <c r="G465" s="361"/>
      <c r="H465" s="278"/>
      <c r="I465" s="278"/>
      <c r="J465" s="1087"/>
    </row>
    <row r="466" spans="1:10" s="736" customFormat="1" x14ac:dyDescent="0.25">
      <c r="A466" s="362"/>
      <c r="B466" s="363"/>
      <c r="D466" s="430" t="s">
        <v>332</v>
      </c>
      <c r="E466" s="740">
        <f>E280+E272+E200+E178+E264</f>
        <v>189707185.89000002</v>
      </c>
      <c r="F466" s="740">
        <f>F280+F272+F200+F178+F264</f>
        <v>50514104.520000011</v>
      </c>
      <c r="G466" s="361"/>
      <c r="H466" s="278"/>
      <c r="I466" s="278"/>
      <c r="J466" s="1087"/>
    </row>
    <row r="467" spans="1:10" s="736" customFormat="1" ht="29.55" customHeight="1" x14ac:dyDescent="0.25">
      <c r="A467" s="362"/>
      <c r="B467" s="363"/>
      <c r="C467" s="246"/>
      <c r="D467" s="741"/>
      <c r="E467" s="1712" t="s">
        <v>463</v>
      </c>
      <c r="F467" s="1713"/>
      <c r="G467" s="361"/>
      <c r="H467" s="278"/>
      <c r="I467" s="278"/>
      <c r="J467" s="1087"/>
    </row>
    <row r="468" spans="1:10" s="736" customFormat="1" x14ac:dyDescent="0.25">
      <c r="A468" s="362"/>
      <c r="B468" s="363"/>
      <c r="C468" s="364"/>
      <c r="D468" s="361"/>
      <c r="E468" s="361"/>
      <c r="F468" s="361"/>
      <c r="G468" s="361"/>
      <c r="H468" s="278"/>
      <c r="I468" s="278"/>
      <c r="J468" s="1087"/>
    </row>
    <row r="469" spans="1:10" s="736" customFormat="1" x14ac:dyDescent="0.25">
      <c r="A469" s="362"/>
      <c r="B469" s="363"/>
      <c r="C469" s="364"/>
      <c r="D469" s="361"/>
      <c r="E469" s="361"/>
      <c r="F469" s="361"/>
      <c r="G469" s="361"/>
      <c r="H469" s="278"/>
      <c r="I469" s="278"/>
      <c r="J469" s="1087"/>
    </row>
    <row r="470" spans="1:10" s="736" customFormat="1" x14ac:dyDescent="0.25">
      <c r="A470" s="362"/>
      <c r="B470" s="363"/>
      <c r="C470" s="1709" t="s">
        <v>464</v>
      </c>
      <c r="D470" s="1709"/>
      <c r="E470" s="1709"/>
      <c r="F470" s="1709"/>
      <c r="G470" s="1709"/>
      <c r="H470" s="278"/>
      <c r="I470" s="278"/>
      <c r="J470" s="1087"/>
    </row>
    <row r="471" spans="1:10" s="736" customFormat="1" ht="14.1" customHeight="1" x14ac:dyDescent="0.25">
      <c r="A471" s="362"/>
      <c r="B471" s="363"/>
      <c r="C471" s="641" t="s">
        <v>212</v>
      </c>
      <c r="D471" s="642">
        <f t="shared" ref="D471:D472" si="274">D180+D218+D259+D338+D344+D406+D282+D163+D110+D101+D350+D356+D244+D225+D400+D412+D31+D293+D138+D48+D446+D202+D274+D394+D418+D266+D22+D253+D372</f>
        <v>214814900</v>
      </c>
      <c r="E471" s="642">
        <f t="shared" ref="E471:G471" si="275">E180+E218+E259+E338+E344+E406+E282+E163+E110+E101+E350+E356+E244+E225+E400+E412+E31+E293+E138+E48+E446+E202+E274+E394+E418+E266+E22+E253+E372</f>
        <v>214814900</v>
      </c>
      <c r="F471" s="642">
        <f t="shared" si="275"/>
        <v>583426.39</v>
      </c>
      <c r="G471" s="642">
        <f t="shared" si="275"/>
        <v>0</v>
      </c>
      <c r="H471" s="278"/>
      <c r="I471" s="278"/>
      <c r="J471" s="1087"/>
    </row>
    <row r="472" spans="1:10" s="736" customFormat="1" x14ac:dyDescent="0.25">
      <c r="A472" s="362"/>
      <c r="B472" s="363"/>
      <c r="C472" s="641" t="s">
        <v>213</v>
      </c>
      <c r="D472" s="642">
        <f t="shared" si="274"/>
        <v>1152038400</v>
      </c>
      <c r="E472" s="642">
        <f t="shared" ref="E472:G472" si="276">E181+E219+E260+E339+E345+E407+E283+E164+E111+E102+E351+E357+E245+E226+E401+E413+E32+E294+E139+E49+E447+E203+E275+E395+E419+E267+E23+E254+E373</f>
        <v>1105670100</v>
      </c>
      <c r="F472" s="642">
        <f t="shared" si="276"/>
        <v>3194488.67</v>
      </c>
      <c r="G472" s="642">
        <f t="shared" si="276"/>
        <v>46368300</v>
      </c>
      <c r="H472" s="278"/>
      <c r="I472" s="278"/>
      <c r="J472" s="1087"/>
    </row>
    <row r="473" spans="1:10" s="736" customFormat="1" x14ac:dyDescent="0.25">
      <c r="A473" s="362"/>
      <c r="B473" s="363"/>
      <c r="C473" s="641" t="s">
        <v>333</v>
      </c>
      <c r="D473" s="642">
        <f>D284+D204+D182+D276+D227+D268+D127</f>
        <v>1105517300</v>
      </c>
      <c r="E473" s="642">
        <f t="shared" ref="E473:G473" si="277">E284+E204+E182+E276+E227+E268+E127</f>
        <v>1105517300</v>
      </c>
      <c r="F473" s="642">
        <f t="shared" si="277"/>
        <v>174717576.07999998</v>
      </c>
      <c r="G473" s="642">
        <f t="shared" si="277"/>
        <v>0</v>
      </c>
      <c r="H473" s="278"/>
      <c r="I473" s="278"/>
      <c r="J473" s="1087"/>
    </row>
    <row r="474" spans="1:10" s="736" customFormat="1" x14ac:dyDescent="0.25">
      <c r="A474" s="362"/>
      <c r="B474" s="363"/>
      <c r="C474" s="641" t="s">
        <v>15</v>
      </c>
      <c r="D474" s="642">
        <f>SUM(D471:D473)</f>
        <v>2472370600</v>
      </c>
      <c r="E474" s="642">
        <f t="shared" ref="E474:G474" si="278">SUM(E471:E473)</f>
        <v>2426002300</v>
      </c>
      <c r="F474" s="642">
        <f t="shared" si="278"/>
        <v>178495491.13999999</v>
      </c>
      <c r="G474" s="642">
        <f t="shared" si="278"/>
        <v>46368300</v>
      </c>
      <c r="H474" s="278"/>
      <c r="I474" s="278"/>
      <c r="J474" s="1087"/>
    </row>
    <row r="475" spans="1:10" s="736" customFormat="1" x14ac:dyDescent="0.25">
      <c r="A475" s="362"/>
      <c r="B475" s="363"/>
      <c r="C475" s="364"/>
      <c r="D475" s="672">
        <f>D474-D479</f>
        <v>0</v>
      </c>
      <c r="E475" s="361"/>
      <c r="F475" s="361"/>
      <c r="G475" s="361"/>
      <c r="H475" s="278"/>
      <c r="I475" s="278"/>
      <c r="J475" s="1087"/>
    </row>
    <row r="476" spans="1:10" s="736" customFormat="1" ht="27.6" x14ac:dyDescent="0.25">
      <c r="A476" s="362"/>
      <c r="B476" s="363"/>
      <c r="C476" s="364"/>
      <c r="D476" s="646" t="s">
        <v>269</v>
      </c>
      <c r="E476" s="361"/>
      <c r="F476" s="361"/>
      <c r="G476" s="361"/>
      <c r="H476" s="278"/>
      <c r="I476" s="278"/>
      <c r="J476" s="1087"/>
    </row>
    <row r="477" spans="1:10" s="736" customFormat="1" x14ac:dyDescent="0.25">
      <c r="A477" s="362"/>
      <c r="B477" s="363"/>
      <c r="C477" s="364"/>
      <c r="D477" s="646"/>
      <c r="E477" s="361"/>
      <c r="F477" s="361"/>
      <c r="G477" s="361"/>
      <c r="H477" s="278"/>
      <c r="I477" s="278"/>
      <c r="J477" s="1087"/>
    </row>
    <row r="478" spans="1:10" s="736" customFormat="1" x14ac:dyDescent="0.25">
      <c r="A478" s="362"/>
      <c r="B478" s="363"/>
      <c r="C478" s="427"/>
      <c r="D478" s="658" t="s">
        <v>44</v>
      </c>
      <c r="E478" s="361"/>
      <c r="F478" s="658" t="s">
        <v>44</v>
      </c>
      <c r="G478" s="361"/>
      <c r="H478" s="278"/>
      <c r="I478" s="278"/>
      <c r="J478" s="1087"/>
    </row>
    <row r="479" spans="1:10" s="736" customFormat="1" ht="41.4" x14ac:dyDescent="0.25">
      <c r="A479" s="362"/>
      <c r="B479" s="363"/>
      <c r="C479" s="272" t="s">
        <v>283</v>
      </c>
      <c r="D479" s="742">
        <f>SUM(D483:D483)</f>
        <v>2472370600</v>
      </c>
      <c r="F479" s="742">
        <f>SUM(F483:F483)</f>
        <v>178495491.13999999</v>
      </c>
      <c r="G479" s="361"/>
      <c r="H479" s="278"/>
      <c r="I479" s="278"/>
      <c r="J479" s="1087"/>
    </row>
    <row r="480" spans="1:10" s="736" customFormat="1" x14ac:dyDescent="0.25">
      <c r="A480" s="362"/>
      <c r="B480" s="363"/>
      <c r="C480" s="427" t="s">
        <v>166</v>
      </c>
      <c r="D480" s="804">
        <f>D479-D474</f>
        <v>0</v>
      </c>
      <c r="E480" s="361"/>
      <c r="F480" s="659">
        <f>F479-F474</f>
        <v>0</v>
      </c>
      <c r="G480" s="361"/>
      <c r="H480" s="278"/>
      <c r="I480" s="278"/>
      <c r="J480" s="1087"/>
    </row>
    <row r="481" spans="1:10" s="736" customFormat="1" x14ac:dyDescent="0.25">
      <c r="A481" s="362"/>
      <c r="B481" s="363"/>
      <c r="C481" s="364"/>
      <c r="D481" s="361"/>
      <c r="E481" s="361"/>
      <c r="F481" s="361"/>
      <c r="G481" s="361"/>
      <c r="H481" s="278"/>
      <c r="I481" s="278"/>
      <c r="J481" s="1087"/>
    </row>
    <row r="482" spans="1:10" s="736" customFormat="1" ht="14.4" thickBot="1" x14ac:dyDescent="0.3">
      <c r="A482" s="362"/>
      <c r="B482" s="363"/>
      <c r="C482" s="364"/>
      <c r="D482" s="361"/>
      <c r="E482" s="361"/>
      <c r="F482" s="361"/>
      <c r="G482" s="361"/>
      <c r="H482" s="278"/>
      <c r="I482" s="278"/>
      <c r="J482" s="1087"/>
    </row>
    <row r="483" spans="1:10" s="736" customFormat="1" ht="69.599999999999994" thickBot="1" x14ac:dyDescent="0.3">
      <c r="A483" s="362"/>
      <c r="B483" s="363"/>
      <c r="C483" s="364"/>
      <c r="D483" s="1079">
        <v>2472370600</v>
      </c>
      <c r="E483" s="272" t="s">
        <v>284</v>
      </c>
      <c r="F483" s="1079">
        <v>178495491.13999999</v>
      </c>
      <c r="G483" s="361"/>
      <c r="H483" s="278"/>
      <c r="I483" s="278"/>
      <c r="J483" s="1087"/>
    </row>
    <row r="484" spans="1:10" s="736" customFormat="1" x14ac:dyDescent="0.25">
      <c r="A484" s="362"/>
      <c r="B484" s="363"/>
      <c r="C484" s="364"/>
      <c r="D484" s="361"/>
      <c r="E484" s="361"/>
      <c r="F484" s="361"/>
      <c r="G484" s="361"/>
      <c r="H484" s="278"/>
      <c r="I484" s="278"/>
      <c r="J484" s="1087"/>
    </row>
    <row r="485" spans="1:10" s="736" customFormat="1" x14ac:dyDescent="0.25">
      <c r="A485" s="362"/>
      <c r="B485" s="363"/>
      <c r="C485" s="364"/>
      <c r="D485" s="361"/>
      <c r="E485" s="361"/>
      <c r="F485" s="361"/>
      <c r="G485" s="361"/>
      <c r="H485" s="278"/>
      <c r="I485" s="278"/>
      <c r="J485" s="1087"/>
    </row>
    <row r="486" spans="1:10" s="736" customFormat="1" x14ac:dyDescent="0.25">
      <c r="A486" s="362"/>
      <c r="B486" s="363"/>
      <c r="C486" s="364"/>
      <c r="D486" s="361"/>
      <c r="E486" s="427"/>
      <c r="F486" s="430" t="s">
        <v>44</v>
      </c>
      <c r="G486" s="361"/>
      <c r="H486" s="278"/>
      <c r="I486" s="278"/>
      <c r="J486" s="1087"/>
    </row>
    <row r="487" spans="1:10" s="736" customFormat="1" x14ac:dyDescent="0.25">
      <c r="A487" s="362"/>
      <c r="B487" s="363"/>
      <c r="C487" s="364"/>
      <c r="D487" s="361"/>
      <c r="E487" s="427" t="s">
        <v>214</v>
      </c>
      <c r="F487" s="1238">
        <v>9916703.9299999997</v>
      </c>
      <c r="G487" s="361"/>
      <c r="H487" s="278"/>
      <c r="I487" s="732" t="s">
        <v>818</v>
      </c>
      <c r="J487" s="1087"/>
    </row>
    <row r="488" spans="1:10" s="736" customFormat="1" x14ac:dyDescent="0.25">
      <c r="A488" s="362"/>
      <c r="B488" s="363"/>
      <c r="C488" s="364"/>
      <c r="D488" s="361"/>
      <c r="E488" s="427" t="s">
        <v>166</v>
      </c>
      <c r="F488" s="442">
        <f>F487-F457-F472-F465</f>
        <v>0</v>
      </c>
      <c r="G488" s="361"/>
      <c r="H488" s="278"/>
      <c r="I488" s="278"/>
      <c r="J488" s="1087"/>
    </row>
    <row r="489" spans="1:10" s="736" customFormat="1" x14ac:dyDescent="0.25">
      <c r="A489" s="362"/>
      <c r="B489" s="363"/>
      <c r="C489" s="364"/>
      <c r="D489" s="361"/>
      <c r="E489" s="361"/>
      <c r="F489" s="361"/>
      <c r="G489" s="361"/>
      <c r="H489" s="278"/>
      <c r="I489" s="278"/>
      <c r="J489" s="1087"/>
    </row>
    <row r="490" spans="1:10" s="736" customFormat="1" x14ac:dyDescent="0.25">
      <c r="A490" s="362"/>
      <c r="B490" s="363"/>
      <c r="C490" s="364"/>
      <c r="D490" s="361"/>
      <c r="E490" s="361"/>
      <c r="F490" s="361"/>
      <c r="G490" s="361"/>
      <c r="H490" s="278"/>
      <c r="I490" s="278"/>
      <c r="J490" s="1087"/>
    </row>
    <row r="491" spans="1:10" ht="18" thickBot="1" x14ac:dyDescent="0.3">
      <c r="C491" s="246" t="s">
        <v>43</v>
      </c>
      <c r="D491" s="824">
        <v>6559277419.8100004</v>
      </c>
      <c r="E491" s="743"/>
      <c r="F491" s="738"/>
    </row>
    <row r="492" spans="1:10" ht="14.4" thickBot="1" x14ac:dyDescent="0.3">
      <c r="C492" s="246" t="s">
        <v>44</v>
      </c>
      <c r="D492" s="1079">
        <v>6559277419.8100004</v>
      </c>
      <c r="E492" s="744"/>
      <c r="F492" s="745">
        <f>[1]Субсидия_факт!$E$36</f>
        <v>6469198.1694900002</v>
      </c>
      <c r="G492" s="746">
        <f>F492*1000-D449</f>
        <v>-90079250.319999695</v>
      </c>
      <c r="I492" s="732" t="s">
        <v>818</v>
      </c>
    </row>
    <row r="493" spans="1:10" ht="26.4" x14ac:dyDescent="0.25">
      <c r="D493" s="198"/>
      <c r="E493" s="738"/>
      <c r="F493" s="644" t="s">
        <v>264</v>
      </c>
      <c r="G493" s="644" t="s">
        <v>265</v>
      </c>
    </row>
    <row r="494" spans="1:10" ht="15.6" x14ac:dyDescent="0.25">
      <c r="B494" s="643" t="s">
        <v>45</v>
      </c>
      <c r="C494" s="246" t="s">
        <v>43</v>
      </c>
      <c r="D494" s="645">
        <f>D491-D449</f>
        <v>0</v>
      </c>
      <c r="E494" s="738"/>
      <c r="F494" s="738"/>
      <c r="G494" s="747">
        <f>F492*1000-D492</f>
        <v>-90079250.320000648</v>
      </c>
    </row>
    <row r="495" spans="1:10" ht="15.6" x14ac:dyDescent="0.25">
      <c r="C495" s="246" t="s">
        <v>44</v>
      </c>
      <c r="D495" s="645">
        <f>D492-D449</f>
        <v>0</v>
      </c>
      <c r="F495" s="748"/>
      <c r="G495" s="644" t="s">
        <v>266</v>
      </c>
    </row>
    <row r="496" spans="1:10" s="734" customFormat="1" x14ac:dyDescent="0.25">
      <c r="C496" s="247"/>
      <c r="D496" s="247"/>
      <c r="H496" s="749"/>
      <c r="I496" s="749"/>
      <c r="J496" s="1099"/>
    </row>
    <row r="497" spans="1:10" s="734" customFormat="1" x14ac:dyDescent="0.25">
      <c r="C497" s="247"/>
      <c r="D497" s="247"/>
      <c r="E497" s="750">
        <f>E498-'Проверочная  таблица'!AM38</f>
        <v>0</v>
      </c>
      <c r="F497" s="750">
        <f>F498-'Проверочная  таблица'!AR38</f>
        <v>0</v>
      </c>
      <c r="H497" s="749"/>
      <c r="I497" s="749"/>
      <c r="J497" s="1099"/>
    </row>
    <row r="498" spans="1:10" ht="171.6" x14ac:dyDescent="0.25">
      <c r="A498" s="1704"/>
      <c r="B498" s="461" t="s">
        <v>226</v>
      </c>
      <c r="C498" s="144" t="s">
        <v>202</v>
      </c>
      <c r="D498" s="439">
        <f t="shared" ref="D498:G500" si="279">D361+D295+D228+D12+D379+D436+D303+D317+D420</f>
        <v>508161008.29000002</v>
      </c>
      <c r="E498" s="439">
        <f t="shared" si="279"/>
        <v>491442359.29000002</v>
      </c>
      <c r="F498" s="439">
        <f t="shared" si="279"/>
        <v>0</v>
      </c>
      <c r="G498" s="439">
        <f t="shared" si="279"/>
        <v>16718649</v>
      </c>
      <c r="H498" s="278">
        <f>IF(F498&gt;E498,1,0)</f>
        <v>0</v>
      </c>
      <c r="I498" s="278">
        <f>IF(G498&lt;0,1,0)</f>
        <v>0</v>
      </c>
    </row>
    <row r="499" spans="1:10" x14ac:dyDescent="0.25">
      <c r="A499" s="1704"/>
      <c r="B499" s="793" t="s">
        <v>148</v>
      </c>
      <c r="C499" s="794"/>
      <c r="D499" s="795">
        <f t="shared" si="279"/>
        <v>452415021.60000002</v>
      </c>
      <c r="E499" s="795">
        <f t="shared" si="279"/>
        <v>435696372.60000002</v>
      </c>
      <c r="F499" s="795">
        <f t="shared" si="279"/>
        <v>0</v>
      </c>
      <c r="G499" s="795">
        <f t="shared" si="279"/>
        <v>16718649</v>
      </c>
      <c r="H499" s="278">
        <f>IF(F499&gt;E499,1,0)</f>
        <v>0</v>
      </c>
      <c r="I499" s="278">
        <f>IF(G499&lt;0,1,0)</f>
        <v>0</v>
      </c>
    </row>
    <row r="500" spans="1:10" x14ac:dyDescent="0.25">
      <c r="A500" s="1704"/>
      <c r="B500" s="793" t="s">
        <v>149</v>
      </c>
      <c r="C500" s="796"/>
      <c r="D500" s="795">
        <f t="shared" si="279"/>
        <v>55745986.689999998</v>
      </c>
      <c r="E500" s="795">
        <f t="shared" si="279"/>
        <v>55745986.689999998</v>
      </c>
      <c r="F500" s="795">
        <f t="shared" si="279"/>
        <v>0</v>
      </c>
      <c r="G500" s="795">
        <f t="shared" si="279"/>
        <v>0</v>
      </c>
      <c r="H500" s="278">
        <f>IF(F500&gt;E500,1,0)</f>
        <v>0</v>
      </c>
      <c r="I500" s="278">
        <f>IF(G500&lt;0,1,0)</f>
        <v>0</v>
      </c>
    </row>
    <row r="504" spans="1:10" x14ac:dyDescent="0.25">
      <c r="B504" s="733" t="s">
        <v>819</v>
      </c>
    </row>
  </sheetData>
  <mergeCells count="10">
    <mergeCell ref="A498:A500"/>
    <mergeCell ref="I456:L456"/>
    <mergeCell ref="A2:G2"/>
    <mergeCell ref="A3:G3"/>
    <mergeCell ref="A4:G4"/>
    <mergeCell ref="C470:G470"/>
    <mergeCell ref="E461:F461"/>
    <mergeCell ref="E467:F467"/>
    <mergeCell ref="E462:F462"/>
    <mergeCell ref="G456:G457"/>
  </mergeCells>
  <phoneticPr fontId="0" type="noConversion"/>
  <pageMargins left="0.78740157480314965" right="0.39370078740157483" top="0.59055118110236227" bottom="0.78740157480314965" header="0.51181102362204722" footer="0.51181102362204722"/>
  <pageSetup paperSize="9" scale="56" fitToHeight="15" orientation="portrait" horizontalDpi="300" verticalDpi="300" r:id="rId1"/>
  <headerFooter alignWithMargins="0">
    <oddFooter>&amp;L&amp;P&amp;R&amp;Z&amp;F&amp;A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2:J59"/>
  <sheetViews>
    <sheetView zoomScale="80" zoomScaleNormal="80" workbookViewId="0">
      <pane xSplit="1" ySplit="7" topLeftCell="B8" activePane="bottomRight" state="frozen"/>
      <selection pane="topRight" activeCell="B1" sqref="B1"/>
      <selection pane="bottomLeft" activeCell="A6" sqref="A6"/>
      <selection pane="bottomRight" activeCell="B14" sqref="B14"/>
    </sheetView>
  </sheetViews>
  <sheetFormatPr defaultColWidth="9.21875" defaultRowHeight="13.8" x14ac:dyDescent="0.25"/>
  <cols>
    <col min="1" max="1" width="12" style="343" customWidth="1"/>
    <col min="2" max="2" width="62.21875" style="343" customWidth="1"/>
    <col min="3" max="3" width="17.44140625" style="343" customWidth="1"/>
    <col min="4" max="4" width="20.44140625" style="343" customWidth="1"/>
    <col min="5" max="7" width="20.21875" style="343" customWidth="1"/>
    <col min="8" max="8" width="11.44140625" style="343" bestFit="1" customWidth="1"/>
    <col min="9" max="9" width="11.44140625" style="473" bestFit="1" customWidth="1"/>
    <col min="10" max="10" width="16.5546875" style="343" bestFit="1" customWidth="1"/>
    <col min="11" max="16384" width="9.21875" style="343"/>
  </cols>
  <sheetData>
    <row r="2" spans="1:10" ht="15.6" x14ac:dyDescent="0.25">
      <c r="A2" s="1696" t="s">
        <v>472</v>
      </c>
      <c r="B2" s="1696"/>
      <c r="C2" s="1696"/>
      <c r="D2" s="1696"/>
      <c r="E2" s="1696"/>
      <c r="F2" s="1696"/>
      <c r="G2" s="1696"/>
    </row>
    <row r="3" spans="1:10" ht="15.6" x14ac:dyDescent="0.25">
      <c r="A3" s="1697" t="str">
        <f>'Проверочная  таблица'!F3</f>
        <v>ПО  СОСТОЯНИЮ  НА  1  АПРЕЛЯ  2020  ГОДА</v>
      </c>
      <c r="B3" s="1697"/>
      <c r="C3" s="1697"/>
      <c r="D3" s="1697"/>
      <c r="E3" s="1697"/>
      <c r="F3" s="1697"/>
      <c r="G3" s="1697"/>
    </row>
    <row r="4" spans="1:10" ht="15.6" x14ac:dyDescent="0.25">
      <c r="A4" s="1717" t="s">
        <v>140</v>
      </c>
      <c r="B4" s="1717"/>
      <c r="C4" s="1717"/>
      <c r="D4" s="1717"/>
      <c r="E4" s="1717"/>
      <c r="F4" s="1717"/>
      <c r="G4" s="1717"/>
    </row>
    <row r="6" spans="1:10" x14ac:dyDescent="0.25">
      <c r="F6" s="343" t="s">
        <v>20</v>
      </c>
    </row>
    <row r="7" spans="1:10" s="173" customFormat="1" ht="26.4" x14ac:dyDescent="0.25">
      <c r="A7" s="183" t="s">
        <v>113</v>
      </c>
      <c r="B7" s="183" t="s">
        <v>161</v>
      </c>
      <c r="C7" s="183" t="s">
        <v>18</v>
      </c>
      <c r="D7" s="183" t="s">
        <v>13</v>
      </c>
      <c r="E7" s="183" t="s">
        <v>163</v>
      </c>
      <c r="F7" s="183" t="s">
        <v>4</v>
      </c>
      <c r="G7" s="183" t="s">
        <v>162</v>
      </c>
      <c r="I7" s="380"/>
    </row>
    <row r="8" spans="1:10" s="173" customFormat="1" hidden="1" x14ac:dyDescent="0.25">
      <c r="A8" s="185" t="s">
        <v>76</v>
      </c>
      <c r="B8" s="243" t="s">
        <v>171</v>
      </c>
      <c r="C8" s="194"/>
      <c r="D8" s="197">
        <f>SUM(D10:D10)</f>
        <v>0</v>
      </c>
      <c r="E8" s="197">
        <f>SUM(E10:E10)</f>
        <v>0</v>
      </c>
      <c r="F8" s="197">
        <f>SUM(F10:F10)</f>
        <v>0</v>
      </c>
      <c r="G8" s="197">
        <f>SUM(G10:G10)</f>
        <v>0</v>
      </c>
      <c r="H8" s="278">
        <f>IF(F8&gt;E8,1,0)</f>
        <v>0</v>
      </c>
      <c r="I8" s="278">
        <f>IF(G8&lt;0,1,0)</f>
        <v>0</v>
      </c>
    </row>
    <row r="9" spans="1:10" s="173" customFormat="1" hidden="1" x14ac:dyDescent="0.25">
      <c r="A9" s="186"/>
      <c r="B9" s="460" t="s">
        <v>38</v>
      </c>
      <c r="C9" s="195"/>
      <c r="D9" s="195"/>
      <c r="E9" s="199"/>
      <c r="F9" s="199"/>
      <c r="G9" s="195"/>
      <c r="H9" s="278">
        <f>IF(F9&gt;E9,1,0)</f>
        <v>0</v>
      </c>
      <c r="I9" s="278">
        <f>IF(G9&lt;0,1,0)</f>
        <v>0</v>
      </c>
    </row>
    <row r="10" spans="1:10" s="173" customFormat="1" ht="52.8" hidden="1" x14ac:dyDescent="0.25">
      <c r="A10" s="888"/>
      <c r="B10" s="465" t="s">
        <v>172</v>
      </c>
      <c r="C10" s="440" t="s">
        <v>210</v>
      </c>
      <c r="D10" s="1023"/>
      <c r="E10" s="437"/>
      <c r="F10" s="437"/>
      <c r="G10" s="188">
        <f>D10-E10</f>
        <v>0</v>
      </c>
      <c r="H10" s="278">
        <f>IF(F10&gt;E10,1,0)</f>
        <v>0</v>
      </c>
      <c r="I10" s="278">
        <f>IF(G10&lt;0,1,0)</f>
        <v>0</v>
      </c>
    </row>
    <row r="11" spans="1:10" s="173" customFormat="1" hidden="1" x14ac:dyDescent="0.25">
      <c r="A11" s="183"/>
      <c r="B11" s="183"/>
      <c r="C11" s="183"/>
      <c r="D11" s="183"/>
      <c r="E11" s="183"/>
      <c r="F11" s="183"/>
      <c r="G11" s="183"/>
      <c r="I11" s="380"/>
    </row>
    <row r="12" spans="1:10" s="173" customFormat="1" x14ac:dyDescent="0.25">
      <c r="A12" s="185" t="s">
        <v>124</v>
      </c>
      <c r="B12" s="243" t="s">
        <v>152</v>
      </c>
      <c r="C12" s="194"/>
      <c r="D12" s="197">
        <f>SUM(D13:D20)</f>
        <v>1221087457</v>
      </c>
      <c r="E12" s="197">
        <f t="shared" ref="E12:G12" si="0">SUM(E13:E20)</f>
        <v>861087457</v>
      </c>
      <c r="F12" s="197">
        <f t="shared" si="0"/>
        <v>0</v>
      </c>
      <c r="G12" s="197">
        <f t="shared" si="0"/>
        <v>360000000</v>
      </c>
      <c r="H12" s="278">
        <f>IF(F12&gt;E12,1,0)</f>
        <v>0</v>
      </c>
      <c r="I12" s="278">
        <f>IF(G12&lt;0,1,0)</f>
        <v>0</v>
      </c>
    </row>
    <row r="13" spans="1:10" s="173" customFormat="1" x14ac:dyDescent="0.25">
      <c r="A13" s="186"/>
      <c r="B13" s="460" t="s">
        <v>38</v>
      </c>
      <c r="C13" s="195"/>
      <c r="D13" s="195"/>
      <c r="E13" s="199"/>
      <c r="F13" s="199"/>
      <c r="G13" s="195"/>
      <c r="H13" s="278">
        <f>IF(F13&gt;E13,1,0)</f>
        <v>0</v>
      </c>
      <c r="I13" s="278">
        <f>IF(G13&lt;0,1,0)</f>
        <v>0</v>
      </c>
    </row>
    <row r="14" spans="1:10" s="173" customFormat="1" ht="92.4" x14ac:dyDescent="0.25">
      <c r="A14" s="186"/>
      <c r="B14" s="812" t="s">
        <v>757</v>
      </c>
      <c r="C14" s="195" t="s">
        <v>758</v>
      </c>
      <c r="D14" s="195"/>
      <c r="E14" s="199"/>
      <c r="F14" s="199"/>
      <c r="G14" s="188">
        <f t="shared" ref="G14:G15" si="1">D14-E14</f>
        <v>0</v>
      </c>
      <c r="H14" s="278">
        <f t="shared" ref="H14:H15" si="2">IF(F14&gt;E14,1,0)</f>
        <v>0</v>
      </c>
      <c r="I14" s="278">
        <f t="shared" ref="I14:I15" si="3">IF(G14&lt;0,1,0)</f>
        <v>0</v>
      </c>
      <c r="J14" s="897">
        <f>D14+D15</f>
        <v>240000000</v>
      </c>
    </row>
    <row r="15" spans="1:10" s="173" customFormat="1" x14ac:dyDescent="0.25">
      <c r="A15" s="1032"/>
      <c r="B15" s="1037" t="s">
        <v>58</v>
      </c>
      <c r="C15" s="1033" t="s">
        <v>758</v>
      </c>
      <c r="D15" s="1034">
        <v>240000000</v>
      </c>
      <c r="E15" s="1035">
        <f>'Проверочная  таблица'!SN38</f>
        <v>0</v>
      </c>
      <c r="F15" s="1035">
        <f>'Проверочная  таблица'!SP38</f>
        <v>0</v>
      </c>
      <c r="G15" s="1036">
        <f t="shared" si="1"/>
        <v>240000000</v>
      </c>
      <c r="H15" s="278">
        <f t="shared" si="2"/>
        <v>0</v>
      </c>
      <c r="I15" s="278">
        <f t="shared" si="3"/>
        <v>0</v>
      </c>
    </row>
    <row r="16" spans="1:10" s="173" customFormat="1" ht="158.4" x14ac:dyDescent="0.25">
      <c r="A16" s="888"/>
      <c r="B16" s="465" t="s">
        <v>551</v>
      </c>
      <c r="C16" s="144" t="s">
        <v>413</v>
      </c>
      <c r="D16" s="263"/>
      <c r="E16" s="437"/>
      <c r="F16" s="437"/>
      <c r="G16" s="188">
        <f>D16-E16</f>
        <v>0</v>
      </c>
      <c r="H16" s="278">
        <f>IF(F16&gt;E16,1,0)</f>
        <v>0</v>
      </c>
      <c r="I16" s="278">
        <f>IF(G16&lt;0,1,0)</f>
        <v>0</v>
      </c>
      <c r="J16" s="897">
        <f>D16+D17</f>
        <v>861087457</v>
      </c>
    </row>
    <row r="17" spans="1:10" s="354" customFormat="1" x14ac:dyDescent="0.25">
      <c r="A17" s="894"/>
      <c r="B17" s="635" t="s">
        <v>58</v>
      </c>
      <c r="C17" s="895" t="s">
        <v>413</v>
      </c>
      <c r="D17" s="636">
        <v>861087457</v>
      </c>
      <c r="E17" s="633">
        <f>'Проверочная  таблица'!SZ38</f>
        <v>861087457</v>
      </c>
      <c r="F17" s="633">
        <f>'Проверочная  таблица'!TB38</f>
        <v>0</v>
      </c>
      <c r="G17" s="637">
        <f t="shared" ref="G17:G19" si="4">D17-E17</f>
        <v>0</v>
      </c>
      <c r="H17" s="896">
        <f t="shared" ref="H17:H19" si="5">IF(F17&gt;E17,1,0)</f>
        <v>0</v>
      </c>
      <c r="I17" s="896">
        <f t="shared" ref="I17:I19" si="6">IF(G17&lt;0,1,0)</f>
        <v>0</v>
      </c>
    </row>
    <row r="18" spans="1:10" s="173" customFormat="1" ht="118.8" x14ac:dyDescent="0.25">
      <c r="A18" s="186"/>
      <c r="B18" s="812" t="s">
        <v>769</v>
      </c>
      <c r="C18" s="195" t="s">
        <v>768</v>
      </c>
      <c r="D18" s="195"/>
      <c r="E18" s="199"/>
      <c r="F18" s="199"/>
      <c r="G18" s="188">
        <f t="shared" si="4"/>
        <v>0</v>
      </c>
      <c r="H18" s="278">
        <f t="shared" si="5"/>
        <v>0</v>
      </c>
      <c r="I18" s="278">
        <f t="shared" si="6"/>
        <v>0</v>
      </c>
      <c r="J18" s="897">
        <f>D18+D19</f>
        <v>120000000</v>
      </c>
    </row>
    <row r="19" spans="1:10" s="173" customFormat="1" x14ac:dyDescent="0.25">
      <c r="A19" s="1032"/>
      <c r="B19" s="1037" t="s">
        <v>58</v>
      </c>
      <c r="C19" s="1033" t="s">
        <v>768</v>
      </c>
      <c r="D19" s="1034">
        <v>120000000</v>
      </c>
      <c r="E19" s="1035">
        <f>'Проверочная  таблица'!TL38</f>
        <v>0</v>
      </c>
      <c r="F19" s="1035">
        <f>'Проверочная  таблица'!TN38</f>
        <v>0</v>
      </c>
      <c r="G19" s="1036">
        <f t="shared" si="4"/>
        <v>120000000</v>
      </c>
      <c r="H19" s="278">
        <f t="shared" si="5"/>
        <v>0</v>
      </c>
      <c r="I19" s="278">
        <f t="shared" si="6"/>
        <v>0</v>
      </c>
    </row>
    <row r="20" spans="1:10" x14ac:dyDescent="0.25">
      <c r="A20" s="1031"/>
      <c r="B20" s="465"/>
      <c r="C20" s="144"/>
      <c r="D20" s="263"/>
      <c r="E20" s="187"/>
      <c r="F20" s="187"/>
      <c r="G20" s="188"/>
      <c r="H20" s="278"/>
      <c r="I20" s="278"/>
    </row>
    <row r="21" spans="1:10" x14ac:dyDescent="0.25">
      <c r="A21" s="185" t="s">
        <v>131</v>
      </c>
      <c r="B21" s="243" t="s">
        <v>132</v>
      </c>
      <c r="C21" s="194"/>
      <c r="D21" s="197">
        <f>D23+D24+D25</f>
        <v>51421560</v>
      </c>
      <c r="E21" s="197">
        <f t="shared" ref="E21:G21" si="7">E23+E24+E25</f>
        <v>0</v>
      </c>
      <c r="F21" s="197">
        <f t="shared" si="7"/>
        <v>0</v>
      </c>
      <c r="G21" s="197">
        <f t="shared" si="7"/>
        <v>51421560</v>
      </c>
      <c r="H21" s="278">
        <f>IF(F21&gt;E21,1,0)</f>
        <v>0</v>
      </c>
      <c r="I21" s="278">
        <f>IF(G21&lt;0,1,0)</f>
        <v>0</v>
      </c>
    </row>
    <row r="22" spans="1:10" x14ac:dyDescent="0.25">
      <c r="A22" s="186"/>
      <c r="B22" s="460" t="s">
        <v>38</v>
      </c>
      <c r="C22" s="195"/>
      <c r="D22" s="195"/>
      <c r="E22" s="199"/>
      <c r="F22" s="199"/>
      <c r="G22" s="195"/>
      <c r="H22" s="278">
        <f>IF(F22&gt;E22,1,0)</f>
        <v>0</v>
      </c>
      <c r="I22" s="278">
        <f>IF(G22&lt;0,1,0)</f>
        <v>0</v>
      </c>
    </row>
    <row r="23" spans="1:10" ht="92.4" x14ac:dyDescent="0.25">
      <c r="A23" s="186"/>
      <c r="B23" s="812" t="s">
        <v>756</v>
      </c>
      <c r="C23" s="144" t="s">
        <v>577</v>
      </c>
      <c r="D23" s="813">
        <v>51421560</v>
      </c>
      <c r="E23" s="879">
        <f>'Проверочная  таблица'!UT38</f>
        <v>0</v>
      </c>
      <c r="F23" s="879">
        <f>'Проверочная  таблица'!UV38</f>
        <v>0</v>
      </c>
      <c r="G23" s="188">
        <f>D23-E23</f>
        <v>51421560</v>
      </c>
      <c r="H23" s="278">
        <f>IF(F23&gt;E23,1,0)</f>
        <v>0</v>
      </c>
      <c r="I23" s="278">
        <f>IF(G23&lt;0,1,0)</f>
        <v>0</v>
      </c>
    </row>
    <row r="24" spans="1:10" ht="118.8" x14ac:dyDescent="0.25">
      <c r="A24" s="186"/>
      <c r="B24" s="812" t="s">
        <v>851</v>
      </c>
      <c r="C24" s="144" t="s">
        <v>849</v>
      </c>
      <c r="D24" s="813"/>
      <c r="E24" s="879">
        <f>'Проверочная  таблица'!TX37</f>
        <v>0</v>
      </c>
      <c r="F24" s="879">
        <f>'Проверочная  таблица'!UA37</f>
        <v>0</v>
      </c>
      <c r="G24" s="188">
        <f t="shared" ref="G24:G25" si="8">D24-E24</f>
        <v>0</v>
      </c>
      <c r="H24" s="278">
        <f>IF(F24&gt;E24,1,0)</f>
        <v>0</v>
      </c>
      <c r="I24" s="278">
        <f>IF(G24&lt;0,1,0)</f>
        <v>0</v>
      </c>
    </row>
    <row r="25" spans="1:10" s="173" customFormat="1" x14ac:dyDescent="0.25">
      <c r="A25" s="1032"/>
      <c r="B25" s="1037" t="s">
        <v>58</v>
      </c>
      <c r="C25" s="1033" t="s">
        <v>849</v>
      </c>
      <c r="D25" s="1034"/>
      <c r="E25" s="1035">
        <f>'Проверочная  таблица'!TY37</f>
        <v>0</v>
      </c>
      <c r="F25" s="1035">
        <f>'Проверочная  таблица'!UB37</f>
        <v>0</v>
      </c>
      <c r="G25" s="1036">
        <f t="shared" si="8"/>
        <v>0</v>
      </c>
      <c r="H25" s="278">
        <f t="shared" ref="H25" si="9">IF(F25&gt;E25,1,0)</f>
        <v>0</v>
      </c>
      <c r="I25" s="278">
        <f t="shared" ref="I25" si="10">IF(G25&lt;0,1,0)</f>
        <v>0</v>
      </c>
    </row>
    <row r="26" spans="1:10" x14ac:dyDescent="0.25">
      <c r="A26" s="186"/>
      <c r="B26" s="812"/>
      <c r="C26" s="144"/>
      <c r="D26" s="813"/>
      <c r="E26" s="811"/>
      <c r="F26" s="811"/>
      <c r="G26" s="188"/>
      <c r="H26" s="278"/>
      <c r="I26" s="278"/>
    </row>
    <row r="27" spans="1:10" x14ac:dyDescent="0.25">
      <c r="A27" s="185" t="s">
        <v>50</v>
      </c>
      <c r="B27" s="243" t="s">
        <v>51</v>
      </c>
      <c r="C27" s="194"/>
      <c r="D27" s="197">
        <f>SUM(D29:D31)</f>
        <v>224874.44</v>
      </c>
      <c r="E27" s="197">
        <f t="shared" ref="E27:G27" si="11">SUM(E29:E31)</f>
        <v>224874.44</v>
      </c>
      <c r="F27" s="197">
        <f t="shared" si="11"/>
        <v>0</v>
      </c>
      <c r="G27" s="197">
        <f t="shared" si="11"/>
        <v>0</v>
      </c>
      <c r="H27" s="278">
        <f>IF(F27&gt;E27,1,0)</f>
        <v>0</v>
      </c>
      <c r="I27" s="278">
        <f>IF(G27&lt;0,1,0)</f>
        <v>0</v>
      </c>
    </row>
    <row r="28" spans="1:10" x14ac:dyDescent="0.25">
      <c r="A28" s="186"/>
      <c r="B28" s="460" t="s">
        <v>38</v>
      </c>
      <c r="C28" s="195"/>
      <c r="D28" s="195"/>
      <c r="E28" s="199"/>
      <c r="F28" s="199"/>
      <c r="G28" s="195"/>
      <c r="H28" s="278">
        <f>IF(F28&gt;E28,1,0)</f>
        <v>0</v>
      </c>
      <c r="I28" s="278">
        <f>IF(G28&lt;0,1,0)</f>
        <v>0</v>
      </c>
    </row>
    <row r="29" spans="1:10" ht="132" hidden="1" x14ac:dyDescent="0.25">
      <c r="A29" s="186"/>
      <c r="B29" s="812" t="s">
        <v>419</v>
      </c>
      <c r="C29" s="144" t="s">
        <v>418</v>
      </c>
      <c r="D29" s="1024"/>
      <c r="E29" s="811">
        <f>'Проверочная  таблица'!RZ37</f>
        <v>0</v>
      </c>
      <c r="F29" s="811">
        <f>'Проверочная  таблица'!SD37</f>
        <v>0</v>
      </c>
      <c r="G29" s="188">
        <f>D29-E29</f>
        <v>0</v>
      </c>
      <c r="H29" s="278">
        <f>IF(F29&gt;E29,1,0)</f>
        <v>0</v>
      </c>
      <c r="I29" s="278">
        <f>IF(G29&lt;0,1,0)</f>
        <v>0</v>
      </c>
      <c r="J29" s="897">
        <f>D29+D30</f>
        <v>0</v>
      </c>
    </row>
    <row r="30" spans="1:10" s="354" customFormat="1" hidden="1" x14ac:dyDescent="0.25">
      <c r="A30" s="894"/>
      <c r="B30" s="635" t="s">
        <v>58</v>
      </c>
      <c r="C30" s="895" t="s">
        <v>418</v>
      </c>
      <c r="D30" s="636"/>
      <c r="E30" s="633">
        <f>'Проверочная  таблица'!SA37</f>
        <v>0</v>
      </c>
      <c r="F30" s="633">
        <f>'Проверочная  таблица'!SE37</f>
        <v>0</v>
      </c>
      <c r="G30" s="637">
        <f t="shared" ref="G30" si="12">D30-E30</f>
        <v>0</v>
      </c>
      <c r="H30" s="896">
        <f t="shared" ref="H30" si="13">IF(F30&gt;E30,1,0)</f>
        <v>0</v>
      </c>
      <c r="I30" s="896">
        <f t="shared" ref="I30" si="14">IF(G30&lt;0,1,0)</f>
        <v>0</v>
      </c>
    </row>
    <row r="31" spans="1:10" ht="171.6" x14ac:dyDescent="0.25">
      <c r="A31" s="186"/>
      <c r="B31" s="812" t="s">
        <v>417</v>
      </c>
      <c r="C31" s="144" t="s">
        <v>416</v>
      </c>
      <c r="D31" s="1194">
        <v>224874.44</v>
      </c>
      <c r="E31" s="879">
        <f>'Проверочная  таблица'!SB37</f>
        <v>224874.44</v>
      </c>
      <c r="F31" s="879">
        <f>'Проверочная  таблица'!SF37</f>
        <v>0</v>
      </c>
      <c r="G31" s="188">
        <f>D31-E31</f>
        <v>0</v>
      </c>
      <c r="H31" s="278">
        <f>IF(F31&gt;E31,1,0)</f>
        <v>0</v>
      </c>
      <c r="I31" s="278">
        <f>IF(G31&lt;0,1,0)</f>
        <v>0</v>
      </c>
    </row>
    <row r="32" spans="1:10" x14ac:dyDescent="0.25">
      <c r="A32" s="186"/>
      <c r="B32" s="812"/>
      <c r="C32" s="144"/>
      <c r="D32" s="1194"/>
      <c r="E32" s="879"/>
      <c r="F32" s="879"/>
      <c r="G32" s="188"/>
      <c r="H32" s="278"/>
      <c r="I32" s="278"/>
    </row>
    <row r="33" spans="1:10" x14ac:dyDescent="0.25">
      <c r="A33" s="185" t="s">
        <v>77</v>
      </c>
      <c r="B33" s="243" t="s">
        <v>114</v>
      </c>
      <c r="C33" s="194"/>
      <c r="D33" s="197">
        <f>D35+D36</f>
        <v>0</v>
      </c>
      <c r="E33" s="197">
        <f t="shared" ref="E33:G33" si="15">E35+E36</f>
        <v>0</v>
      </c>
      <c r="F33" s="197">
        <f t="shared" si="15"/>
        <v>0</v>
      </c>
      <c r="G33" s="197">
        <f t="shared" si="15"/>
        <v>0</v>
      </c>
      <c r="H33" s="278">
        <f>IF(F33&gt;E33,1,0)</f>
        <v>0</v>
      </c>
      <c r="I33" s="278">
        <f>IF(G33&lt;0,1,0)</f>
        <v>0</v>
      </c>
    </row>
    <row r="34" spans="1:10" x14ac:dyDescent="0.25">
      <c r="A34" s="186"/>
      <c r="B34" s="460" t="s">
        <v>38</v>
      </c>
      <c r="C34" s="195"/>
      <c r="D34" s="195"/>
      <c r="E34" s="199"/>
      <c r="F34" s="199"/>
      <c r="G34" s="195"/>
      <c r="H34" s="278">
        <f>IF(F34&gt;E34,1,0)</f>
        <v>0</v>
      </c>
      <c r="I34" s="278">
        <f>IF(G34&lt;0,1,0)</f>
        <v>0</v>
      </c>
    </row>
    <row r="35" spans="1:10" ht="79.2" x14ac:dyDescent="0.25">
      <c r="A35" s="186"/>
      <c r="B35" s="459" t="s">
        <v>896</v>
      </c>
      <c r="C35" s="144" t="s">
        <v>897</v>
      </c>
      <c r="D35" s="813"/>
      <c r="E35" s="879">
        <f>'Проверочная  таблица'!SH37</f>
        <v>0</v>
      </c>
      <c r="F35" s="879">
        <f>'Проверочная  таблица'!SK37</f>
        <v>0</v>
      </c>
      <c r="G35" s="188">
        <f>D35-E35</f>
        <v>0</v>
      </c>
      <c r="H35" s="278">
        <f>IF(F35&gt;E35,1,0)</f>
        <v>0</v>
      </c>
      <c r="I35" s="278">
        <f>IF(G35&lt;0,1,0)</f>
        <v>0</v>
      </c>
      <c r="J35" s="897">
        <f>D35+D36</f>
        <v>0</v>
      </c>
    </row>
    <row r="36" spans="1:10" x14ac:dyDescent="0.25">
      <c r="A36" s="894"/>
      <c r="B36" s="635" t="s">
        <v>58</v>
      </c>
      <c r="C36" s="895" t="s">
        <v>897</v>
      </c>
      <c r="D36" s="636"/>
      <c r="E36" s="633">
        <f>'Проверочная  таблица'!SI37</f>
        <v>0</v>
      </c>
      <c r="F36" s="633">
        <f>'Проверочная  таблица'!SL37</f>
        <v>0</v>
      </c>
      <c r="G36" s="637">
        <f t="shared" ref="G36" si="16">D36-E36</f>
        <v>0</v>
      </c>
      <c r="H36" s="896">
        <f t="shared" ref="H36" si="17">IF(F36&gt;E36,1,0)</f>
        <v>0</v>
      </c>
      <c r="I36" s="896">
        <f t="shared" ref="I36" si="18">IF(G36&lt;0,1,0)</f>
        <v>0</v>
      </c>
      <c r="J36" s="354"/>
    </row>
    <row r="37" spans="1:10" s="360" customFormat="1" x14ac:dyDescent="0.25">
      <c r="A37" s="1164"/>
      <c r="B37" s="1165"/>
      <c r="C37" s="1166"/>
      <c r="D37" s="1167"/>
      <c r="E37" s="1168"/>
      <c r="F37" s="1168"/>
      <c r="G37" s="467"/>
      <c r="H37" s="1169"/>
      <c r="I37" s="1169"/>
      <c r="J37" s="359"/>
    </row>
    <row r="38" spans="1:10" x14ac:dyDescent="0.25">
      <c r="A38" s="185" t="s">
        <v>33</v>
      </c>
      <c r="B38" s="243" t="s">
        <v>34</v>
      </c>
      <c r="C38" s="194"/>
      <c r="D38" s="197">
        <f>SUM(D40:D43)</f>
        <v>11000000</v>
      </c>
      <c r="E38" s="197">
        <f t="shared" ref="E38:G38" si="19">SUM(E40:E43)</f>
        <v>11000000</v>
      </c>
      <c r="F38" s="197">
        <f t="shared" si="19"/>
        <v>0</v>
      </c>
      <c r="G38" s="197">
        <f t="shared" si="19"/>
        <v>0</v>
      </c>
      <c r="H38" s="278">
        <f>IF(F38&gt;E38,1,0)</f>
        <v>0</v>
      </c>
      <c r="I38" s="278">
        <f>IF(G38&lt;0,1,0)</f>
        <v>0</v>
      </c>
    </row>
    <row r="39" spans="1:10" x14ac:dyDescent="0.25">
      <c r="A39" s="186"/>
      <c r="B39" s="460" t="s">
        <v>38</v>
      </c>
      <c r="C39" s="195"/>
      <c r="D39" s="195"/>
      <c r="E39" s="199"/>
      <c r="F39" s="199"/>
      <c r="G39" s="195"/>
      <c r="H39" s="278">
        <f>IF(F39&gt;E39,1,0)</f>
        <v>0</v>
      </c>
      <c r="I39" s="278">
        <f>IF(G39&lt;0,1,0)</f>
        <v>0</v>
      </c>
    </row>
    <row r="40" spans="1:10" ht="66" x14ac:dyDescent="0.25">
      <c r="A40" s="186"/>
      <c r="B40" s="812" t="s">
        <v>611</v>
      </c>
      <c r="C40" s="144" t="s">
        <v>610</v>
      </c>
      <c r="D40" s="813"/>
      <c r="E40" s="811">
        <f>'Проверочная  таблица'!UN37</f>
        <v>0</v>
      </c>
      <c r="F40" s="811">
        <f>'Проверочная  таблица'!UQ37</f>
        <v>0</v>
      </c>
      <c r="G40" s="188">
        <f>D40-E40</f>
        <v>0</v>
      </c>
      <c r="H40" s="278">
        <f>IF(F40&gt;E40,1,0)</f>
        <v>0</v>
      </c>
      <c r="I40" s="278">
        <f>IF(G40&lt;0,1,0)</f>
        <v>0</v>
      </c>
      <c r="J40" s="897">
        <f>D40+D41</f>
        <v>10000000</v>
      </c>
    </row>
    <row r="41" spans="1:10" x14ac:dyDescent="0.25">
      <c r="A41" s="894"/>
      <c r="B41" s="635" t="s">
        <v>58</v>
      </c>
      <c r="C41" s="895" t="s">
        <v>610</v>
      </c>
      <c r="D41" s="636">
        <v>10000000</v>
      </c>
      <c r="E41" s="633">
        <f>'Проверочная  таблица'!UO37</f>
        <v>10000000</v>
      </c>
      <c r="F41" s="633">
        <f>'Проверочная  таблица'!UR37</f>
        <v>0</v>
      </c>
      <c r="G41" s="637">
        <f t="shared" ref="G41" si="20">D41-E41</f>
        <v>0</v>
      </c>
      <c r="H41" s="896">
        <f t="shared" ref="H41" si="21">IF(F41&gt;E41,1,0)</f>
        <v>0</v>
      </c>
      <c r="I41" s="896">
        <f t="shared" ref="I41" si="22">IF(G41&lt;0,1,0)</f>
        <v>0</v>
      </c>
      <c r="J41" s="354"/>
    </row>
    <row r="42" spans="1:10" ht="66" x14ac:dyDescent="0.25">
      <c r="A42" s="186"/>
      <c r="B42" s="812" t="s">
        <v>612</v>
      </c>
      <c r="C42" s="144" t="s">
        <v>613</v>
      </c>
      <c r="D42" s="813"/>
      <c r="E42" s="811">
        <f>'Проверочная  таблица'!UH37</f>
        <v>0</v>
      </c>
      <c r="F42" s="811">
        <f>'Проверочная  таблица'!UK37</f>
        <v>0</v>
      </c>
      <c r="G42" s="188">
        <f>D42-E42</f>
        <v>0</v>
      </c>
      <c r="H42" s="278">
        <f>IF(F42&gt;E42,1,0)</f>
        <v>0</v>
      </c>
      <c r="I42" s="278">
        <f>IF(G42&lt;0,1,0)</f>
        <v>0</v>
      </c>
      <c r="J42" s="897">
        <f>D42+D43</f>
        <v>1000000</v>
      </c>
    </row>
    <row r="43" spans="1:10" x14ac:dyDescent="0.25">
      <c r="A43" s="894"/>
      <c r="B43" s="635" t="s">
        <v>58</v>
      </c>
      <c r="C43" s="895" t="s">
        <v>613</v>
      </c>
      <c r="D43" s="636">
        <v>1000000</v>
      </c>
      <c r="E43" s="633">
        <f>'Проверочная  таблица'!UI37</f>
        <v>1000000</v>
      </c>
      <c r="F43" s="633">
        <f>'Проверочная  таблица'!UL37</f>
        <v>0</v>
      </c>
      <c r="G43" s="637">
        <f t="shared" ref="G43" si="23">D43-E43</f>
        <v>0</v>
      </c>
      <c r="H43" s="896">
        <f t="shared" ref="H43" si="24">IF(F43&gt;E43,1,0)</f>
        <v>0</v>
      </c>
      <c r="I43" s="896">
        <f t="shared" ref="I43" si="25">IF(G43&lt;0,1,0)</f>
        <v>0</v>
      </c>
      <c r="J43" s="354"/>
    </row>
    <row r="44" spans="1:10" x14ac:dyDescent="0.25">
      <c r="A44" s="998"/>
      <c r="B44" s="465"/>
      <c r="C44" s="144"/>
      <c r="D44" s="263"/>
      <c r="E44" s="187"/>
      <c r="F44" s="187"/>
      <c r="G44" s="188"/>
      <c r="H44" s="278"/>
      <c r="I44" s="278"/>
    </row>
    <row r="45" spans="1:10" s="892" customFormat="1" x14ac:dyDescent="0.25">
      <c r="A45" s="1716" t="s">
        <v>1</v>
      </c>
      <c r="B45" s="1716"/>
      <c r="C45" s="181"/>
      <c r="D45" s="181">
        <f>D8+D12+D27+D21+D38+D33</f>
        <v>1283733891.4400001</v>
      </c>
      <c r="E45" s="181">
        <f t="shared" ref="E45:G45" si="26">E8+E12+E27+E21+E38+E33</f>
        <v>872312331.44000006</v>
      </c>
      <c r="F45" s="181">
        <f t="shared" si="26"/>
        <v>0</v>
      </c>
      <c r="G45" s="181">
        <f t="shared" si="26"/>
        <v>411421560</v>
      </c>
      <c r="H45" s="891">
        <f>SUM(H18:H33)</f>
        <v>0</v>
      </c>
      <c r="I45" s="891">
        <f>SUM(I18:I33)</f>
        <v>0</v>
      </c>
    </row>
    <row r="46" spans="1:10" x14ac:dyDescent="0.25">
      <c r="D46" s="893">
        <f>D45-'[1]Иные межбюджетные трансферты'!$B$39</f>
        <v>0</v>
      </c>
      <c r="E46" s="893">
        <f>E45-'[1]Иные межбюджетные трансферты'!$B$35</f>
        <v>0</v>
      </c>
      <c r="G46" s="893">
        <f>G45-'[1]Иные межбюджетные трансферты'!$B$37*1000</f>
        <v>0</v>
      </c>
    </row>
    <row r="48" spans="1:10" x14ac:dyDescent="0.25">
      <c r="C48" s="1709" t="s">
        <v>286</v>
      </c>
      <c r="D48" s="1709"/>
      <c r="E48" s="1709"/>
      <c r="F48" s="1709"/>
      <c r="G48" s="1709"/>
    </row>
    <row r="49" spans="2:9" x14ac:dyDescent="0.25">
      <c r="C49" s="641" t="s">
        <v>422</v>
      </c>
      <c r="D49" s="642">
        <f>D17+D30+D41+D43+D15+D19+D36+D25</f>
        <v>1232087457</v>
      </c>
      <c r="E49" s="642">
        <f t="shared" ref="E49:G49" si="27">E17+E30+E41+E43+E15+E19+E36+E25</f>
        <v>872087457</v>
      </c>
      <c r="F49" s="642">
        <f t="shared" si="27"/>
        <v>0</v>
      </c>
      <c r="G49" s="642">
        <f t="shared" si="27"/>
        <v>360000000</v>
      </c>
    </row>
    <row r="51" spans="2:9" x14ac:dyDescent="0.25">
      <c r="C51" s="1709" t="s">
        <v>745</v>
      </c>
      <c r="D51" s="1709"/>
      <c r="E51" s="1709"/>
      <c r="F51" s="1709"/>
      <c r="G51" s="1709"/>
    </row>
    <row r="52" spans="2:9" x14ac:dyDescent="0.25">
      <c r="C52" s="641" t="s">
        <v>422</v>
      </c>
      <c r="D52" s="642">
        <f>D45-D49</f>
        <v>51646434.440000057</v>
      </c>
      <c r="E52" s="642">
        <f t="shared" ref="E52:G52" si="28">E45-E49</f>
        <v>224874.44000005722</v>
      </c>
      <c r="F52" s="642">
        <f t="shared" si="28"/>
        <v>0</v>
      </c>
      <c r="G52" s="642">
        <f t="shared" si="28"/>
        <v>51421560</v>
      </c>
    </row>
    <row r="53" spans="2:9" s="360" customFormat="1" ht="14.4" thickBot="1" x14ac:dyDescent="0.3">
      <c r="C53" s="1025"/>
      <c r="D53" s="1025"/>
      <c r="E53" s="1025"/>
      <c r="F53" s="1025"/>
      <c r="G53" s="1025"/>
      <c r="I53" s="1026"/>
    </row>
    <row r="54" spans="2:9" ht="55.8" thickBot="1" x14ac:dyDescent="0.3">
      <c r="D54" s="1237">
        <v>1232087457</v>
      </c>
      <c r="E54" s="272" t="s">
        <v>428</v>
      </c>
      <c r="F54" s="802">
        <v>0</v>
      </c>
    </row>
    <row r="56" spans="2:9" x14ac:dyDescent="0.25">
      <c r="D56" s="901">
        <f>D49-D54</f>
        <v>0</v>
      </c>
      <c r="E56" s="272" t="s">
        <v>166</v>
      </c>
      <c r="F56" s="901">
        <f>F49-F54</f>
        <v>0</v>
      </c>
    </row>
    <row r="59" spans="2:9" x14ac:dyDescent="0.25">
      <c r="B59" s="1078"/>
    </row>
  </sheetData>
  <mergeCells count="6">
    <mergeCell ref="C51:G51"/>
    <mergeCell ref="A45:B45"/>
    <mergeCell ref="A2:G2"/>
    <mergeCell ref="A3:G3"/>
    <mergeCell ref="A4:G4"/>
    <mergeCell ref="C48:G48"/>
  </mergeCells>
  <phoneticPr fontId="0" type="noConversion"/>
  <pageMargins left="0.78740157480314965" right="0.39370078740157483" top="0.59055118110236227" bottom="0.59055118110236227" header="0.51181102362204722" footer="0.51181102362204722"/>
  <pageSetup paperSize="9" scale="48" orientation="portrait" r:id="rId1"/>
  <headerFooter alignWithMargins="0">
    <oddFooter>&amp;R&amp;Z&amp;F&amp;A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F26"/>
  <sheetViews>
    <sheetView topLeftCell="A2" zoomScale="80" zoomScaleNormal="80" workbookViewId="0">
      <pane xSplit="1" ySplit="4" topLeftCell="B6" activePane="bottomRight" state="frozen"/>
      <selection activeCell="D27" sqref="D27"/>
      <selection pane="topRight" activeCell="D27" sqref="D27"/>
      <selection pane="bottomLeft" activeCell="D27" sqref="D27"/>
      <selection pane="bottomRight" activeCell="A6" sqref="A6"/>
    </sheetView>
  </sheetViews>
  <sheetFormatPr defaultColWidth="8.77734375" defaultRowHeight="13.8" x14ac:dyDescent="0.25"/>
  <cols>
    <col min="1" max="1" width="79.21875" style="473" customWidth="1"/>
    <col min="2" max="2" width="18" style="473" customWidth="1"/>
    <col min="3" max="4" width="20.44140625" style="473" bestFit="1" customWidth="1"/>
    <col min="5" max="5" width="20.77734375" style="473" customWidth="1"/>
    <col min="6" max="6" width="18.77734375" style="473" bestFit="1" customWidth="1"/>
    <col min="7" max="16384" width="8.77734375" style="473"/>
  </cols>
  <sheetData>
    <row r="2" spans="1:6" x14ac:dyDescent="0.25">
      <c r="A2" s="1718" t="s">
        <v>821</v>
      </c>
      <c r="B2" s="1718"/>
      <c r="C2" s="1718"/>
      <c r="D2" s="1718"/>
      <c r="E2" s="1718"/>
      <c r="F2" s="1718"/>
    </row>
    <row r="4" spans="1:6" x14ac:dyDescent="0.25">
      <c r="E4" s="473" t="s">
        <v>822</v>
      </c>
    </row>
    <row r="5" spans="1:6" ht="26.4" x14ac:dyDescent="0.25">
      <c r="A5" s="183" t="s">
        <v>161</v>
      </c>
      <c r="B5" s="183" t="s">
        <v>18</v>
      </c>
      <c r="C5" s="183" t="s">
        <v>13</v>
      </c>
      <c r="D5" s="183" t="s">
        <v>163</v>
      </c>
      <c r="E5" s="183" t="s">
        <v>4</v>
      </c>
      <c r="F5" s="183" t="s">
        <v>162</v>
      </c>
    </row>
    <row r="6" spans="1:6" ht="132" x14ac:dyDescent="0.25">
      <c r="A6" s="735" t="s">
        <v>616</v>
      </c>
      <c r="B6" s="1092" t="s">
        <v>486</v>
      </c>
      <c r="C6" s="1093">
        <f>Субсидия!D392+Субсидия!D395</f>
        <v>114521875.79000001</v>
      </c>
      <c r="D6" s="1093">
        <f>Субсидия!E392+Субсидия!E395</f>
        <v>114521875.79000001</v>
      </c>
      <c r="E6" s="1093">
        <f>Субсидия!F392+Субсидия!F395</f>
        <v>880969.38</v>
      </c>
      <c r="F6" s="1093">
        <f>Субсидия!G392+Субсидия!G395</f>
        <v>0</v>
      </c>
    </row>
    <row r="7" spans="1:6" ht="105.6" x14ac:dyDescent="0.25">
      <c r="A7" s="735" t="s">
        <v>572</v>
      </c>
      <c r="B7" s="1092" t="s">
        <v>571</v>
      </c>
      <c r="C7" s="1093">
        <f>Субсидия!D410+Субсидия!D413</f>
        <v>93825120</v>
      </c>
      <c r="D7" s="1093">
        <f>Субсидия!E410+Субсидия!E413</f>
        <v>93825120</v>
      </c>
      <c r="E7" s="1093">
        <f>Субсидия!F410+Субсидия!F413</f>
        <v>9035734.5500000007</v>
      </c>
      <c r="F7" s="1093">
        <f>Субсидия!G410+Субсидия!G413</f>
        <v>0</v>
      </c>
    </row>
    <row r="8" spans="1:6" ht="66" x14ac:dyDescent="0.25">
      <c r="A8" s="465" t="s">
        <v>248</v>
      </c>
      <c r="B8" s="1092" t="s">
        <v>247</v>
      </c>
      <c r="C8" s="1093">
        <f>Субсидия!D330</f>
        <v>96020859.280000001</v>
      </c>
      <c r="D8" s="1093">
        <f>Субсидия!E330</f>
        <v>96020859.280000001</v>
      </c>
      <c r="E8" s="1093">
        <f>Субсидия!F330</f>
        <v>0</v>
      </c>
      <c r="F8" s="1093">
        <f>Субсидия!G330</f>
        <v>0</v>
      </c>
    </row>
    <row r="9" spans="1:6" ht="145.19999999999999" x14ac:dyDescent="0.25">
      <c r="A9" s="735" t="s">
        <v>443</v>
      </c>
      <c r="B9" s="1092" t="s">
        <v>440</v>
      </c>
      <c r="C9" s="1093">
        <f>Субсидия!D354+Субсидия!D357</f>
        <v>63000000</v>
      </c>
      <c r="D9" s="1093">
        <f>Субсидия!E354+Субсидия!E357</f>
        <v>63000000</v>
      </c>
      <c r="E9" s="1093">
        <f>Субсидия!F354+Субсидия!F357</f>
        <v>0</v>
      </c>
      <c r="F9" s="1093">
        <f>Субсидия!G354+Субсидия!G357</f>
        <v>0</v>
      </c>
    </row>
    <row r="10" spans="1:6" ht="66" x14ac:dyDescent="0.25">
      <c r="A10" s="735" t="s">
        <v>589</v>
      </c>
      <c r="B10" s="1092" t="s">
        <v>588</v>
      </c>
      <c r="C10" s="1093">
        <f>Субсидия!D291+Субсидия!D294</f>
        <v>624092893.42999995</v>
      </c>
      <c r="D10" s="1093">
        <f>Субсидия!E291+Субсидия!E294</f>
        <v>624092893.42999995</v>
      </c>
      <c r="E10" s="1093">
        <f>Субсидия!F291+Субсидия!F294</f>
        <v>0</v>
      </c>
      <c r="F10" s="1093">
        <f>Субсидия!G291+Субсидия!G294</f>
        <v>0</v>
      </c>
    </row>
    <row r="11" spans="1:6" ht="105.6" x14ac:dyDescent="0.25">
      <c r="A11" s="461" t="s">
        <v>226</v>
      </c>
      <c r="B11" s="1092" t="s">
        <v>202</v>
      </c>
      <c r="C11" s="1093">
        <f>Субсидия!D500</f>
        <v>55745986.689999998</v>
      </c>
      <c r="D11" s="1093">
        <f>Субсидия!E500</f>
        <v>55745986.689999998</v>
      </c>
      <c r="E11" s="1093">
        <f>Субсидия!F500</f>
        <v>0</v>
      </c>
      <c r="F11" s="1093">
        <f>Субсидия!G500</f>
        <v>0</v>
      </c>
    </row>
    <row r="12" spans="1:6" ht="158.4" x14ac:dyDescent="0.25">
      <c r="A12" s="459" t="s">
        <v>540</v>
      </c>
      <c r="B12" s="1092" t="s">
        <v>753</v>
      </c>
      <c r="C12" s="1093">
        <f>Субсидия!D130</f>
        <v>540305661.38999999</v>
      </c>
      <c r="D12" s="1093">
        <f>Субсидия!E130</f>
        <v>540305661.38999999</v>
      </c>
      <c r="E12" s="1093">
        <f>Субсидия!F130</f>
        <v>0</v>
      </c>
      <c r="F12" s="1093">
        <f>Субсидия!G130</f>
        <v>0</v>
      </c>
    </row>
    <row r="13" spans="1:6" ht="145.19999999999999" x14ac:dyDescent="0.25">
      <c r="A13" s="466" t="s">
        <v>725</v>
      </c>
      <c r="B13" s="1092" t="s">
        <v>724</v>
      </c>
      <c r="C13" s="1093">
        <f>Субсидия!D133</f>
        <v>127262338.52000001</v>
      </c>
      <c r="D13" s="1093">
        <f>Субсидия!E133</f>
        <v>127262338.51999998</v>
      </c>
      <c r="E13" s="1093">
        <f>Субсидия!F133</f>
        <v>0</v>
      </c>
      <c r="F13" s="1093">
        <f>Субсидия!G133</f>
        <v>0</v>
      </c>
    </row>
    <row r="14" spans="1:6" ht="145.19999999999999" x14ac:dyDescent="0.25">
      <c r="A14" s="462" t="s">
        <v>318</v>
      </c>
      <c r="B14" s="1092" t="s">
        <v>270</v>
      </c>
      <c r="C14" s="1093">
        <f>Субсидия!D96</f>
        <v>30835700</v>
      </c>
      <c r="D14" s="1093">
        <f>Субсидия!E96</f>
        <v>30835700</v>
      </c>
      <c r="E14" s="1093">
        <f>Субсидия!F96</f>
        <v>0</v>
      </c>
      <c r="F14" s="1093">
        <f>Субсидия!G96</f>
        <v>0</v>
      </c>
    </row>
    <row r="15" spans="1:6" ht="79.2" x14ac:dyDescent="0.25">
      <c r="A15" s="466" t="s">
        <v>230</v>
      </c>
      <c r="B15" s="1092" t="s">
        <v>207</v>
      </c>
      <c r="C15" s="1093">
        <f>Субсидия!D441</f>
        <v>38852000</v>
      </c>
      <c r="D15" s="1093">
        <f>Субсидия!E441</f>
        <v>38852000</v>
      </c>
      <c r="E15" s="1093">
        <f>Субсидия!F441</f>
        <v>0</v>
      </c>
      <c r="F15" s="1093">
        <f>Субсидия!G441</f>
        <v>0</v>
      </c>
    </row>
    <row r="16" spans="1:6" ht="92.4" x14ac:dyDescent="0.25">
      <c r="A16" s="466" t="s">
        <v>324</v>
      </c>
      <c r="B16" s="1092" t="s">
        <v>323</v>
      </c>
      <c r="C16" s="1093">
        <f>Субсидия!D151</f>
        <v>14000000</v>
      </c>
      <c r="D16" s="1093">
        <f>Субсидия!E151</f>
        <v>14000000</v>
      </c>
      <c r="E16" s="1093">
        <f>Субсидия!F151</f>
        <v>0</v>
      </c>
      <c r="F16" s="1093">
        <f>Субсидия!G151</f>
        <v>0</v>
      </c>
    </row>
    <row r="17" spans="1:6" ht="132" x14ac:dyDescent="0.25">
      <c r="A17" s="466" t="s">
        <v>231</v>
      </c>
      <c r="B17" s="1092" t="s">
        <v>211</v>
      </c>
      <c r="C17" s="1093">
        <f>Субсидия!D70</f>
        <v>197313088.78</v>
      </c>
      <c r="D17" s="1093">
        <f>Субсидия!E70</f>
        <v>117377978</v>
      </c>
      <c r="E17" s="1093">
        <f>Субсидия!F70</f>
        <v>0</v>
      </c>
      <c r="F17" s="1093">
        <f>Субсидия!G70</f>
        <v>79935110.780000001</v>
      </c>
    </row>
    <row r="18" spans="1:6" ht="79.2" x14ac:dyDescent="0.25">
      <c r="A18" s="464" t="s">
        <v>347</v>
      </c>
      <c r="B18" s="1092" t="s">
        <v>346</v>
      </c>
      <c r="C18" s="1093">
        <f>Субсидия!D76</f>
        <v>25298394.550000001</v>
      </c>
      <c r="D18" s="1093">
        <f>Субсидия!E76</f>
        <v>0</v>
      </c>
      <c r="E18" s="1093">
        <f>Субсидия!F76</f>
        <v>0</v>
      </c>
      <c r="F18" s="1093">
        <f>Субсидия!G76</f>
        <v>25298394.550000001</v>
      </c>
    </row>
    <row r="19" spans="1:6" ht="132" x14ac:dyDescent="0.25">
      <c r="A19" s="464" t="s">
        <v>723</v>
      </c>
      <c r="B19" s="1092" t="s">
        <v>721</v>
      </c>
      <c r="C19" s="1093">
        <f>Субсидия!D79</f>
        <v>456122261.40999997</v>
      </c>
      <c r="D19" s="1093">
        <f>Субсидия!E79</f>
        <v>456122261.40999997</v>
      </c>
      <c r="E19" s="1093">
        <f>Субсидия!F79</f>
        <v>0</v>
      </c>
      <c r="F19" s="1093">
        <f>Субсидия!G79</f>
        <v>0</v>
      </c>
    </row>
    <row r="20" spans="1:6" ht="92.4" x14ac:dyDescent="0.25">
      <c r="A20" s="464" t="s">
        <v>731</v>
      </c>
      <c r="B20" s="1092" t="s">
        <v>636</v>
      </c>
      <c r="C20" s="1093">
        <f>Субсидия!D136+Субсидия!D139</f>
        <v>27835833.329999998</v>
      </c>
      <c r="D20" s="1093">
        <f>Субсидия!E136+Субсидия!E139</f>
        <v>27835833.329999998</v>
      </c>
      <c r="E20" s="1093">
        <f>Субсидия!F136+Субсидия!F139</f>
        <v>0</v>
      </c>
      <c r="F20" s="1093">
        <f>Субсидия!G136+Субсидия!G139</f>
        <v>0</v>
      </c>
    </row>
    <row r="21" spans="1:6" ht="66" x14ac:dyDescent="0.25">
      <c r="A21" s="464" t="s">
        <v>717</v>
      </c>
      <c r="B21" s="1092" t="s">
        <v>716</v>
      </c>
      <c r="C21" s="1093">
        <f>Субсидия!D158</f>
        <v>8436447.2799999993</v>
      </c>
      <c r="D21" s="1093">
        <f>Субсидия!E158</f>
        <v>8436447.2800000012</v>
      </c>
      <c r="E21" s="1093">
        <f>Субсидия!F158</f>
        <v>0</v>
      </c>
      <c r="F21" s="1093">
        <f>Субсидия!G158</f>
        <v>0</v>
      </c>
    </row>
    <row r="22" spans="1:6" ht="79.2" x14ac:dyDescent="0.25">
      <c r="A22" s="464" t="s">
        <v>715</v>
      </c>
      <c r="B22" s="1092" t="s">
        <v>732</v>
      </c>
      <c r="C22" s="1093">
        <f>Субсидия!D161+Субсидия!D164</f>
        <v>13325972.220000001</v>
      </c>
      <c r="D22" s="1093">
        <f>Субсидия!E161+Субсидия!E164</f>
        <v>13325972.219999999</v>
      </c>
      <c r="E22" s="1093">
        <f>Субсидия!F161+Субсидия!F164</f>
        <v>0</v>
      </c>
      <c r="F22" s="1093">
        <f>Субсидия!G161+Субсидия!G164</f>
        <v>0</v>
      </c>
    </row>
    <row r="23" spans="1:6" ht="79.2" x14ac:dyDescent="0.25">
      <c r="A23" s="464" t="s">
        <v>640</v>
      </c>
      <c r="B23" s="1092" t="s">
        <v>639</v>
      </c>
      <c r="C23" s="1093">
        <f>Субсидия!D444+Субсидия!D447</f>
        <v>439529827.77999997</v>
      </c>
      <c r="D23" s="1093">
        <f>Субсидия!E444+Субсидия!E447</f>
        <v>393161527.77999997</v>
      </c>
      <c r="E23" s="1093">
        <f>Субсидия!F444+Субсидия!F447</f>
        <v>0</v>
      </c>
      <c r="F23" s="1093">
        <f>Субсидия!G444+Субсидия!G447</f>
        <v>46368300</v>
      </c>
    </row>
    <row r="24" spans="1:6" x14ac:dyDescent="0.25">
      <c r="A24" s="1094" t="s">
        <v>138</v>
      </c>
      <c r="B24" s="1095"/>
      <c r="C24" s="1096">
        <f>SUM(C6:C23)</f>
        <v>2966324260.4499998</v>
      </c>
      <c r="D24" s="1096">
        <f t="shared" ref="D24:F24" si="0">SUM(D6:D23)</f>
        <v>2814722455.1199999</v>
      </c>
      <c r="E24" s="1096">
        <f t="shared" si="0"/>
        <v>9916703.9300000016</v>
      </c>
      <c r="F24" s="1096">
        <f t="shared" si="0"/>
        <v>151601805.32999998</v>
      </c>
    </row>
    <row r="25" spans="1:6" x14ac:dyDescent="0.25">
      <c r="C25" s="1097">
        <f>C24-Субсидия!D451</f>
        <v>0</v>
      </c>
      <c r="D25" s="1097">
        <f>D24-Субсидия!E451</f>
        <v>0</v>
      </c>
      <c r="E25" s="1097">
        <f>E24-Субсидия!F451</f>
        <v>0</v>
      </c>
      <c r="F25" s="1097">
        <f>F24-Субсидия!G451</f>
        <v>0</v>
      </c>
    </row>
    <row r="26" spans="1:6" x14ac:dyDescent="0.25">
      <c r="C26" s="1097">
        <f>C24-Субсидия!D457</f>
        <v>0</v>
      </c>
      <c r="D26" s="1097">
        <f>D24-Субсидия!E457-Субсидия!E465-Субсидия!E472</f>
        <v>0</v>
      </c>
      <c r="E26" s="1097">
        <f>E24-Субсидия!F457-Субсидия!F465-Субсидия!F472</f>
        <v>0</v>
      </c>
    </row>
  </sheetData>
  <sheetProtection sheet="1" objects="1" scenarios="1"/>
  <mergeCells count="1">
    <mergeCell ref="A2:F2"/>
  </mergeCells>
  <pageMargins left="0.70866141732283472" right="0.70866141732283472" top="0.74803149606299213" bottom="0.74803149606299213" header="0.31496062992125984" footer="0.31496062992125984"/>
  <pageSetup paperSize="9" scale="50" fitToHeight="3"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Q40"/>
  <sheetViews>
    <sheetView view="pageBreakPreview" topLeftCell="A2" zoomScale="50" zoomScaleNormal="50" zoomScaleSheetLayoutView="50" workbookViewId="0">
      <pane xSplit="1" ySplit="8" topLeftCell="B10" activePane="bottomRight" state="frozen"/>
      <selection activeCell="D27" sqref="D27"/>
      <selection pane="topRight" activeCell="D27" sqref="D27"/>
      <selection pane="bottomLeft" activeCell="D27" sqref="D27"/>
      <selection pane="bottomRight" activeCell="A6" sqref="A6:A8"/>
    </sheetView>
  </sheetViews>
  <sheetFormatPr defaultColWidth="8.77734375" defaultRowHeight="13.2" x14ac:dyDescent="0.25"/>
  <cols>
    <col min="1" max="1" width="24.21875" style="88" customWidth="1"/>
    <col min="2" max="2" width="21" style="88" customWidth="1"/>
    <col min="3" max="3" width="22.21875" style="88" bestFit="1" customWidth="1"/>
    <col min="4" max="4" width="23.77734375" style="88" customWidth="1"/>
    <col min="5" max="5" width="24.77734375" style="88" bestFit="1" customWidth="1"/>
    <col min="6" max="11" width="23.44140625" style="88" customWidth="1"/>
    <col min="12" max="27" width="22.77734375" style="88" customWidth="1"/>
    <col min="28" max="35" width="20.44140625" style="88" customWidth="1"/>
    <col min="36" max="43" width="21.5546875" style="88" customWidth="1"/>
    <col min="44" max="51" width="20" style="88" customWidth="1"/>
    <col min="52" max="59" width="22.44140625" style="88" customWidth="1"/>
    <col min="60" max="83" width="22.77734375" style="88" customWidth="1"/>
    <col min="84" max="131" width="22.21875" style="88" customWidth="1"/>
    <col min="132" max="139" width="19.77734375" style="88" customWidth="1"/>
    <col min="140" max="155" width="22.77734375" style="88" customWidth="1"/>
    <col min="156" max="163" width="19.77734375" style="88" customWidth="1"/>
    <col min="164" max="171" width="23.21875" style="88" customWidth="1"/>
    <col min="172" max="179" width="22.44140625" style="88" customWidth="1"/>
    <col min="180" max="195" width="22.21875" style="88" customWidth="1"/>
    <col min="196" max="203" width="23.77734375" style="88" customWidth="1"/>
    <col min="204" max="211" width="23.5546875" style="88" customWidth="1"/>
    <col min="212" max="219" width="22.77734375" style="88" customWidth="1"/>
    <col min="220" max="227" width="21.44140625" style="88" customWidth="1"/>
    <col min="228" max="235" width="22.77734375" style="88" customWidth="1"/>
    <col min="236" max="243" width="19.77734375" style="88" customWidth="1"/>
    <col min="244" max="251" width="22.21875" style="88" customWidth="1"/>
    <col min="252" max="16384" width="8.77734375" style="88"/>
  </cols>
  <sheetData>
    <row r="2" spans="1:251" ht="19.2" x14ac:dyDescent="0.35">
      <c r="F2" s="86" t="s">
        <v>824</v>
      </c>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6"/>
      <c r="FN2" s="86"/>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6"/>
      <c r="GO2" s="86"/>
      <c r="GP2" s="86"/>
      <c r="GQ2" s="86"/>
      <c r="GR2" s="86"/>
      <c r="GS2" s="86"/>
      <c r="GT2" s="86"/>
      <c r="GU2" s="86"/>
      <c r="GV2" s="86"/>
      <c r="GW2" s="86"/>
      <c r="GX2" s="86"/>
      <c r="GY2" s="86"/>
      <c r="GZ2" s="86"/>
      <c r="HA2" s="86"/>
      <c r="HB2" s="86"/>
      <c r="HC2" s="86"/>
      <c r="HD2" s="86"/>
      <c r="HE2" s="86"/>
      <c r="HF2" s="86"/>
      <c r="HG2" s="86"/>
      <c r="HH2" s="86"/>
      <c r="HI2" s="86"/>
      <c r="HJ2" s="86"/>
      <c r="HK2" s="86"/>
      <c r="HL2" s="86"/>
      <c r="HM2" s="86"/>
      <c r="HN2" s="86"/>
      <c r="HO2" s="86"/>
      <c r="HP2" s="86"/>
      <c r="HQ2" s="86"/>
      <c r="HR2" s="86"/>
      <c r="HS2" s="86"/>
      <c r="HT2" s="86"/>
      <c r="HU2" s="86"/>
      <c r="HV2" s="86"/>
      <c r="HW2" s="86"/>
      <c r="HX2" s="86"/>
      <c r="HY2" s="86"/>
      <c r="HZ2" s="86"/>
      <c r="IA2" s="86"/>
      <c r="IB2" s="86"/>
      <c r="IC2" s="86"/>
      <c r="ID2" s="86"/>
      <c r="IE2" s="86"/>
      <c r="IF2" s="86"/>
      <c r="IG2" s="86"/>
      <c r="IH2" s="86"/>
      <c r="II2" s="86"/>
      <c r="IJ2" s="86"/>
      <c r="IK2" s="86"/>
      <c r="IL2" s="86"/>
      <c r="IM2" s="86"/>
      <c r="IN2" s="86"/>
      <c r="IO2" s="86"/>
      <c r="IP2" s="86"/>
      <c r="IQ2" s="86"/>
    </row>
    <row r="3" spans="1:251" ht="19.2" x14ac:dyDescent="0.35">
      <c r="G3" s="485" t="str">
        <f>'Район  и  поселения'!E3</f>
        <v>ПО  СОСТОЯНИЮ  НА  1  АПРЕЛЯ  2020  ГОДА</v>
      </c>
      <c r="Q3" s="485"/>
      <c r="R3" s="485"/>
      <c r="S3" s="485"/>
      <c r="T3" s="485"/>
      <c r="U3" s="485"/>
      <c r="V3" s="485"/>
      <c r="W3" s="485"/>
      <c r="X3" s="485"/>
      <c r="Y3" s="485"/>
      <c r="Z3" s="485"/>
      <c r="AA3" s="485"/>
    </row>
    <row r="5" spans="1:251" ht="13.8" thickBot="1" x14ac:dyDescent="0.3">
      <c r="D5" s="90"/>
      <c r="E5" s="90"/>
      <c r="F5" s="90"/>
      <c r="G5" s="90"/>
    </row>
    <row r="6" spans="1:251" ht="47.1" customHeight="1" thickBot="1" x14ac:dyDescent="0.3">
      <c r="A6" s="1651" t="s">
        <v>65</v>
      </c>
      <c r="B6" s="1089"/>
      <c r="C6" s="1089"/>
      <c r="D6" s="1685" t="s">
        <v>825</v>
      </c>
      <c r="E6" s="1686"/>
      <c r="F6" s="1686"/>
      <c r="G6" s="1686"/>
      <c r="H6" s="1686"/>
      <c r="I6" s="1686"/>
      <c r="J6" s="1686"/>
      <c r="K6" s="1686"/>
      <c r="L6" s="1686"/>
      <c r="M6" s="1686"/>
      <c r="N6" s="1686"/>
      <c r="O6" s="1686"/>
      <c r="P6" s="1686"/>
      <c r="Q6" s="1686"/>
      <c r="R6" s="1686"/>
      <c r="S6" s="1686"/>
      <c r="T6" s="1686"/>
      <c r="U6" s="1686"/>
      <c r="V6" s="1686"/>
      <c r="W6" s="1686"/>
      <c r="X6" s="1686"/>
      <c r="Y6" s="1686"/>
      <c r="Z6" s="1686"/>
      <c r="AA6" s="1686"/>
      <c r="AB6" s="1686"/>
      <c r="AC6" s="1686"/>
      <c r="AD6" s="1686"/>
      <c r="AE6" s="1686"/>
      <c r="AF6" s="1686"/>
      <c r="AG6" s="1686"/>
      <c r="AH6" s="1686"/>
      <c r="AI6" s="1686"/>
      <c r="AJ6" s="1686"/>
      <c r="AK6" s="1686"/>
      <c r="AL6" s="1686"/>
      <c r="AM6" s="1686"/>
      <c r="AN6" s="1686"/>
      <c r="AO6" s="1686"/>
      <c r="AP6" s="1686"/>
      <c r="AQ6" s="1686"/>
      <c r="AR6" s="1686"/>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c r="BP6" s="1686"/>
      <c r="BQ6" s="1686"/>
      <c r="BR6" s="1686"/>
      <c r="BS6" s="1686"/>
      <c r="BT6" s="1686"/>
      <c r="BU6" s="1686"/>
      <c r="BV6" s="1686"/>
      <c r="BW6" s="1686"/>
      <c r="BX6" s="1686"/>
      <c r="BY6" s="1686"/>
      <c r="BZ6" s="1686"/>
      <c r="CA6" s="1686"/>
      <c r="CB6" s="1686"/>
      <c r="CC6" s="1686"/>
      <c r="CD6" s="1686"/>
      <c r="CE6" s="1686"/>
      <c r="CF6" s="1686"/>
      <c r="CG6" s="1686"/>
      <c r="CH6" s="1686"/>
      <c r="CI6" s="1686"/>
      <c r="CJ6" s="1686"/>
      <c r="CK6" s="1686"/>
      <c r="CL6" s="1686"/>
      <c r="CM6" s="1686"/>
      <c r="CN6" s="1686"/>
      <c r="CO6" s="1686"/>
      <c r="CP6" s="1686"/>
      <c r="CQ6" s="1686"/>
      <c r="CR6" s="1686"/>
      <c r="CS6" s="1686"/>
      <c r="CT6" s="1686"/>
      <c r="CU6" s="1686"/>
      <c r="CV6" s="1686"/>
      <c r="CW6" s="1686"/>
      <c r="CX6" s="1686"/>
      <c r="CY6" s="1686"/>
      <c r="CZ6" s="1686"/>
      <c r="DA6" s="1686"/>
      <c r="DB6" s="1686"/>
      <c r="DC6" s="1686"/>
      <c r="DD6" s="1686"/>
      <c r="DE6" s="1686"/>
      <c r="DF6" s="1686"/>
      <c r="DG6" s="1686"/>
      <c r="DH6" s="1686"/>
      <c r="DI6" s="1686"/>
      <c r="DJ6" s="1686"/>
      <c r="DK6" s="1686"/>
      <c r="DL6" s="1686"/>
      <c r="DM6" s="1686"/>
      <c r="DN6" s="1686"/>
      <c r="DO6" s="1686"/>
      <c r="DP6" s="1686"/>
      <c r="DQ6" s="1686"/>
      <c r="DR6" s="1686"/>
      <c r="DS6" s="1686"/>
      <c r="DT6" s="1686"/>
      <c r="DU6" s="1686"/>
      <c r="DV6" s="1686"/>
      <c r="DW6" s="1686"/>
      <c r="DX6" s="1686"/>
      <c r="DY6" s="1686"/>
      <c r="DZ6" s="1686"/>
      <c r="EA6" s="1686"/>
      <c r="EB6" s="1686"/>
      <c r="EC6" s="1686"/>
      <c r="ED6" s="1686"/>
      <c r="EE6" s="1686"/>
      <c r="EF6" s="1686"/>
      <c r="EG6" s="1686"/>
      <c r="EH6" s="1686"/>
      <c r="EI6" s="1686"/>
      <c r="EJ6" s="1686"/>
      <c r="EK6" s="1686"/>
      <c r="EL6" s="1686"/>
      <c r="EM6" s="1686"/>
      <c r="EN6" s="1686"/>
      <c r="EO6" s="1686"/>
      <c r="EP6" s="1686"/>
      <c r="EQ6" s="1686"/>
      <c r="ER6" s="1686"/>
      <c r="ES6" s="1686"/>
      <c r="ET6" s="1686"/>
      <c r="EU6" s="1686"/>
      <c r="EV6" s="1686"/>
      <c r="EW6" s="1686"/>
      <c r="EX6" s="1686"/>
      <c r="EY6" s="1686"/>
      <c r="EZ6" s="1686"/>
      <c r="FA6" s="1686"/>
      <c r="FB6" s="1686"/>
      <c r="FC6" s="1686"/>
      <c r="FD6" s="1686"/>
      <c r="FE6" s="1686"/>
      <c r="FF6" s="1686"/>
      <c r="FG6" s="1686"/>
      <c r="FH6" s="1686"/>
      <c r="FI6" s="1686"/>
      <c r="FJ6" s="1686"/>
      <c r="FK6" s="1686"/>
      <c r="FL6" s="1686"/>
      <c r="FM6" s="1686"/>
      <c r="FN6" s="1686"/>
      <c r="FO6" s="1686"/>
      <c r="FP6" s="1686"/>
      <c r="FQ6" s="1686"/>
      <c r="FR6" s="1686"/>
      <c r="FS6" s="1686"/>
      <c r="FT6" s="1686"/>
      <c r="FU6" s="1686"/>
      <c r="FV6" s="1686"/>
      <c r="FW6" s="1686"/>
      <c r="FX6" s="1686"/>
      <c r="FY6" s="1686"/>
      <c r="FZ6" s="1686"/>
      <c r="GA6" s="1686"/>
      <c r="GB6" s="1686"/>
      <c r="GC6" s="1686"/>
      <c r="GD6" s="1686"/>
      <c r="GE6" s="1686"/>
      <c r="GF6" s="1686"/>
      <c r="GG6" s="1686"/>
      <c r="GH6" s="1686"/>
      <c r="GI6" s="1686"/>
      <c r="GJ6" s="1686"/>
      <c r="GK6" s="1686"/>
      <c r="GL6" s="1686"/>
      <c r="GM6" s="1686"/>
      <c r="GN6" s="1686"/>
      <c r="GO6" s="1686"/>
      <c r="GP6" s="1686"/>
      <c r="GQ6" s="1686"/>
      <c r="GR6" s="1686"/>
      <c r="GS6" s="1686"/>
      <c r="GT6" s="1686"/>
      <c r="GU6" s="1686"/>
      <c r="GV6" s="1686"/>
      <c r="GW6" s="1686"/>
      <c r="GX6" s="1686"/>
      <c r="GY6" s="1686"/>
      <c r="GZ6" s="1686"/>
      <c r="HA6" s="1686"/>
      <c r="HB6" s="1686"/>
      <c r="HC6" s="1686"/>
      <c r="HD6" s="1686"/>
      <c r="HE6" s="1686"/>
      <c r="HF6" s="1686"/>
      <c r="HG6" s="1686"/>
      <c r="HH6" s="1686"/>
      <c r="HI6" s="1686"/>
      <c r="HJ6" s="1686"/>
      <c r="HK6" s="1686"/>
      <c r="HL6" s="1686"/>
      <c r="HM6" s="1686"/>
      <c r="HN6" s="1686"/>
      <c r="HO6" s="1686"/>
      <c r="HP6" s="1686"/>
      <c r="HQ6" s="1686"/>
      <c r="HR6" s="1686"/>
      <c r="HS6" s="1686"/>
      <c r="HT6" s="1686"/>
      <c r="HU6" s="1686"/>
      <c r="HV6" s="1686"/>
      <c r="HW6" s="1686"/>
      <c r="HX6" s="1686"/>
      <c r="HY6" s="1686"/>
      <c r="HZ6" s="1686"/>
      <c r="IA6" s="1686"/>
      <c r="IB6" s="1686"/>
      <c r="IC6" s="1686"/>
      <c r="ID6" s="1686"/>
      <c r="IE6" s="1686"/>
      <c r="IF6" s="1686"/>
      <c r="IG6" s="1686"/>
      <c r="IH6" s="1686"/>
      <c r="II6" s="1686"/>
      <c r="IJ6" s="1686"/>
      <c r="IK6" s="1686"/>
      <c r="IL6" s="1686"/>
      <c r="IM6" s="1686"/>
      <c r="IN6" s="1686"/>
      <c r="IO6" s="1686"/>
      <c r="IP6" s="1686"/>
      <c r="IQ6" s="1686"/>
    </row>
    <row r="7" spans="1:251" ht="98.55" customHeight="1" thickBot="1" x14ac:dyDescent="0.3">
      <c r="A7" s="1652"/>
      <c r="B7" s="1088"/>
      <c r="C7" s="1088"/>
      <c r="D7" s="1652" t="s">
        <v>16</v>
      </c>
      <c r="E7" s="1721" t="s">
        <v>826</v>
      </c>
      <c r="F7" s="1721" t="s">
        <v>41</v>
      </c>
      <c r="G7" s="1721" t="s">
        <v>40</v>
      </c>
      <c r="H7" s="1652" t="s">
        <v>17</v>
      </c>
      <c r="I7" s="1721" t="s">
        <v>826</v>
      </c>
      <c r="J7" s="1721" t="s">
        <v>41</v>
      </c>
      <c r="K7" s="1721" t="s">
        <v>40</v>
      </c>
      <c r="L7" s="1631" t="s">
        <v>840</v>
      </c>
      <c r="M7" s="1719"/>
      <c r="N7" s="1719"/>
      <c r="O7" s="1719"/>
      <c r="P7" s="1719"/>
      <c r="Q7" s="1719"/>
      <c r="R7" s="1719"/>
      <c r="S7" s="1632"/>
      <c r="T7" s="1631" t="s">
        <v>840</v>
      </c>
      <c r="U7" s="1719"/>
      <c r="V7" s="1719"/>
      <c r="W7" s="1719"/>
      <c r="X7" s="1719"/>
      <c r="Y7" s="1719"/>
      <c r="Z7" s="1719"/>
      <c r="AA7" s="1632"/>
      <c r="AB7" s="1653" t="s">
        <v>827</v>
      </c>
      <c r="AC7" s="1720"/>
      <c r="AD7" s="1720"/>
      <c r="AE7" s="1720"/>
      <c r="AF7" s="1720"/>
      <c r="AG7" s="1720"/>
      <c r="AH7" s="1720"/>
      <c r="AI7" s="1720"/>
      <c r="AJ7" s="1720"/>
      <c r="AK7" s="1720"/>
      <c r="AL7" s="1720"/>
      <c r="AM7" s="1720"/>
      <c r="AN7" s="1720"/>
      <c r="AO7" s="1720"/>
      <c r="AP7" s="1720"/>
      <c r="AQ7" s="1654"/>
      <c r="AR7" s="1631" t="s">
        <v>828</v>
      </c>
      <c r="AS7" s="1719"/>
      <c r="AT7" s="1719"/>
      <c r="AU7" s="1719"/>
      <c r="AV7" s="1719"/>
      <c r="AW7" s="1719"/>
      <c r="AX7" s="1719"/>
      <c r="AY7" s="1632"/>
      <c r="AZ7" s="1653" t="s">
        <v>458</v>
      </c>
      <c r="BA7" s="1720"/>
      <c r="BB7" s="1720"/>
      <c r="BC7" s="1720"/>
      <c r="BD7" s="1720"/>
      <c r="BE7" s="1720"/>
      <c r="BF7" s="1720"/>
      <c r="BG7" s="1720"/>
      <c r="BH7" s="1720"/>
      <c r="BI7" s="1720"/>
      <c r="BJ7" s="1720"/>
      <c r="BK7" s="1720"/>
      <c r="BL7" s="1720"/>
      <c r="BM7" s="1720"/>
      <c r="BN7" s="1720"/>
      <c r="BO7" s="1654"/>
      <c r="BP7" s="1637" t="s">
        <v>491</v>
      </c>
      <c r="BQ7" s="1638"/>
      <c r="BR7" s="1638"/>
      <c r="BS7" s="1638"/>
      <c r="BT7" s="1638"/>
      <c r="BU7" s="1638"/>
      <c r="BV7" s="1638"/>
      <c r="BW7" s="1643"/>
      <c r="BX7" s="1631" t="s">
        <v>619</v>
      </c>
      <c r="BY7" s="1719"/>
      <c r="BZ7" s="1719"/>
      <c r="CA7" s="1719"/>
      <c r="CB7" s="1719"/>
      <c r="CC7" s="1719"/>
      <c r="CD7" s="1719"/>
      <c r="CE7" s="1632"/>
      <c r="CF7" s="1631" t="s">
        <v>829</v>
      </c>
      <c r="CG7" s="1719"/>
      <c r="CH7" s="1719"/>
      <c r="CI7" s="1719"/>
      <c r="CJ7" s="1719"/>
      <c r="CK7" s="1719"/>
      <c r="CL7" s="1719"/>
      <c r="CM7" s="1632"/>
      <c r="CN7" s="1631" t="s">
        <v>801</v>
      </c>
      <c r="CO7" s="1719"/>
      <c r="CP7" s="1719"/>
      <c r="CQ7" s="1719"/>
      <c r="CR7" s="1719"/>
      <c r="CS7" s="1719"/>
      <c r="CT7" s="1719"/>
      <c r="CU7" s="1632"/>
      <c r="CV7" s="1631" t="s">
        <v>807</v>
      </c>
      <c r="CW7" s="1719"/>
      <c r="CX7" s="1719"/>
      <c r="CY7" s="1719"/>
      <c r="CZ7" s="1719"/>
      <c r="DA7" s="1719"/>
      <c r="DB7" s="1719"/>
      <c r="DC7" s="1632"/>
      <c r="DD7" s="1639" t="s">
        <v>744</v>
      </c>
      <c r="DE7" s="1644"/>
      <c r="DF7" s="1644"/>
      <c r="DG7" s="1644"/>
      <c r="DH7" s="1644"/>
      <c r="DI7" s="1644"/>
      <c r="DJ7" s="1644"/>
      <c r="DK7" s="1644"/>
      <c r="DL7" s="1644"/>
      <c r="DM7" s="1644"/>
      <c r="DN7" s="1644"/>
      <c r="DO7" s="1644"/>
      <c r="DP7" s="1644"/>
      <c r="DQ7" s="1644"/>
      <c r="DR7" s="1644"/>
      <c r="DS7" s="1640"/>
      <c r="DT7" s="1631" t="s">
        <v>891</v>
      </c>
      <c r="DU7" s="1719"/>
      <c r="DV7" s="1719"/>
      <c r="DW7" s="1719"/>
      <c r="DX7" s="1719"/>
      <c r="DY7" s="1719"/>
      <c r="DZ7" s="1719"/>
      <c r="EA7" s="1632"/>
      <c r="EB7" s="1631" t="s">
        <v>447</v>
      </c>
      <c r="EC7" s="1719"/>
      <c r="ED7" s="1719"/>
      <c r="EE7" s="1719"/>
      <c r="EF7" s="1719"/>
      <c r="EG7" s="1719"/>
      <c r="EH7" s="1719"/>
      <c r="EI7" s="1632"/>
      <c r="EJ7" s="1631" t="s">
        <v>688</v>
      </c>
      <c r="EK7" s="1719"/>
      <c r="EL7" s="1719"/>
      <c r="EM7" s="1719"/>
      <c r="EN7" s="1719"/>
      <c r="EO7" s="1719"/>
      <c r="EP7" s="1719"/>
      <c r="EQ7" s="1632"/>
      <c r="ER7" s="1639" t="s">
        <v>565</v>
      </c>
      <c r="ES7" s="1644"/>
      <c r="ET7" s="1644"/>
      <c r="EU7" s="1644"/>
      <c r="EV7" s="1644"/>
      <c r="EW7" s="1644"/>
      <c r="EX7" s="1644"/>
      <c r="EY7" s="1640"/>
      <c r="EZ7" s="1639" t="s">
        <v>393</v>
      </c>
      <c r="FA7" s="1644"/>
      <c r="FB7" s="1644"/>
      <c r="FC7" s="1644"/>
      <c r="FD7" s="1644"/>
      <c r="FE7" s="1644"/>
      <c r="FF7" s="1644"/>
      <c r="FG7" s="1644"/>
      <c r="FH7" s="1644"/>
      <c r="FI7" s="1644"/>
      <c r="FJ7" s="1644"/>
      <c r="FK7" s="1644"/>
      <c r="FL7" s="1644"/>
      <c r="FM7" s="1644"/>
      <c r="FN7" s="1644"/>
      <c r="FO7" s="1640"/>
      <c r="FP7" s="1639" t="s">
        <v>390</v>
      </c>
      <c r="FQ7" s="1644"/>
      <c r="FR7" s="1644"/>
      <c r="FS7" s="1644"/>
      <c r="FT7" s="1644"/>
      <c r="FU7" s="1644"/>
      <c r="FV7" s="1644"/>
      <c r="FW7" s="1644"/>
      <c r="FX7" s="1644"/>
      <c r="FY7" s="1644"/>
      <c r="FZ7" s="1644"/>
      <c r="GA7" s="1644"/>
      <c r="GB7" s="1644"/>
      <c r="GC7" s="1644"/>
      <c r="GD7" s="1644"/>
      <c r="GE7" s="1640"/>
      <c r="GF7" s="1639" t="s">
        <v>830</v>
      </c>
      <c r="GG7" s="1644"/>
      <c r="GH7" s="1644"/>
      <c r="GI7" s="1644"/>
      <c r="GJ7" s="1644"/>
      <c r="GK7" s="1644"/>
      <c r="GL7" s="1644"/>
      <c r="GM7" s="1644"/>
      <c r="GN7" s="1644"/>
      <c r="GO7" s="1644"/>
      <c r="GP7" s="1644"/>
      <c r="GQ7" s="1644"/>
      <c r="GR7" s="1644"/>
      <c r="GS7" s="1644"/>
      <c r="GT7" s="1644"/>
      <c r="GU7" s="1644"/>
      <c r="GV7" s="1639" t="s">
        <v>674</v>
      </c>
      <c r="GW7" s="1644"/>
      <c r="GX7" s="1644"/>
      <c r="GY7" s="1644"/>
      <c r="GZ7" s="1644"/>
      <c r="HA7" s="1644"/>
      <c r="HB7" s="1644"/>
      <c r="HC7" s="1640"/>
      <c r="HD7" s="1637" t="s">
        <v>646</v>
      </c>
      <c r="HE7" s="1638"/>
      <c r="HF7" s="1638"/>
      <c r="HG7" s="1638"/>
      <c r="HH7" s="1638"/>
      <c r="HI7" s="1638"/>
      <c r="HJ7" s="1638"/>
      <c r="HK7" s="1643"/>
      <c r="HL7" s="1639" t="s">
        <v>617</v>
      </c>
      <c r="HM7" s="1644"/>
      <c r="HN7" s="1644"/>
      <c r="HO7" s="1644"/>
      <c r="HP7" s="1644"/>
      <c r="HQ7" s="1644"/>
      <c r="HR7" s="1644"/>
      <c r="HS7" s="1640"/>
      <c r="HT7" s="1637" t="s">
        <v>643</v>
      </c>
      <c r="HU7" s="1638"/>
      <c r="HV7" s="1638"/>
      <c r="HW7" s="1638"/>
      <c r="HX7" s="1638"/>
      <c r="HY7" s="1638"/>
      <c r="HZ7" s="1638"/>
      <c r="IA7" s="1638"/>
      <c r="IB7" s="1638"/>
      <c r="IC7" s="1638"/>
      <c r="ID7" s="1638"/>
      <c r="IE7" s="1638"/>
      <c r="IF7" s="1638"/>
      <c r="IG7" s="1638"/>
      <c r="IH7" s="1638"/>
      <c r="II7" s="1638"/>
      <c r="IJ7" s="1638"/>
      <c r="IK7" s="1638"/>
      <c r="IL7" s="1638"/>
      <c r="IM7" s="1638"/>
      <c r="IN7" s="1638"/>
      <c r="IO7" s="1638"/>
      <c r="IP7" s="1638"/>
      <c r="IQ7" s="1638"/>
    </row>
    <row r="8" spans="1:251" ht="177.6" customHeight="1" thickBot="1" x14ac:dyDescent="0.3">
      <c r="A8" s="1652"/>
      <c r="B8" s="1088"/>
      <c r="C8" s="1088"/>
      <c r="D8" s="1652"/>
      <c r="E8" s="1722"/>
      <c r="F8" s="1722"/>
      <c r="G8" s="1722"/>
      <c r="H8" s="1652"/>
      <c r="I8" s="1722"/>
      <c r="J8" s="1722"/>
      <c r="K8" s="1722"/>
      <c r="L8" s="1633"/>
      <c r="M8" s="1646"/>
      <c r="N8" s="1646"/>
      <c r="O8" s="1646"/>
      <c r="P8" s="1646"/>
      <c r="Q8" s="1646"/>
      <c r="R8" s="1646"/>
      <c r="S8" s="1634"/>
      <c r="T8" s="1633"/>
      <c r="U8" s="1646"/>
      <c r="V8" s="1646"/>
      <c r="W8" s="1646"/>
      <c r="X8" s="1646"/>
      <c r="Y8" s="1646"/>
      <c r="Z8" s="1646"/>
      <c r="AA8" s="1634"/>
      <c r="AB8" s="1639" t="s">
        <v>339</v>
      </c>
      <c r="AC8" s="1644"/>
      <c r="AD8" s="1644"/>
      <c r="AE8" s="1644"/>
      <c r="AF8" s="1644"/>
      <c r="AG8" s="1644"/>
      <c r="AH8" s="1644"/>
      <c r="AI8" s="1640"/>
      <c r="AJ8" s="1639" t="s">
        <v>259</v>
      </c>
      <c r="AK8" s="1644"/>
      <c r="AL8" s="1644"/>
      <c r="AM8" s="1644"/>
      <c r="AN8" s="1644"/>
      <c r="AO8" s="1644"/>
      <c r="AP8" s="1644"/>
      <c r="AQ8" s="1640"/>
      <c r="AR8" s="1633"/>
      <c r="AS8" s="1646"/>
      <c r="AT8" s="1646"/>
      <c r="AU8" s="1646"/>
      <c r="AV8" s="1646"/>
      <c r="AW8" s="1646"/>
      <c r="AX8" s="1646"/>
      <c r="AY8" s="1634"/>
      <c r="AZ8" s="1639" t="s">
        <v>546</v>
      </c>
      <c r="BA8" s="1644"/>
      <c r="BB8" s="1644"/>
      <c r="BC8" s="1644"/>
      <c r="BD8" s="1644"/>
      <c r="BE8" s="1644"/>
      <c r="BF8" s="1644"/>
      <c r="BG8" s="1640"/>
      <c r="BH8" s="1639" t="s">
        <v>548</v>
      </c>
      <c r="BI8" s="1644"/>
      <c r="BJ8" s="1644"/>
      <c r="BK8" s="1644"/>
      <c r="BL8" s="1644"/>
      <c r="BM8" s="1644"/>
      <c r="BN8" s="1644"/>
      <c r="BO8" s="1640"/>
      <c r="BP8" s="1639" t="s">
        <v>550</v>
      </c>
      <c r="BQ8" s="1644"/>
      <c r="BR8" s="1644"/>
      <c r="BS8" s="1644"/>
      <c r="BT8" s="1644"/>
      <c r="BU8" s="1644"/>
      <c r="BV8" s="1644"/>
      <c r="BW8" s="1640"/>
      <c r="BX8" s="1633"/>
      <c r="BY8" s="1646"/>
      <c r="BZ8" s="1646"/>
      <c r="CA8" s="1646"/>
      <c r="CB8" s="1646"/>
      <c r="CC8" s="1646"/>
      <c r="CD8" s="1646"/>
      <c r="CE8" s="1634"/>
      <c r="CF8" s="1633"/>
      <c r="CG8" s="1646"/>
      <c r="CH8" s="1646"/>
      <c r="CI8" s="1646"/>
      <c r="CJ8" s="1646"/>
      <c r="CK8" s="1646"/>
      <c r="CL8" s="1646"/>
      <c r="CM8" s="1634"/>
      <c r="CN8" s="1633"/>
      <c r="CO8" s="1646"/>
      <c r="CP8" s="1646"/>
      <c r="CQ8" s="1646"/>
      <c r="CR8" s="1646"/>
      <c r="CS8" s="1646"/>
      <c r="CT8" s="1646"/>
      <c r="CU8" s="1634"/>
      <c r="CV8" s="1633"/>
      <c r="CW8" s="1646"/>
      <c r="CX8" s="1646"/>
      <c r="CY8" s="1646"/>
      <c r="CZ8" s="1646"/>
      <c r="DA8" s="1646"/>
      <c r="DB8" s="1646"/>
      <c r="DC8" s="1634"/>
      <c r="DD8" s="1639" t="s">
        <v>795</v>
      </c>
      <c r="DE8" s="1644"/>
      <c r="DF8" s="1644"/>
      <c r="DG8" s="1644"/>
      <c r="DH8" s="1644"/>
      <c r="DI8" s="1644"/>
      <c r="DJ8" s="1644"/>
      <c r="DK8" s="1640"/>
      <c r="DL8" s="1639" t="s">
        <v>794</v>
      </c>
      <c r="DM8" s="1644"/>
      <c r="DN8" s="1644"/>
      <c r="DO8" s="1644"/>
      <c r="DP8" s="1644"/>
      <c r="DQ8" s="1644"/>
      <c r="DR8" s="1644"/>
      <c r="DS8" s="1640"/>
      <c r="DT8" s="1633"/>
      <c r="DU8" s="1646"/>
      <c r="DV8" s="1646"/>
      <c r="DW8" s="1646"/>
      <c r="DX8" s="1646"/>
      <c r="DY8" s="1646"/>
      <c r="DZ8" s="1646"/>
      <c r="EA8" s="1634"/>
      <c r="EB8" s="1633"/>
      <c r="EC8" s="1646"/>
      <c r="ED8" s="1646"/>
      <c r="EE8" s="1646"/>
      <c r="EF8" s="1646"/>
      <c r="EG8" s="1646"/>
      <c r="EH8" s="1646"/>
      <c r="EI8" s="1634"/>
      <c r="EJ8" s="1633"/>
      <c r="EK8" s="1646"/>
      <c r="EL8" s="1646"/>
      <c r="EM8" s="1646"/>
      <c r="EN8" s="1646"/>
      <c r="EO8" s="1646"/>
      <c r="EP8" s="1646"/>
      <c r="EQ8" s="1634"/>
      <c r="ER8" s="1639" t="s">
        <v>570</v>
      </c>
      <c r="ES8" s="1644"/>
      <c r="ET8" s="1644"/>
      <c r="EU8" s="1644"/>
      <c r="EV8" s="1644"/>
      <c r="EW8" s="1644"/>
      <c r="EX8" s="1644"/>
      <c r="EY8" s="1640"/>
      <c r="EZ8" s="1639" t="s">
        <v>258</v>
      </c>
      <c r="FA8" s="1644"/>
      <c r="FB8" s="1644"/>
      <c r="FC8" s="1644"/>
      <c r="FD8" s="1644"/>
      <c r="FE8" s="1644"/>
      <c r="FF8" s="1644"/>
      <c r="FG8" s="1640"/>
      <c r="FH8" s="1639" t="s">
        <v>335</v>
      </c>
      <c r="FI8" s="1644"/>
      <c r="FJ8" s="1644"/>
      <c r="FK8" s="1644"/>
      <c r="FL8" s="1644"/>
      <c r="FM8" s="1644"/>
      <c r="FN8" s="1644"/>
      <c r="FO8" s="1640"/>
      <c r="FP8" s="1639" t="s">
        <v>750</v>
      </c>
      <c r="FQ8" s="1644"/>
      <c r="FR8" s="1644"/>
      <c r="FS8" s="1644"/>
      <c r="FT8" s="1644"/>
      <c r="FU8" s="1644"/>
      <c r="FV8" s="1644"/>
      <c r="FW8" s="1640"/>
      <c r="FX8" s="1639" t="s">
        <v>751</v>
      </c>
      <c r="FY8" s="1644"/>
      <c r="FZ8" s="1644"/>
      <c r="GA8" s="1644"/>
      <c r="GB8" s="1644"/>
      <c r="GC8" s="1644"/>
      <c r="GD8" s="1644"/>
      <c r="GE8" s="1640"/>
      <c r="GF8" s="1639" t="s">
        <v>274</v>
      </c>
      <c r="GG8" s="1644"/>
      <c r="GH8" s="1644"/>
      <c r="GI8" s="1644"/>
      <c r="GJ8" s="1644"/>
      <c r="GK8" s="1644"/>
      <c r="GL8" s="1644"/>
      <c r="GM8" s="1640"/>
      <c r="GN8" s="1639" t="s">
        <v>322</v>
      </c>
      <c r="GO8" s="1644"/>
      <c r="GP8" s="1644"/>
      <c r="GQ8" s="1644"/>
      <c r="GR8" s="1644"/>
      <c r="GS8" s="1644"/>
      <c r="GT8" s="1644"/>
      <c r="GU8" s="1640"/>
      <c r="GV8" s="1639" t="s">
        <v>627</v>
      </c>
      <c r="GW8" s="1644"/>
      <c r="GX8" s="1644"/>
      <c r="GY8" s="1644"/>
      <c r="GZ8" s="1644"/>
      <c r="HA8" s="1644"/>
      <c r="HB8" s="1644"/>
      <c r="HC8" s="1640"/>
      <c r="HD8" s="1639" t="s">
        <v>645</v>
      </c>
      <c r="HE8" s="1644"/>
      <c r="HF8" s="1644"/>
      <c r="HG8" s="1644"/>
      <c r="HH8" s="1644"/>
      <c r="HI8" s="1644"/>
      <c r="HJ8" s="1644"/>
      <c r="HK8" s="1640"/>
      <c r="HL8" s="1639" t="s">
        <v>621</v>
      </c>
      <c r="HM8" s="1644"/>
      <c r="HN8" s="1644"/>
      <c r="HO8" s="1644"/>
      <c r="HP8" s="1644"/>
      <c r="HQ8" s="1644"/>
      <c r="HR8" s="1644"/>
      <c r="HS8" s="1640"/>
      <c r="HT8" s="1639" t="s">
        <v>642</v>
      </c>
      <c r="HU8" s="1644"/>
      <c r="HV8" s="1644"/>
      <c r="HW8" s="1644"/>
      <c r="HX8" s="1644"/>
      <c r="HY8" s="1644"/>
      <c r="HZ8" s="1644"/>
      <c r="IA8" s="1640"/>
      <c r="IB8" s="1639" t="s">
        <v>268</v>
      </c>
      <c r="IC8" s="1644"/>
      <c r="ID8" s="1644"/>
      <c r="IE8" s="1644"/>
      <c r="IF8" s="1644"/>
      <c r="IG8" s="1644"/>
      <c r="IH8" s="1644"/>
      <c r="II8" s="1640"/>
      <c r="IJ8" s="1639" t="s">
        <v>648</v>
      </c>
      <c r="IK8" s="1644"/>
      <c r="IL8" s="1644"/>
      <c r="IM8" s="1644"/>
      <c r="IN8" s="1644"/>
      <c r="IO8" s="1644"/>
      <c r="IP8" s="1644"/>
      <c r="IQ8" s="1640"/>
    </row>
    <row r="9" spans="1:251" ht="21" customHeight="1" thickBot="1" x14ac:dyDescent="0.35">
      <c r="A9" s="1107"/>
      <c r="B9" s="1107"/>
      <c r="C9" s="1107"/>
      <c r="D9" s="1659"/>
      <c r="E9" s="1723"/>
      <c r="F9" s="1723"/>
      <c r="G9" s="1723"/>
      <c r="H9" s="1659"/>
      <c r="I9" s="1723"/>
      <c r="J9" s="1723"/>
      <c r="K9" s="1723"/>
      <c r="L9" s="93" t="s">
        <v>158</v>
      </c>
      <c r="M9" s="1109" t="s">
        <v>826</v>
      </c>
      <c r="N9" s="1110" t="s">
        <v>41</v>
      </c>
      <c r="O9" s="1109" t="s">
        <v>40</v>
      </c>
      <c r="P9" s="95" t="s">
        <v>159</v>
      </c>
      <c r="Q9" s="1108" t="s">
        <v>826</v>
      </c>
      <c r="R9" s="1109" t="s">
        <v>41</v>
      </c>
      <c r="S9" s="1114" t="s">
        <v>40</v>
      </c>
      <c r="T9" s="93" t="s">
        <v>158</v>
      </c>
      <c r="U9" s="1109" t="s">
        <v>826</v>
      </c>
      <c r="V9" s="1110" t="s">
        <v>41</v>
      </c>
      <c r="W9" s="1109" t="s">
        <v>40</v>
      </c>
      <c r="X9" s="95" t="s">
        <v>159</v>
      </c>
      <c r="Y9" s="1108" t="s">
        <v>826</v>
      </c>
      <c r="Z9" s="1109" t="s">
        <v>41</v>
      </c>
      <c r="AA9" s="1114" t="s">
        <v>40</v>
      </c>
      <c r="AB9" s="93" t="s">
        <v>158</v>
      </c>
      <c r="AC9" s="1111" t="s">
        <v>826</v>
      </c>
      <c r="AD9" s="1109" t="s">
        <v>41</v>
      </c>
      <c r="AE9" s="1110" t="s">
        <v>40</v>
      </c>
      <c r="AF9" s="91" t="s">
        <v>159</v>
      </c>
      <c r="AG9" s="1111" t="s">
        <v>826</v>
      </c>
      <c r="AH9" s="1110" t="s">
        <v>41</v>
      </c>
      <c r="AI9" s="1109" t="s">
        <v>40</v>
      </c>
      <c r="AJ9" s="95" t="s">
        <v>158</v>
      </c>
      <c r="AK9" s="1111" t="s">
        <v>826</v>
      </c>
      <c r="AL9" s="1217" t="s">
        <v>41</v>
      </c>
      <c r="AM9" s="1111" t="s">
        <v>40</v>
      </c>
      <c r="AN9" s="1113" t="s">
        <v>159</v>
      </c>
      <c r="AO9" s="1111" t="s">
        <v>826</v>
      </c>
      <c r="AP9" s="1108" t="s">
        <v>41</v>
      </c>
      <c r="AQ9" s="1108" t="s">
        <v>40</v>
      </c>
      <c r="AR9" s="93" t="s">
        <v>158</v>
      </c>
      <c r="AS9" s="1112" t="s">
        <v>826</v>
      </c>
      <c r="AT9" s="1111" t="s">
        <v>41</v>
      </c>
      <c r="AU9" s="1217" t="s">
        <v>40</v>
      </c>
      <c r="AV9" s="92" t="s">
        <v>159</v>
      </c>
      <c r="AW9" s="1111" t="s">
        <v>826</v>
      </c>
      <c r="AX9" s="1108" t="s">
        <v>41</v>
      </c>
      <c r="AY9" s="1108" t="s">
        <v>40</v>
      </c>
      <c r="AZ9" s="91" t="s">
        <v>158</v>
      </c>
      <c r="BA9" s="1110" t="s">
        <v>826</v>
      </c>
      <c r="BB9" s="1109" t="s">
        <v>41</v>
      </c>
      <c r="BC9" s="1110" t="s">
        <v>40</v>
      </c>
      <c r="BD9" s="92" t="s">
        <v>159</v>
      </c>
      <c r="BE9" s="1111" t="s">
        <v>826</v>
      </c>
      <c r="BF9" s="1108" t="s">
        <v>41</v>
      </c>
      <c r="BG9" s="1108" t="s">
        <v>40</v>
      </c>
      <c r="BH9" s="93" t="s">
        <v>158</v>
      </c>
      <c r="BI9" s="1111" t="s">
        <v>826</v>
      </c>
      <c r="BJ9" s="1217" t="s">
        <v>41</v>
      </c>
      <c r="BK9" s="1111" t="s">
        <v>40</v>
      </c>
      <c r="BL9" s="1248" t="s">
        <v>159</v>
      </c>
      <c r="BM9" s="1111" t="s">
        <v>826</v>
      </c>
      <c r="BN9" s="1108" t="s">
        <v>41</v>
      </c>
      <c r="BO9" s="1108" t="s">
        <v>40</v>
      </c>
      <c r="BP9" s="93" t="s">
        <v>158</v>
      </c>
      <c r="BQ9" s="1109" t="s">
        <v>826</v>
      </c>
      <c r="BR9" s="1110" t="s">
        <v>41</v>
      </c>
      <c r="BS9" s="1109" t="s">
        <v>40</v>
      </c>
      <c r="BT9" s="1156" t="s">
        <v>159</v>
      </c>
      <c r="BU9" s="1109" t="s">
        <v>826</v>
      </c>
      <c r="BV9" s="1108" t="s">
        <v>41</v>
      </c>
      <c r="BW9" s="1108" t="s">
        <v>40</v>
      </c>
      <c r="BX9" s="93" t="s">
        <v>158</v>
      </c>
      <c r="BY9" s="1111" t="s">
        <v>826</v>
      </c>
      <c r="BZ9" s="1217" t="s">
        <v>41</v>
      </c>
      <c r="CA9" s="1111" t="s">
        <v>40</v>
      </c>
      <c r="CB9" s="1248" t="s">
        <v>159</v>
      </c>
      <c r="CC9" s="1111" t="s">
        <v>826</v>
      </c>
      <c r="CD9" s="1108" t="s">
        <v>41</v>
      </c>
      <c r="CE9" s="1108" t="s">
        <v>40</v>
      </c>
      <c r="CF9" s="93" t="s">
        <v>158</v>
      </c>
      <c r="CG9" s="1109" t="s">
        <v>826</v>
      </c>
      <c r="CH9" s="1109" t="s">
        <v>41</v>
      </c>
      <c r="CI9" s="1110" t="s">
        <v>40</v>
      </c>
      <c r="CJ9" s="91" t="s">
        <v>159</v>
      </c>
      <c r="CK9" s="1109" t="s">
        <v>826</v>
      </c>
      <c r="CL9" s="1108" t="s">
        <v>41</v>
      </c>
      <c r="CM9" s="1108" t="s">
        <v>40</v>
      </c>
      <c r="CN9" s="93" t="s">
        <v>158</v>
      </c>
      <c r="CO9" s="1109" t="s">
        <v>826</v>
      </c>
      <c r="CP9" s="1114" t="s">
        <v>41</v>
      </c>
      <c r="CQ9" s="1110" t="s">
        <v>40</v>
      </c>
      <c r="CR9" s="91" t="s">
        <v>159</v>
      </c>
      <c r="CS9" s="1109" t="s">
        <v>826</v>
      </c>
      <c r="CT9" s="1108" t="s">
        <v>41</v>
      </c>
      <c r="CU9" s="1108" t="s">
        <v>40</v>
      </c>
      <c r="CV9" s="93" t="s">
        <v>158</v>
      </c>
      <c r="CW9" s="1111" t="s">
        <v>826</v>
      </c>
      <c r="CX9" s="1110" t="s">
        <v>41</v>
      </c>
      <c r="CY9" s="1109" t="s">
        <v>40</v>
      </c>
      <c r="CZ9" s="1156" t="s">
        <v>159</v>
      </c>
      <c r="DA9" s="1111" t="s">
        <v>826</v>
      </c>
      <c r="DB9" s="1108" t="s">
        <v>41</v>
      </c>
      <c r="DC9" s="1108" t="s">
        <v>40</v>
      </c>
      <c r="DD9" s="93" t="s">
        <v>158</v>
      </c>
      <c r="DE9" s="1109" t="s">
        <v>826</v>
      </c>
      <c r="DF9" s="1109" t="s">
        <v>41</v>
      </c>
      <c r="DG9" s="1110" t="s">
        <v>40</v>
      </c>
      <c r="DH9" s="91" t="s">
        <v>159</v>
      </c>
      <c r="DI9" s="1114" t="s">
        <v>826</v>
      </c>
      <c r="DJ9" s="1108" t="s">
        <v>41</v>
      </c>
      <c r="DK9" s="1108" t="s">
        <v>40</v>
      </c>
      <c r="DL9" s="93" t="s">
        <v>158</v>
      </c>
      <c r="DM9" s="1109" t="s">
        <v>826</v>
      </c>
      <c r="DN9" s="1110" t="s">
        <v>41</v>
      </c>
      <c r="DO9" s="1109" t="s">
        <v>40</v>
      </c>
      <c r="DP9" s="1156" t="s">
        <v>159</v>
      </c>
      <c r="DQ9" s="1114" t="s">
        <v>826</v>
      </c>
      <c r="DR9" s="1108" t="s">
        <v>41</v>
      </c>
      <c r="DS9" s="1108" t="s">
        <v>40</v>
      </c>
      <c r="DT9" s="93" t="s">
        <v>158</v>
      </c>
      <c r="DU9" s="1109" t="s">
        <v>826</v>
      </c>
      <c r="DV9" s="1110" t="s">
        <v>41</v>
      </c>
      <c r="DW9" s="1109" t="s">
        <v>40</v>
      </c>
      <c r="DX9" s="1156" t="s">
        <v>159</v>
      </c>
      <c r="DY9" s="1109" t="s">
        <v>826</v>
      </c>
      <c r="DZ9" s="1108" t="s">
        <v>41</v>
      </c>
      <c r="EA9" s="1109" t="s">
        <v>40</v>
      </c>
      <c r="EB9" s="93" t="s">
        <v>158</v>
      </c>
      <c r="EC9" s="1109" t="s">
        <v>826</v>
      </c>
      <c r="ED9" s="1110" t="s">
        <v>41</v>
      </c>
      <c r="EE9" s="1109" t="s">
        <v>40</v>
      </c>
      <c r="EF9" s="1156" t="s">
        <v>159</v>
      </c>
      <c r="EG9" s="1109" t="s">
        <v>826</v>
      </c>
      <c r="EH9" s="1108" t="s">
        <v>41</v>
      </c>
      <c r="EI9" s="1109" t="s">
        <v>40</v>
      </c>
      <c r="EJ9" s="95" t="s">
        <v>158</v>
      </c>
      <c r="EK9" s="1109" t="s">
        <v>826</v>
      </c>
      <c r="EL9" s="1110" t="s">
        <v>41</v>
      </c>
      <c r="EM9" s="1109" t="s">
        <v>40</v>
      </c>
      <c r="EN9" s="1156" t="s">
        <v>159</v>
      </c>
      <c r="EO9" s="1108" t="s">
        <v>826</v>
      </c>
      <c r="EP9" s="1109" t="s">
        <v>41</v>
      </c>
      <c r="EQ9" s="1114" t="s">
        <v>40</v>
      </c>
      <c r="ER9" s="95" t="s">
        <v>158</v>
      </c>
      <c r="ES9" s="1109" t="s">
        <v>826</v>
      </c>
      <c r="ET9" s="1110" t="s">
        <v>41</v>
      </c>
      <c r="EU9" s="1109" t="s">
        <v>40</v>
      </c>
      <c r="EV9" s="1156" t="s">
        <v>159</v>
      </c>
      <c r="EW9" s="1108" t="s">
        <v>826</v>
      </c>
      <c r="EX9" s="1109" t="s">
        <v>41</v>
      </c>
      <c r="EY9" s="1114" t="s">
        <v>40</v>
      </c>
      <c r="EZ9" s="93" t="s">
        <v>158</v>
      </c>
      <c r="FA9" s="1109" t="s">
        <v>826</v>
      </c>
      <c r="FB9" s="1110" t="s">
        <v>41</v>
      </c>
      <c r="FC9" s="1109" t="s">
        <v>40</v>
      </c>
      <c r="FD9" s="1156" t="s">
        <v>159</v>
      </c>
      <c r="FE9" s="1108" t="s">
        <v>826</v>
      </c>
      <c r="FF9" s="1109" t="s">
        <v>41</v>
      </c>
      <c r="FG9" s="1110" t="s">
        <v>40</v>
      </c>
      <c r="FH9" s="93" t="s">
        <v>158</v>
      </c>
      <c r="FI9" s="1109" t="s">
        <v>826</v>
      </c>
      <c r="FJ9" s="1110" t="s">
        <v>41</v>
      </c>
      <c r="FK9" s="1109" t="s">
        <v>40</v>
      </c>
      <c r="FL9" s="1156" t="s">
        <v>159</v>
      </c>
      <c r="FM9" s="1109" t="s">
        <v>826</v>
      </c>
      <c r="FN9" s="1108" t="s">
        <v>41</v>
      </c>
      <c r="FO9" s="1108" t="s">
        <v>40</v>
      </c>
      <c r="FP9" s="93" t="s">
        <v>158</v>
      </c>
      <c r="FQ9" s="1109" t="s">
        <v>826</v>
      </c>
      <c r="FR9" s="1110" t="s">
        <v>41</v>
      </c>
      <c r="FS9" s="1109" t="s">
        <v>40</v>
      </c>
      <c r="FT9" s="95" t="s">
        <v>159</v>
      </c>
      <c r="FU9" s="1109" t="s">
        <v>826</v>
      </c>
      <c r="FV9" s="1110" t="s">
        <v>41</v>
      </c>
      <c r="FW9" s="1109" t="s">
        <v>40</v>
      </c>
      <c r="FX9" s="95" t="s">
        <v>158</v>
      </c>
      <c r="FY9" s="1109" t="s">
        <v>826</v>
      </c>
      <c r="FZ9" s="1110" t="s">
        <v>41</v>
      </c>
      <c r="GA9" s="1109" t="s">
        <v>40</v>
      </c>
      <c r="GB9" s="1156" t="s">
        <v>159</v>
      </c>
      <c r="GC9" s="1109" t="s">
        <v>826</v>
      </c>
      <c r="GD9" s="1108" t="s">
        <v>41</v>
      </c>
      <c r="GE9" s="1108" t="s">
        <v>40</v>
      </c>
      <c r="GF9" s="93" t="s">
        <v>158</v>
      </c>
      <c r="GG9" s="1109" t="s">
        <v>826</v>
      </c>
      <c r="GH9" s="1110" t="s">
        <v>41</v>
      </c>
      <c r="GI9" s="1109" t="s">
        <v>40</v>
      </c>
      <c r="GJ9" s="95" t="s">
        <v>159</v>
      </c>
      <c r="GK9" s="1109" t="s">
        <v>826</v>
      </c>
      <c r="GL9" s="1110" t="s">
        <v>41</v>
      </c>
      <c r="GM9" s="1109" t="s">
        <v>40</v>
      </c>
      <c r="GN9" s="95" t="s">
        <v>158</v>
      </c>
      <c r="GO9" s="1109" t="s">
        <v>826</v>
      </c>
      <c r="GP9" s="1110" t="s">
        <v>41</v>
      </c>
      <c r="GQ9" s="1109" t="s">
        <v>40</v>
      </c>
      <c r="GR9" s="1156" t="s">
        <v>159</v>
      </c>
      <c r="GS9" s="1109" t="s">
        <v>826</v>
      </c>
      <c r="GT9" s="1108" t="s">
        <v>41</v>
      </c>
      <c r="GU9" s="1108" t="s">
        <v>40</v>
      </c>
      <c r="GV9" s="93" t="s">
        <v>158</v>
      </c>
      <c r="GW9" s="1109" t="s">
        <v>826</v>
      </c>
      <c r="GX9" s="1110" t="s">
        <v>41</v>
      </c>
      <c r="GY9" s="1109" t="s">
        <v>40</v>
      </c>
      <c r="GZ9" s="1156" t="s">
        <v>159</v>
      </c>
      <c r="HA9" s="1109" t="s">
        <v>826</v>
      </c>
      <c r="HB9" s="1108" t="s">
        <v>41</v>
      </c>
      <c r="HC9" s="1111" t="s">
        <v>40</v>
      </c>
      <c r="HD9" s="95" t="s">
        <v>158</v>
      </c>
      <c r="HE9" s="1109" t="s">
        <v>826</v>
      </c>
      <c r="HF9" s="1110" t="s">
        <v>41</v>
      </c>
      <c r="HG9" s="1109" t="s">
        <v>40</v>
      </c>
      <c r="HH9" s="95" t="s">
        <v>159</v>
      </c>
      <c r="HI9" s="1111" t="s">
        <v>826</v>
      </c>
      <c r="HJ9" s="1112" t="s">
        <v>41</v>
      </c>
      <c r="HK9" s="1111" t="s">
        <v>40</v>
      </c>
      <c r="HL9" s="95" t="s">
        <v>158</v>
      </c>
      <c r="HM9" s="1109" t="s">
        <v>826</v>
      </c>
      <c r="HN9" s="1110" t="s">
        <v>41</v>
      </c>
      <c r="HO9" s="1109" t="s">
        <v>40</v>
      </c>
      <c r="HP9" s="1156" t="s">
        <v>159</v>
      </c>
      <c r="HQ9" s="1109" t="s">
        <v>826</v>
      </c>
      <c r="HR9" s="1108" t="s">
        <v>41</v>
      </c>
      <c r="HS9" s="1111" t="s">
        <v>40</v>
      </c>
      <c r="HT9" s="95" t="s">
        <v>158</v>
      </c>
      <c r="HU9" s="1109" t="s">
        <v>826</v>
      </c>
      <c r="HV9" s="1110" t="s">
        <v>41</v>
      </c>
      <c r="HW9" s="1109" t="s">
        <v>40</v>
      </c>
      <c r="HX9" s="1156" t="s">
        <v>159</v>
      </c>
      <c r="HY9" s="1109" t="s">
        <v>826</v>
      </c>
      <c r="HZ9" s="1108" t="s">
        <v>41</v>
      </c>
      <c r="IA9" s="1108" t="s">
        <v>40</v>
      </c>
      <c r="IB9" s="93" t="s">
        <v>158</v>
      </c>
      <c r="IC9" s="1109" t="s">
        <v>826</v>
      </c>
      <c r="ID9" s="1110" t="s">
        <v>41</v>
      </c>
      <c r="IE9" s="1109" t="s">
        <v>40</v>
      </c>
      <c r="IF9" s="1156" t="s">
        <v>159</v>
      </c>
      <c r="IG9" s="1109" t="s">
        <v>826</v>
      </c>
      <c r="IH9" s="1108" t="s">
        <v>41</v>
      </c>
      <c r="II9" s="1108" t="s">
        <v>40</v>
      </c>
      <c r="IJ9" s="93" t="s">
        <v>158</v>
      </c>
      <c r="IK9" s="1109" t="s">
        <v>826</v>
      </c>
      <c r="IL9" s="1110" t="s">
        <v>41</v>
      </c>
      <c r="IM9" s="1109" t="s">
        <v>40</v>
      </c>
      <c r="IN9" s="1156" t="s">
        <v>159</v>
      </c>
      <c r="IO9" s="1109" t="s">
        <v>826</v>
      </c>
      <c r="IP9" s="1108" t="s">
        <v>41</v>
      </c>
      <c r="IQ9" s="1108" t="s">
        <v>40</v>
      </c>
    </row>
    <row r="10" spans="1:251" ht="25.5" customHeight="1" x14ac:dyDescent="0.3">
      <c r="A10" s="96" t="s">
        <v>80</v>
      </c>
      <c r="B10" s="1115">
        <f>D10-'Федеральные  средства  по  МО'!D11</f>
        <v>0</v>
      </c>
      <c r="C10" s="1115">
        <f>H10-'Федеральные  средства  по  МО'!E11</f>
        <v>0</v>
      </c>
      <c r="D10" s="267">
        <f>L10+T10+AB10+AJ10+AR10+AZ10+BH10+BP10+BX10+CF10+CN10+CV10+DD10+DL10+DT10+EB10+EJ10+ER10+EZ10+FH10+FP10+FX10+GF10+GN10+GV10+HD10+HL10+HT10+IB10+IJ10</f>
        <v>1361446.21</v>
      </c>
      <c r="E10" s="1116">
        <f t="shared" ref="E10:K25" si="0">M10+U10+AC10+AK10+AS10+BA10+BI10+BQ10+BY10+CG10+CO10+CW10+DE10+DM10+DU10+EC10+EK10+ES10+FA10+FI10+FQ10+FY10+GG10+GO10+GW10+HE10+HM10+HU10+IC10+IK10</f>
        <v>0</v>
      </c>
      <c r="F10" s="1116">
        <f t="shared" si="0"/>
        <v>1361446.21</v>
      </c>
      <c r="G10" s="1116">
        <f t="shared" si="0"/>
        <v>0</v>
      </c>
      <c r="H10" s="267">
        <f t="shared" si="0"/>
        <v>0</v>
      </c>
      <c r="I10" s="1116">
        <f t="shared" si="0"/>
        <v>0</v>
      </c>
      <c r="J10" s="1116">
        <f t="shared" si="0"/>
        <v>0</v>
      </c>
      <c r="K10" s="1116">
        <f t="shared" si="0"/>
        <v>0</v>
      </c>
      <c r="L10" s="158">
        <f>'Федеральные  средства  по  МО'!H11</f>
        <v>0</v>
      </c>
      <c r="M10" s="1208">
        <f>'Проверочная  таблица'!CQ12</f>
        <v>0</v>
      </c>
      <c r="N10" s="1214">
        <f>'Проверочная  таблица'!CU12</f>
        <v>0</v>
      </c>
      <c r="O10" s="1208">
        <f>'Проверочная  таблица'!CW12</f>
        <v>0</v>
      </c>
      <c r="P10" s="1247">
        <f>'Федеральные  средства  по  МО'!I11</f>
        <v>0</v>
      </c>
      <c r="Q10" s="1214">
        <f>'Проверочная  таблица'!CR12</f>
        <v>0</v>
      </c>
      <c r="R10" s="1208">
        <f>'Проверочная  таблица'!CV12</f>
        <v>0</v>
      </c>
      <c r="S10" s="1214">
        <f>'Проверочная  таблица'!CX12</f>
        <v>0</v>
      </c>
      <c r="T10" s="1210">
        <f>'Федеральные  средства  по  МО'!J11</f>
        <v>0</v>
      </c>
      <c r="U10" s="1209"/>
      <c r="V10" s="1214"/>
      <c r="W10" s="1207"/>
      <c r="X10" s="1210">
        <f>'Федеральные  средства  по  МО'!K11</f>
        <v>0</v>
      </c>
      <c r="Y10" s="1214"/>
      <c r="Z10" s="1208"/>
      <c r="AA10" s="1209"/>
      <c r="AB10" s="1206">
        <f>'Федеральные  средства  по  МО'!L11</f>
        <v>0</v>
      </c>
      <c r="AC10" s="1208">
        <f t="shared" ref="AC10:AC26" si="1">AB10</f>
        <v>0</v>
      </c>
      <c r="AD10" s="1208"/>
      <c r="AE10" s="1214"/>
      <c r="AF10" s="1210">
        <f>'Федеральные  средства  по  МО'!M11</f>
        <v>0</v>
      </c>
      <c r="AG10" s="1208">
        <f t="shared" ref="AG10:AG26" si="2">AF10</f>
        <v>0</v>
      </c>
      <c r="AH10" s="1214"/>
      <c r="AI10" s="1208"/>
      <c r="AJ10" s="1206">
        <f>'Федеральные  средства  по  МО'!N11</f>
        <v>0</v>
      </c>
      <c r="AK10" s="1208">
        <f t="shared" ref="AK10:AK26" si="3">AJ10</f>
        <v>0</v>
      </c>
      <c r="AL10" s="1214"/>
      <c r="AM10" s="1208"/>
      <c r="AN10" s="1212">
        <f>'Федеральные  средства  по  МО'!O11</f>
        <v>0</v>
      </c>
      <c r="AO10" s="1208">
        <f t="shared" ref="AO10:AO26" si="4">AN10</f>
        <v>0</v>
      </c>
      <c r="AP10" s="1208"/>
      <c r="AQ10" s="1209"/>
      <c r="AR10" s="158">
        <f>'Федеральные  средства  по  МО'!P11</f>
        <v>0</v>
      </c>
      <c r="AS10" s="1208">
        <f t="shared" ref="AS10:AS26" si="5">AR10</f>
        <v>0</v>
      </c>
      <c r="AT10" s="1208"/>
      <c r="AU10" s="1209"/>
      <c r="AV10" s="1249">
        <f>'Федеральные  средства  по  МО'!Q11</f>
        <v>0</v>
      </c>
      <c r="AW10" s="1208">
        <f t="shared" ref="AW10:AW26" si="6">AV10</f>
        <v>0</v>
      </c>
      <c r="AX10" s="1208"/>
      <c r="AY10" s="1214"/>
      <c r="AZ10" s="1210">
        <f>'Федеральные  средства  по  МО'!R11</f>
        <v>0</v>
      </c>
      <c r="BA10" s="1208">
        <f t="shared" ref="BA10:BA26" si="7">AZ10</f>
        <v>0</v>
      </c>
      <c r="BB10" s="1208"/>
      <c r="BC10" s="1209"/>
      <c r="BD10" s="1229">
        <f>'Федеральные  средства  по  МО'!S11</f>
        <v>0</v>
      </c>
      <c r="BE10" s="1208">
        <f t="shared" ref="BE10:BE26" si="8">BD10</f>
        <v>0</v>
      </c>
      <c r="BF10" s="1208"/>
      <c r="BG10" s="1214"/>
      <c r="BH10" s="158">
        <f>'Федеральные  средства  по  МО'!T11</f>
        <v>0</v>
      </c>
      <c r="BI10" s="1220">
        <f t="shared" ref="BI10:BI26" si="9">BH10</f>
        <v>0</v>
      </c>
      <c r="BJ10" s="1221"/>
      <c r="BK10" s="1220"/>
      <c r="BL10" s="1222">
        <f>'Федеральные  средства  по  МО'!U11</f>
        <v>0</v>
      </c>
      <c r="BM10" s="1220">
        <f t="shared" ref="BM10:BM27" si="10">BL10</f>
        <v>0</v>
      </c>
      <c r="BN10" s="1208"/>
      <c r="BO10" s="1214"/>
      <c r="BP10" s="158">
        <f>'Федеральные  средства  по  МО'!V11</f>
        <v>0</v>
      </c>
      <c r="BQ10" s="1208"/>
      <c r="BR10" s="1214"/>
      <c r="BS10" s="1208"/>
      <c r="BT10" s="1247">
        <f>'Федеральные  средства  по  МО'!W11</f>
        <v>0</v>
      </c>
      <c r="BU10" s="1214"/>
      <c r="BV10" s="1208"/>
      <c r="BW10" s="1214"/>
      <c r="BX10" s="158">
        <f>'Федеральные  средства  по  МО'!X11</f>
        <v>0</v>
      </c>
      <c r="BY10" s="1220">
        <f t="shared" ref="BY10:BY27" si="11">BX10</f>
        <v>0</v>
      </c>
      <c r="BZ10" s="1221"/>
      <c r="CA10" s="1220"/>
      <c r="CB10" s="1222">
        <f>'Федеральные  средства  по  МО'!Y11</f>
        <v>0</v>
      </c>
      <c r="CC10" s="1220">
        <f>CB10</f>
        <v>0</v>
      </c>
      <c r="CD10" s="1208"/>
      <c r="CE10" s="1214"/>
      <c r="CF10" s="158">
        <f>'Федеральные  средства  по  МО'!Z11</f>
        <v>0</v>
      </c>
      <c r="CG10" s="1208"/>
      <c r="CH10" s="1208"/>
      <c r="CI10" s="1214"/>
      <c r="CJ10" s="1210">
        <f>'Федеральные  средства  по  МО'!AA11</f>
        <v>0</v>
      </c>
      <c r="CK10" s="1214"/>
      <c r="CL10" s="1208"/>
      <c r="CM10" s="1214"/>
      <c r="CN10" s="158">
        <f>'Федеральные  средства  по  МО'!AB11</f>
        <v>0</v>
      </c>
      <c r="CO10" s="1208"/>
      <c r="CP10" s="1214"/>
      <c r="CQ10" s="1208"/>
      <c r="CR10" s="1247">
        <f>'Федеральные  средства  по  МО'!AC11</f>
        <v>0</v>
      </c>
      <c r="CS10" s="1214"/>
      <c r="CT10" s="1208"/>
      <c r="CU10" s="1214"/>
      <c r="CV10" s="158">
        <f>'Федеральные  средства  по  МО'!AD11</f>
        <v>0</v>
      </c>
      <c r="CW10" s="1220">
        <f t="shared" ref="CW10:CW27" si="12">CV10</f>
        <v>0</v>
      </c>
      <c r="CX10" s="1214"/>
      <c r="CY10" s="1208"/>
      <c r="CZ10" s="1247">
        <f>'Федеральные  средства  по  МО'!AE11</f>
        <v>0</v>
      </c>
      <c r="DA10" s="1220">
        <f t="shared" ref="DA10:DA27" si="13">CZ10</f>
        <v>0</v>
      </c>
      <c r="DB10" s="1208"/>
      <c r="DC10" s="1214"/>
      <c r="DD10" s="158">
        <f>'Федеральные  средства  по  МО'!AF11</f>
        <v>0</v>
      </c>
      <c r="DE10" s="1208">
        <f>'Проверочная  таблица'!GK12</f>
        <v>0</v>
      </c>
      <c r="DF10" s="1208">
        <f>'Проверочная  таблица'!HE12</f>
        <v>0</v>
      </c>
      <c r="DG10" s="1214">
        <f>'Проверочная  таблица'!HO12</f>
        <v>0</v>
      </c>
      <c r="DH10" s="1210">
        <f>'Федеральные  средства  по  МО'!AG11</f>
        <v>0</v>
      </c>
      <c r="DI10" s="1214">
        <f>'Проверочная  таблица'!GP12</f>
        <v>0</v>
      </c>
      <c r="DJ10" s="1208">
        <f>'Проверочная  таблица'!HJ12</f>
        <v>0</v>
      </c>
      <c r="DK10" s="1214">
        <f>'Проверочная  таблица'!HT12</f>
        <v>0</v>
      </c>
      <c r="DL10" s="158">
        <f>'Федеральные  средства  по  МО'!AH11</f>
        <v>0</v>
      </c>
      <c r="DM10" s="1208"/>
      <c r="DN10" s="1214"/>
      <c r="DO10" s="1208"/>
      <c r="DP10" s="1247">
        <f>'Федеральные  средства  по  МО'!AI11</f>
        <v>0</v>
      </c>
      <c r="DQ10" s="1214"/>
      <c r="DR10" s="1208"/>
      <c r="DS10" s="1214"/>
      <c r="DT10" s="158">
        <f>'Федеральные  средства  по  МО'!AJ11</f>
        <v>0</v>
      </c>
      <c r="DU10" s="1208">
        <f>DT10</f>
        <v>0</v>
      </c>
      <c r="DV10" s="1214"/>
      <c r="DW10" s="1208"/>
      <c r="DX10" s="1247">
        <f>'Федеральные  средства  по  МО'!AK11</f>
        <v>0</v>
      </c>
      <c r="DY10" s="1208">
        <f>DX10</f>
        <v>0</v>
      </c>
      <c r="DZ10" s="1208"/>
      <c r="EA10" s="1214"/>
      <c r="EB10" s="158">
        <f>'Федеральные  средства  по  МО'!AL11</f>
        <v>0</v>
      </c>
      <c r="EC10" s="1208"/>
      <c r="ED10" s="1214"/>
      <c r="EE10" s="1208"/>
      <c r="EF10" s="1247">
        <f>'Федеральные  средства  по  МО'!AM11</f>
        <v>0</v>
      </c>
      <c r="EG10" s="1214"/>
      <c r="EH10" s="1208"/>
      <c r="EI10" s="1214"/>
      <c r="EJ10" s="158">
        <f>'Федеральные  средства  по  МО'!AN11</f>
        <v>72201.509999999995</v>
      </c>
      <c r="EK10" s="1208">
        <f>'Проверочная  таблица'!II12</f>
        <v>0</v>
      </c>
      <c r="EL10" s="1214">
        <f>'Проверочная  таблица'!IU12</f>
        <v>72201.509999999995</v>
      </c>
      <c r="EM10" s="1208">
        <f>'Проверочная  таблица'!JA12</f>
        <v>0</v>
      </c>
      <c r="EN10" s="1247">
        <f>'Федеральные  средства  по  МО'!AO11</f>
        <v>0</v>
      </c>
      <c r="EO10" s="1214">
        <f>'Проверочная  таблица'!IL12</f>
        <v>0</v>
      </c>
      <c r="EP10" s="1208">
        <f>'Проверочная  таблица'!IX12</f>
        <v>0</v>
      </c>
      <c r="EQ10" s="1214">
        <f>'Проверочная  таблица'!JD12</f>
        <v>0</v>
      </c>
      <c r="ER10" s="158">
        <f>'Федеральные  средства  по  МО'!AP11</f>
        <v>0</v>
      </c>
      <c r="ES10" s="1208">
        <f>ER10</f>
        <v>0</v>
      </c>
      <c r="ET10" s="1214"/>
      <c r="EU10" s="1208"/>
      <c r="EV10" s="1247">
        <f>'Федеральные  средства  по  МО'!AQ11</f>
        <v>0</v>
      </c>
      <c r="EW10" s="1208">
        <f>EV10</f>
        <v>0</v>
      </c>
      <c r="EX10" s="1208"/>
      <c r="EY10" s="1214"/>
      <c r="EZ10" s="158">
        <f>'Федеральные  средства  по  МО'!AR11</f>
        <v>0</v>
      </c>
      <c r="FA10" s="1208">
        <f>'Проверочная  таблица'!JO12</f>
        <v>0</v>
      </c>
      <c r="FB10" s="1214">
        <f>'Проверочная  таблица'!KI12</f>
        <v>0</v>
      </c>
      <c r="FC10" s="1208">
        <f>'Проверочная  таблица'!KS12</f>
        <v>0</v>
      </c>
      <c r="FD10" s="1247">
        <f>'Федеральные  средства  по  МО'!AS11</f>
        <v>0</v>
      </c>
      <c r="FE10" s="1214">
        <f>'Проверочная  таблица'!JT12</f>
        <v>0</v>
      </c>
      <c r="FF10" s="1208">
        <f>'Проверочная  таблица'!KN12</f>
        <v>0</v>
      </c>
      <c r="FG10" s="1214">
        <f>'Проверочная  таблица'!KX12</f>
        <v>0</v>
      </c>
      <c r="FH10" s="158">
        <f>'Федеральные  средства  по  МО'!AT11</f>
        <v>0</v>
      </c>
      <c r="FI10" s="1208"/>
      <c r="FJ10" s="1214">
        <f>'Проверочная  таблица'!KG12</f>
        <v>0</v>
      </c>
      <c r="FK10" s="1208">
        <f>'Проверочная  таблица'!KQ12</f>
        <v>0</v>
      </c>
      <c r="FL10" s="1247">
        <f>'Федеральные  средства  по  МО'!AU11</f>
        <v>0</v>
      </c>
      <c r="FM10" s="1214"/>
      <c r="FN10" s="1208">
        <f>'Проверочная  таблица'!KL12</f>
        <v>0</v>
      </c>
      <c r="FO10" s="1214">
        <f>'Проверочная  таблица'!KV12</f>
        <v>0</v>
      </c>
      <c r="FP10" s="158">
        <f>'Федеральные  средства  по  МО'!AV11</f>
        <v>0</v>
      </c>
      <c r="FQ10" s="1208">
        <f>FP10</f>
        <v>0</v>
      </c>
      <c r="FR10" s="1214"/>
      <c r="FS10" s="1208"/>
      <c r="FT10" s="1206">
        <f>'Федеральные  средства  по  МО'!AW11</f>
        <v>0</v>
      </c>
      <c r="FU10" s="1208">
        <f t="shared" ref="FU10:FU27" si="14">FT10</f>
        <v>0</v>
      </c>
      <c r="FV10" s="1214"/>
      <c r="FW10" s="1208"/>
      <c r="FX10" s="1206">
        <f>'Федеральные  средства  по  МО'!AX11</f>
        <v>0</v>
      </c>
      <c r="FY10" s="1208"/>
      <c r="FZ10" s="1214"/>
      <c r="GA10" s="1208"/>
      <c r="GB10" s="1247">
        <f>'Федеральные  средства  по  МО'!AY11</f>
        <v>0</v>
      </c>
      <c r="GC10" s="1214"/>
      <c r="GD10" s="1208"/>
      <c r="GE10" s="1214"/>
      <c r="GF10" s="158">
        <f>'Федеральные  средства  по  МО'!AZ11</f>
        <v>0</v>
      </c>
      <c r="GG10" s="1208"/>
      <c r="GH10" s="1214"/>
      <c r="GI10" s="1208"/>
      <c r="GJ10" s="1206">
        <f>'Федеральные  средства  по  МО'!BA11</f>
        <v>0</v>
      </c>
      <c r="GK10" s="1208"/>
      <c r="GL10" s="1214"/>
      <c r="GM10" s="1208"/>
      <c r="GN10" s="1206">
        <f>'Федеральные  средства  по  МО'!BB11</f>
        <v>0</v>
      </c>
      <c r="GO10" s="1208"/>
      <c r="GP10" s="1214"/>
      <c r="GQ10" s="1208"/>
      <c r="GR10" s="1247">
        <f>'Федеральные  средства  по  МО'!BC11</f>
        <v>0</v>
      </c>
      <c r="GS10" s="1214"/>
      <c r="GT10" s="1208"/>
      <c r="GU10" s="1214"/>
      <c r="GV10" s="158">
        <f>'Федеральные  средства  по  МО'!BD11</f>
        <v>0</v>
      </c>
      <c r="GW10" s="1208"/>
      <c r="GX10" s="1214"/>
      <c r="GY10" s="1208">
        <f>'Проверочная  таблица'!NG12</f>
        <v>0</v>
      </c>
      <c r="GZ10" s="1247">
        <f>'Федеральные  средства  по  МО'!BE11</f>
        <v>0</v>
      </c>
      <c r="HA10" s="1214"/>
      <c r="HB10" s="1208"/>
      <c r="HC10" s="1214">
        <f>'Проверочная  таблица'!NK12</f>
        <v>0</v>
      </c>
      <c r="HD10" s="158">
        <f>'Федеральные  средства  по  МО'!BF11</f>
        <v>1289244.7</v>
      </c>
      <c r="HE10" s="1208"/>
      <c r="HF10" s="1214">
        <f>'Проверочная  таблица'!NU12</f>
        <v>1289244.7</v>
      </c>
      <c r="HG10" s="1208">
        <f>'Проверочная  таблица'!OA12</f>
        <v>0</v>
      </c>
      <c r="HH10" s="1247">
        <f>'Федеральные  средства  по  МО'!BG11</f>
        <v>0</v>
      </c>
      <c r="HI10" s="1214"/>
      <c r="HJ10" s="1208">
        <f>'Проверочная  таблица'!NX12</f>
        <v>0</v>
      </c>
      <c r="HK10" s="1214">
        <f>'Проверочная  таблица'!OD12</f>
        <v>0</v>
      </c>
      <c r="HL10" s="158">
        <f>'Федеральные  средства  по  МО'!BH11</f>
        <v>0</v>
      </c>
      <c r="HM10" s="1208"/>
      <c r="HN10" s="1214"/>
      <c r="HO10" s="1208"/>
      <c r="HP10" s="1247">
        <f>'Федеральные  средства  по  МО'!BI11</f>
        <v>0</v>
      </c>
      <c r="HQ10" s="1214"/>
      <c r="HR10" s="1208"/>
      <c r="HS10" s="1214"/>
      <c r="HT10" s="158">
        <f>'Федеральные  средства  по  МО'!BJ11</f>
        <v>0</v>
      </c>
      <c r="HU10" s="1208"/>
      <c r="HV10" s="1214">
        <f>'Проверочная  таблица'!PK12</f>
        <v>0</v>
      </c>
      <c r="HW10" s="1208">
        <f>'Проверочная  таблица'!PY12</f>
        <v>0</v>
      </c>
      <c r="HX10" s="1247">
        <f>'Федеральные  средства  по  МО'!BK11</f>
        <v>0</v>
      </c>
      <c r="HY10" s="1214"/>
      <c r="HZ10" s="1208">
        <f>'Проверочная  таблица'!PR12</f>
        <v>0</v>
      </c>
      <c r="IA10" s="1214">
        <f>'Проверочная  таблица'!QF12</f>
        <v>0</v>
      </c>
      <c r="IB10" s="158">
        <f>'Федеральные  средства  по  МО'!BL11</f>
        <v>0</v>
      </c>
      <c r="IC10" s="1208">
        <f>'Проверочная  таблица'!OM12</f>
        <v>0</v>
      </c>
      <c r="ID10" s="1214">
        <f>'Проверочная  таблица'!PM12</f>
        <v>0</v>
      </c>
      <c r="IE10" s="1208">
        <f>'Проверочная  таблица'!QA12</f>
        <v>0</v>
      </c>
      <c r="IF10" s="1247">
        <f>'Федеральные  средства  по  МО'!BM11</f>
        <v>0</v>
      </c>
      <c r="IG10" s="1214">
        <f>'Проверочная  таблица'!OR12</f>
        <v>0</v>
      </c>
      <c r="IH10" s="1208">
        <f>'Проверочная  таблица'!PT12</f>
        <v>0</v>
      </c>
      <c r="II10" s="1214">
        <f>'Проверочная  таблица'!QH12</f>
        <v>0</v>
      </c>
      <c r="IJ10" s="158">
        <f>'Федеральные  средства  по  МО'!BN11</f>
        <v>0</v>
      </c>
      <c r="IK10" s="1208">
        <f>'Проверочная  таблица'!OO12</f>
        <v>0</v>
      </c>
      <c r="IL10" s="1214">
        <f>'Проверочная  таблица'!PO12</f>
        <v>0</v>
      </c>
      <c r="IM10" s="1208">
        <f>'Проверочная  таблица'!QC12</f>
        <v>0</v>
      </c>
      <c r="IN10" s="1247">
        <f>'Федеральные  средства  по  МО'!BO11</f>
        <v>0</v>
      </c>
      <c r="IO10" s="1214">
        <f>'Проверочная  таблица'!OT12</f>
        <v>0</v>
      </c>
      <c r="IP10" s="1208">
        <f>'Проверочная  таблица'!PV12</f>
        <v>0</v>
      </c>
      <c r="IQ10" s="1209">
        <f>'Проверочная  таблица'!QJ12</f>
        <v>0</v>
      </c>
    </row>
    <row r="11" spans="1:251" ht="25.5" customHeight="1" x14ac:dyDescent="0.3">
      <c r="A11" s="102" t="s">
        <v>81</v>
      </c>
      <c r="B11" s="1115">
        <f>D11-'Федеральные  средства  по  МО'!D12</f>
        <v>0</v>
      </c>
      <c r="C11" s="1115">
        <f>H11-'Федеральные  средства  по  МО'!E12</f>
        <v>0</v>
      </c>
      <c r="D11" s="267">
        <f t="shared" ref="D11:D27" si="15">L11+T11+AB11+AJ11+AR11+AZ11+BH11+BP11+BX11+CF11+CN11+CV11+DD11+DL11+DT11+EB11+EJ11+ER11+EZ11+FH11+FP11+FX11+GF11+GN11+GV11+HD11+HL11+HT11+IB11+IJ11</f>
        <v>39304719.909999996</v>
      </c>
      <c r="E11" s="1116">
        <f t="shared" si="0"/>
        <v>5887100</v>
      </c>
      <c r="F11" s="1116">
        <f t="shared" si="0"/>
        <v>1287802.6299999999</v>
      </c>
      <c r="G11" s="1116">
        <f t="shared" si="0"/>
        <v>32129817.280000001</v>
      </c>
      <c r="H11" s="267">
        <f t="shared" si="0"/>
        <v>81340.34</v>
      </c>
      <c r="I11" s="1116">
        <f t="shared" si="0"/>
        <v>0</v>
      </c>
      <c r="J11" s="1116">
        <f t="shared" si="0"/>
        <v>81340.34</v>
      </c>
      <c r="K11" s="1116">
        <f t="shared" si="0"/>
        <v>0</v>
      </c>
      <c r="L11" s="103">
        <f>'Федеральные  средства  по  МО'!H12</f>
        <v>15065777.310000001</v>
      </c>
      <c r="M11" s="1118">
        <f>'Проверочная  таблица'!CQ13</f>
        <v>0</v>
      </c>
      <c r="N11" s="1120">
        <f>'Проверочная  таблица'!CU13</f>
        <v>0</v>
      </c>
      <c r="O11" s="1118">
        <f>'Проверочная  таблица'!CW13</f>
        <v>15065777.310000001</v>
      </c>
      <c r="P11" s="100">
        <f>'Федеральные  средства  по  МО'!I12</f>
        <v>0</v>
      </c>
      <c r="Q11" s="1120">
        <f>'Проверочная  таблица'!CR13</f>
        <v>0</v>
      </c>
      <c r="R11" s="1118">
        <f>'Проверочная  таблица'!CV13</f>
        <v>0</v>
      </c>
      <c r="S11" s="1120">
        <f>'Проверочная  таблица'!CX13</f>
        <v>0</v>
      </c>
      <c r="T11" s="101">
        <f>'Федеральные  средства  по  МО'!J12</f>
        <v>0</v>
      </c>
      <c r="U11" s="1119"/>
      <c r="V11" s="1120"/>
      <c r="W11" s="1117"/>
      <c r="X11" s="101">
        <f>'Федеральные  средства  по  МО'!K12</f>
        <v>0</v>
      </c>
      <c r="Y11" s="1120"/>
      <c r="Z11" s="1118"/>
      <c r="AA11" s="1120"/>
      <c r="AB11" s="103">
        <f>'Федеральные  средства  по  МО'!L12</f>
        <v>0</v>
      </c>
      <c r="AC11" s="1118">
        <f t="shared" si="1"/>
        <v>0</v>
      </c>
      <c r="AD11" s="1118"/>
      <c r="AE11" s="1120"/>
      <c r="AF11" s="101">
        <f>'Федеральные  средства  по  МО'!M12</f>
        <v>0</v>
      </c>
      <c r="AG11" s="1118">
        <f t="shared" si="2"/>
        <v>0</v>
      </c>
      <c r="AH11" s="1120"/>
      <c r="AI11" s="1118"/>
      <c r="AJ11" s="104">
        <f>'Федеральные  средства  по  МО'!N12</f>
        <v>0</v>
      </c>
      <c r="AK11" s="1118">
        <f t="shared" si="3"/>
        <v>0</v>
      </c>
      <c r="AL11" s="1120"/>
      <c r="AM11" s="1118"/>
      <c r="AN11" s="100">
        <f>'Федеральные  средства  по  МО'!O12</f>
        <v>0</v>
      </c>
      <c r="AO11" s="1118">
        <f t="shared" si="4"/>
        <v>0</v>
      </c>
      <c r="AP11" s="1118"/>
      <c r="AQ11" s="1120"/>
      <c r="AR11" s="1211">
        <f>'Федеральные  средства  по  МО'!P12</f>
        <v>0</v>
      </c>
      <c r="AS11" s="1118">
        <f t="shared" si="5"/>
        <v>0</v>
      </c>
      <c r="AT11" s="1118"/>
      <c r="AU11" s="1119"/>
      <c r="AV11" s="100">
        <f>'Федеральные  средства  по  МО'!Q12</f>
        <v>0</v>
      </c>
      <c r="AW11" s="1118">
        <f t="shared" si="6"/>
        <v>0</v>
      </c>
      <c r="AX11" s="1118"/>
      <c r="AY11" s="1120"/>
      <c r="AZ11" s="101">
        <f>'Федеральные  средства  по  МО'!R12</f>
        <v>0</v>
      </c>
      <c r="BA11" s="1118">
        <f t="shared" si="7"/>
        <v>0</v>
      </c>
      <c r="BB11" s="1118"/>
      <c r="BC11" s="1119"/>
      <c r="BD11" s="104">
        <f>'Федеральные  средства  по  МО'!S12</f>
        <v>0</v>
      </c>
      <c r="BE11" s="1118">
        <f t="shared" si="8"/>
        <v>0</v>
      </c>
      <c r="BF11" s="1118"/>
      <c r="BG11" s="1120"/>
      <c r="BH11" s="103">
        <f>'Федеральные  средства  по  МО'!T12</f>
        <v>0</v>
      </c>
      <c r="BI11" s="1118">
        <f t="shared" si="9"/>
        <v>0</v>
      </c>
      <c r="BJ11" s="1120"/>
      <c r="BK11" s="1118"/>
      <c r="BL11" s="100">
        <f>'Федеральные  средства  по  МО'!U12</f>
        <v>0</v>
      </c>
      <c r="BM11" s="1118">
        <f t="shared" si="10"/>
        <v>0</v>
      </c>
      <c r="BN11" s="1118"/>
      <c r="BO11" s="1120"/>
      <c r="BP11" s="103">
        <f>'Федеральные  средства  по  МО'!V12</f>
        <v>0</v>
      </c>
      <c r="BQ11" s="1118"/>
      <c r="BR11" s="1120"/>
      <c r="BS11" s="1118"/>
      <c r="BT11" s="100">
        <f>'Федеральные  средства  по  МО'!W12</f>
        <v>0</v>
      </c>
      <c r="BU11" s="1120"/>
      <c r="BV11" s="1118"/>
      <c r="BW11" s="1120"/>
      <c r="BX11" s="103">
        <f>'Федеральные  средства  по  МО'!X12</f>
        <v>0</v>
      </c>
      <c r="BY11" s="1118">
        <f t="shared" si="11"/>
        <v>0</v>
      </c>
      <c r="BZ11" s="1120"/>
      <c r="CA11" s="1118"/>
      <c r="CB11" s="100">
        <f>'Федеральные  средства  по  МО'!Y12</f>
        <v>0</v>
      </c>
      <c r="CC11" s="1118">
        <f t="shared" ref="CC11:CC27" si="16">CB11</f>
        <v>0</v>
      </c>
      <c r="CD11" s="1118"/>
      <c r="CE11" s="1120"/>
      <c r="CF11" s="103">
        <f>'Федеральные  средства  по  МО'!Z12</f>
        <v>0</v>
      </c>
      <c r="CG11" s="1118"/>
      <c r="CH11" s="1118"/>
      <c r="CI11" s="1120"/>
      <c r="CJ11" s="101">
        <f>'Федеральные  средства  по  МО'!AA12</f>
        <v>0</v>
      </c>
      <c r="CK11" s="1120"/>
      <c r="CL11" s="1118"/>
      <c r="CM11" s="1120"/>
      <c r="CN11" s="103">
        <f>'Федеральные  средства  по  МО'!AB12</f>
        <v>0</v>
      </c>
      <c r="CO11" s="1118"/>
      <c r="CP11" s="1120"/>
      <c r="CQ11" s="1118"/>
      <c r="CR11" s="100">
        <f>'Федеральные  средства  по  МО'!AC12</f>
        <v>0</v>
      </c>
      <c r="CS11" s="1120"/>
      <c r="CT11" s="1118"/>
      <c r="CU11" s="1120"/>
      <c r="CV11" s="103">
        <f>'Федеральные  средства  по  МО'!AD12</f>
        <v>0</v>
      </c>
      <c r="CW11" s="1118">
        <f t="shared" si="12"/>
        <v>0</v>
      </c>
      <c r="CX11" s="1120"/>
      <c r="CY11" s="1118"/>
      <c r="CZ11" s="100">
        <f>'Федеральные  средства  по  МО'!AE12</f>
        <v>0</v>
      </c>
      <c r="DA11" s="1118">
        <f t="shared" si="13"/>
        <v>0</v>
      </c>
      <c r="DB11" s="1118"/>
      <c r="DC11" s="1120"/>
      <c r="DD11" s="103">
        <f>'Федеральные  средства  по  МО'!AF12</f>
        <v>165616.07999999999</v>
      </c>
      <c r="DE11" s="1118">
        <f>'Проверочная  таблица'!GK13</f>
        <v>0</v>
      </c>
      <c r="DF11" s="1118">
        <f>'Проверочная  таблица'!HE13</f>
        <v>0</v>
      </c>
      <c r="DG11" s="1120">
        <f>'Проверочная  таблица'!HO13</f>
        <v>165616.07999999999</v>
      </c>
      <c r="DH11" s="101">
        <f>'Федеральные  средства  по  МО'!AG12</f>
        <v>0</v>
      </c>
      <c r="DI11" s="1120">
        <f>'Проверочная  таблица'!GP13</f>
        <v>0</v>
      </c>
      <c r="DJ11" s="1118">
        <f>'Проверочная  таблица'!HJ13</f>
        <v>0</v>
      </c>
      <c r="DK11" s="1120">
        <f>'Проверочная  таблица'!HT13</f>
        <v>0</v>
      </c>
      <c r="DL11" s="103">
        <f>'Федеральные  средства  по  МО'!AH12</f>
        <v>0</v>
      </c>
      <c r="DM11" s="1118"/>
      <c r="DN11" s="1120"/>
      <c r="DO11" s="1118"/>
      <c r="DP11" s="100">
        <f>'Федеральные  средства  по  МО'!AI12</f>
        <v>0</v>
      </c>
      <c r="DQ11" s="1120"/>
      <c r="DR11" s="1118"/>
      <c r="DS11" s="1120"/>
      <c r="DT11" s="103">
        <f>'Федеральные  средства  по  МО'!AJ12</f>
        <v>0</v>
      </c>
      <c r="DU11" s="1118">
        <f t="shared" ref="DU11:DU27" si="17">DT11</f>
        <v>0</v>
      </c>
      <c r="DV11" s="1120"/>
      <c r="DW11" s="1118"/>
      <c r="DX11" s="100">
        <f>'Федеральные  средства  по  МО'!AK12</f>
        <v>0</v>
      </c>
      <c r="DY11" s="1118">
        <f t="shared" ref="DY11:DY27" si="18">DX11</f>
        <v>0</v>
      </c>
      <c r="DZ11" s="1118"/>
      <c r="EA11" s="1120"/>
      <c r="EB11" s="103">
        <f>'Федеральные  средства  по  МО'!AL12</f>
        <v>0</v>
      </c>
      <c r="EC11" s="1118"/>
      <c r="ED11" s="1120"/>
      <c r="EE11" s="1118"/>
      <c r="EF11" s="100">
        <f>'Федеральные  средства  по  МО'!AM12</f>
        <v>0</v>
      </c>
      <c r="EG11" s="1120"/>
      <c r="EH11" s="1118"/>
      <c r="EI11" s="1120"/>
      <c r="EJ11" s="103">
        <f>'Федеральные  средства  по  МО'!AN12</f>
        <v>880389.58000000007</v>
      </c>
      <c r="EK11" s="1118">
        <f>'Проверочная  таблица'!II13</f>
        <v>0</v>
      </c>
      <c r="EL11" s="1120">
        <f>'Проверочная  таблица'!IU13</f>
        <v>511965.69000000006</v>
      </c>
      <c r="EM11" s="1118">
        <f>'Проверочная  таблица'!JA13</f>
        <v>368423.89</v>
      </c>
      <c r="EN11" s="100">
        <f>'Федеральные  средства  по  МО'!AO12</f>
        <v>81340.34</v>
      </c>
      <c r="EO11" s="1120">
        <f>'Проверочная  таблица'!IL13</f>
        <v>0</v>
      </c>
      <c r="EP11" s="1118">
        <f>'Проверочная  таблица'!IX13</f>
        <v>81340.34</v>
      </c>
      <c r="EQ11" s="1120">
        <f>'Проверочная  таблица'!JD13</f>
        <v>0</v>
      </c>
      <c r="ER11" s="103">
        <f>'Федеральные  средства  по  МО'!AP12</f>
        <v>0</v>
      </c>
      <c r="ES11" s="1118">
        <f t="shared" ref="ES11:ES27" si="19">ER11</f>
        <v>0</v>
      </c>
      <c r="ET11" s="1120"/>
      <c r="EU11" s="1118"/>
      <c r="EV11" s="100">
        <f>'Федеральные  средства  по  МО'!AQ12</f>
        <v>0</v>
      </c>
      <c r="EW11" s="1118">
        <f t="shared" ref="EW11:EW27" si="20">EV11</f>
        <v>0</v>
      </c>
      <c r="EX11" s="1118"/>
      <c r="EY11" s="1120"/>
      <c r="EZ11" s="103">
        <f>'Федеральные  средства  по  МО'!AR12</f>
        <v>0</v>
      </c>
      <c r="FA11" s="1118">
        <f>'Проверочная  таблица'!JO13</f>
        <v>0</v>
      </c>
      <c r="FB11" s="1120">
        <f>'Проверочная  таблица'!KI13</f>
        <v>0</v>
      </c>
      <c r="FC11" s="1118">
        <f>'Проверочная  таблица'!KS13</f>
        <v>0</v>
      </c>
      <c r="FD11" s="100">
        <f>'Федеральные  средства  по  МО'!AS12</f>
        <v>0</v>
      </c>
      <c r="FE11" s="1120">
        <f>'Проверочная  таблица'!JT13</f>
        <v>0</v>
      </c>
      <c r="FF11" s="1118">
        <f>'Проверочная  таблица'!KN13</f>
        <v>0</v>
      </c>
      <c r="FG11" s="1120">
        <f>'Проверочная  таблица'!KX13</f>
        <v>0</v>
      </c>
      <c r="FH11" s="103">
        <f>'Федеральные  средства  по  МО'!AT12</f>
        <v>0</v>
      </c>
      <c r="FI11" s="1118"/>
      <c r="FJ11" s="1120">
        <f>'Проверочная  таблица'!KG13</f>
        <v>0</v>
      </c>
      <c r="FK11" s="1118">
        <f>'Проверочная  таблица'!KQ13</f>
        <v>0</v>
      </c>
      <c r="FL11" s="100">
        <f>'Федеральные  средства  по  МО'!AU12</f>
        <v>0</v>
      </c>
      <c r="FM11" s="1120"/>
      <c r="FN11" s="1118">
        <f>'Проверочная  таблица'!KL13</f>
        <v>0</v>
      </c>
      <c r="FO11" s="1120">
        <f>'Проверочная  таблица'!KV13</f>
        <v>0</v>
      </c>
      <c r="FP11" s="103">
        <f>'Федеральные  средства  по  МО'!AV12</f>
        <v>0</v>
      </c>
      <c r="FQ11" s="1118">
        <f t="shared" ref="FQ11:FQ27" si="21">FP11</f>
        <v>0</v>
      </c>
      <c r="FR11" s="1120"/>
      <c r="FS11" s="1118"/>
      <c r="FT11" s="104">
        <f>'Федеральные  средства  по  МО'!AW12</f>
        <v>0</v>
      </c>
      <c r="FU11" s="1118">
        <f t="shared" si="14"/>
        <v>0</v>
      </c>
      <c r="FV11" s="1120"/>
      <c r="FW11" s="1118"/>
      <c r="FX11" s="104">
        <f>'Федеральные  средства  по  МО'!AX12</f>
        <v>0</v>
      </c>
      <c r="FY11" s="1118"/>
      <c r="FZ11" s="1120"/>
      <c r="GA11" s="1118"/>
      <c r="GB11" s="100">
        <f>'Федеральные  средства  по  МО'!AY12</f>
        <v>0</v>
      </c>
      <c r="GC11" s="1120"/>
      <c r="GD11" s="1118"/>
      <c r="GE11" s="1120"/>
      <c r="GF11" s="103">
        <f>'Федеральные  средства  по  МО'!AZ12</f>
        <v>0</v>
      </c>
      <c r="GG11" s="1118"/>
      <c r="GH11" s="1120"/>
      <c r="GI11" s="1118"/>
      <c r="GJ11" s="104">
        <f>'Федеральные  средства  по  МО'!BA12</f>
        <v>0</v>
      </c>
      <c r="GK11" s="1118"/>
      <c r="GL11" s="1120"/>
      <c r="GM11" s="1118"/>
      <c r="GN11" s="104">
        <f>'Федеральные  средства  по  МО'!BB12</f>
        <v>0</v>
      </c>
      <c r="GO11" s="1118"/>
      <c r="GP11" s="1120"/>
      <c r="GQ11" s="1118"/>
      <c r="GR11" s="100">
        <f>'Федеральные  средства  по  МО'!BC12</f>
        <v>0</v>
      </c>
      <c r="GS11" s="1120"/>
      <c r="GT11" s="1118"/>
      <c r="GU11" s="1120"/>
      <c r="GV11" s="103">
        <f>'Федеральные  средства  по  МО'!BD12</f>
        <v>16530000</v>
      </c>
      <c r="GW11" s="1118"/>
      <c r="GX11" s="1120"/>
      <c r="GY11" s="1118">
        <f>'Проверочная  таблица'!NG13</f>
        <v>16530000</v>
      </c>
      <c r="GZ11" s="100">
        <f>'Федеральные  средства  по  МО'!BE12</f>
        <v>0</v>
      </c>
      <c r="HA11" s="1120"/>
      <c r="HB11" s="1118"/>
      <c r="HC11" s="1120">
        <f>'Проверочная  таблица'!NK13</f>
        <v>0</v>
      </c>
      <c r="HD11" s="103">
        <f>'Федеральные  средства  по  МО'!BF12</f>
        <v>775836.94</v>
      </c>
      <c r="HE11" s="1118"/>
      <c r="HF11" s="1120">
        <f>'Проверочная  таблица'!NU13</f>
        <v>775836.94</v>
      </c>
      <c r="HG11" s="1118">
        <f>'Проверочная  таблица'!OA13</f>
        <v>0</v>
      </c>
      <c r="HH11" s="100">
        <f>'Федеральные  средства  по  МО'!BG12</f>
        <v>0</v>
      </c>
      <c r="HI11" s="1120"/>
      <c r="HJ11" s="1118">
        <f>'Проверочная  таблица'!NX13</f>
        <v>0</v>
      </c>
      <c r="HK11" s="1120">
        <f>'Проверочная  таблица'!OD13</f>
        <v>0</v>
      </c>
      <c r="HL11" s="103">
        <f>'Федеральные  средства  по  МО'!BH12</f>
        <v>0</v>
      </c>
      <c r="HM11" s="1118"/>
      <c r="HN11" s="1120"/>
      <c r="HO11" s="1118"/>
      <c r="HP11" s="100">
        <f>'Федеральные  средства  по  МО'!BI12</f>
        <v>0</v>
      </c>
      <c r="HQ11" s="1120"/>
      <c r="HR11" s="1118"/>
      <c r="HS11" s="1120"/>
      <c r="HT11" s="103">
        <f>'Федеральные  средства  по  МО'!BJ12</f>
        <v>0</v>
      </c>
      <c r="HU11" s="1118"/>
      <c r="HV11" s="1120">
        <f>'Проверочная  таблица'!PK13</f>
        <v>0</v>
      </c>
      <c r="HW11" s="1118">
        <f>'Проверочная  таблица'!PY13</f>
        <v>0</v>
      </c>
      <c r="HX11" s="100">
        <f>'Федеральные  средства  по  МО'!BK12</f>
        <v>0</v>
      </c>
      <c r="HY11" s="1120"/>
      <c r="HZ11" s="1118">
        <f>'Проверочная  таблица'!PR13</f>
        <v>0</v>
      </c>
      <c r="IA11" s="1120">
        <f>'Проверочная  таблица'!QF13</f>
        <v>0</v>
      </c>
      <c r="IB11" s="103">
        <f>'Федеральные  средства  по  МО'!BL12</f>
        <v>5887100</v>
      </c>
      <c r="IC11" s="1118">
        <f>'Проверочная  таблица'!OM13</f>
        <v>5887100</v>
      </c>
      <c r="ID11" s="1120">
        <f>'Проверочная  таблица'!PM13</f>
        <v>0</v>
      </c>
      <c r="IE11" s="1118">
        <f>'Проверочная  таблица'!QA13</f>
        <v>0</v>
      </c>
      <c r="IF11" s="100">
        <f>'Федеральные  средства  по  МО'!BM12</f>
        <v>0</v>
      </c>
      <c r="IG11" s="1120">
        <f>'Проверочная  таблица'!OR13</f>
        <v>0</v>
      </c>
      <c r="IH11" s="1118">
        <f>'Проверочная  таблица'!PT13</f>
        <v>0</v>
      </c>
      <c r="II11" s="1120">
        <f>'Проверочная  таблица'!QH13</f>
        <v>0</v>
      </c>
      <c r="IJ11" s="103">
        <f>'Федеральные  средства  по  МО'!BN12</f>
        <v>0</v>
      </c>
      <c r="IK11" s="1118">
        <f>'Проверочная  таблица'!OO13</f>
        <v>0</v>
      </c>
      <c r="IL11" s="1120">
        <f>'Проверочная  таблица'!PO13</f>
        <v>0</v>
      </c>
      <c r="IM11" s="1118">
        <f>'Проверочная  таблица'!QC13</f>
        <v>0</v>
      </c>
      <c r="IN11" s="100">
        <f>'Федеральные  средства  по  МО'!BO12</f>
        <v>0</v>
      </c>
      <c r="IO11" s="1120">
        <f>'Проверочная  таблица'!OT13</f>
        <v>0</v>
      </c>
      <c r="IP11" s="1118">
        <f>'Проверочная  таблица'!PV13</f>
        <v>0</v>
      </c>
      <c r="IQ11" s="1119">
        <f>'Проверочная  таблица'!QJ13</f>
        <v>0</v>
      </c>
    </row>
    <row r="12" spans="1:251" ht="25.5" customHeight="1" x14ac:dyDescent="0.3">
      <c r="A12" s="105" t="s">
        <v>82</v>
      </c>
      <c r="B12" s="1115">
        <f>D12-'Федеральные  средства  по  МО'!D13</f>
        <v>0</v>
      </c>
      <c r="C12" s="1115">
        <f>H12-'Федеральные  средства  по  МО'!E13</f>
        <v>0</v>
      </c>
      <c r="D12" s="267">
        <f t="shared" si="15"/>
        <v>55031740.969999999</v>
      </c>
      <c r="E12" s="1116">
        <f t="shared" si="0"/>
        <v>0</v>
      </c>
      <c r="F12" s="1116">
        <f t="shared" si="0"/>
        <v>13211404.909999998</v>
      </c>
      <c r="G12" s="1116">
        <f t="shared" si="0"/>
        <v>41820336.060000002</v>
      </c>
      <c r="H12" s="267">
        <f t="shared" si="0"/>
        <v>0</v>
      </c>
      <c r="I12" s="1116">
        <f t="shared" si="0"/>
        <v>0</v>
      </c>
      <c r="J12" s="1116">
        <f t="shared" si="0"/>
        <v>0</v>
      </c>
      <c r="K12" s="1116">
        <f t="shared" si="0"/>
        <v>0</v>
      </c>
      <c r="L12" s="616">
        <f>'Федеральные  средства  по  МО'!H13</f>
        <v>33867129.159999996</v>
      </c>
      <c r="M12" s="1220">
        <f>'Проверочная  таблица'!CQ14</f>
        <v>0</v>
      </c>
      <c r="N12" s="1221">
        <f>'Проверочная  таблица'!CU14</f>
        <v>8576793.0999999978</v>
      </c>
      <c r="O12" s="1220">
        <f>'Проверочная  таблица'!CW14</f>
        <v>25290336.059999999</v>
      </c>
      <c r="P12" s="1222">
        <f>'Федеральные  средства  по  МО'!I13</f>
        <v>0</v>
      </c>
      <c r="Q12" s="1221">
        <f>'Проверочная  таблица'!CR14</f>
        <v>0</v>
      </c>
      <c r="R12" s="1220">
        <f>'Проверочная  таблица'!CV14</f>
        <v>0</v>
      </c>
      <c r="S12" s="1221">
        <f>'Проверочная  таблица'!CX14</f>
        <v>0</v>
      </c>
      <c r="T12" s="1249">
        <f>'Федеральные  средства  по  МО'!J13</f>
        <v>0</v>
      </c>
      <c r="U12" s="1250"/>
      <c r="V12" s="1221"/>
      <c r="W12" s="1251"/>
      <c r="X12" s="1249">
        <f>'Федеральные  средства  по  МО'!K13</f>
        <v>0</v>
      </c>
      <c r="Y12" s="1221"/>
      <c r="Z12" s="1220"/>
      <c r="AA12" s="1221"/>
      <c r="AB12" s="1212">
        <f>'Федеральные  средства  по  МО'!L13</f>
        <v>0</v>
      </c>
      <c r="AC12" s="1220">
        <f t="shared" si="1"/>
        <v>0</v>
      </c>
      <c r="AD12" s="1220"/>
      <c r="AE12" s="1221"/>
      <c r="AF12" s="1249">
        <f>'Федеральные  средства  по  МО'!M13</f>
        <v>0</v>
      </c>
      <c r="AG12" s="1220">
        <f t="shared" si="2"/>
        <v>0</v>
      </c>
      <c r="AH12" s="1221"/>
      <c r="AI12" s="1220"/>
      <c r="AJ12" s="1229">
        <f>'Федеральные  средства  по  МО'!N13</f>
        <v>0</v>
      </c>
      <c r="AK12" s="1220">
        <f t="shared" si="3"/>
        <v>0</v>
      </c>
      <c r="AL12" s="1221"/>
      <c r="AM12" s="1220"/>
      <c r="AN12" s="1229">
        <f>'Федеральные  средства  по  МО'!O13</f>
        <v>0</v>
      </c>
      <c r="AO12" s="1220">
        <f t="shared" si="4"/>
        <v>0</v>
      </c>
      <c r="AP12" s="1220"/>
      <c r="AQ12" s="1221"/>
      <c r="AR12" s="1252">
        <f>'Федеральные  средства  по  МО'!P13</f>
        <v>0</v>
      </c>
      <c r="AS12" s="1220">
        <f t="shared" si="5"/>
        <v>0</v>
      </c>
      <c r="AT12" s="1220"/>
      <c r="AU12" s="1250"/>
      <c r="AV12" s="1222">
        <f>'Федеральные  средства  по  МО'!Q13</f>
        <v>0</v>
      </c>
      <c r="AW12" s="1220">
        <f t="shared" si="6"/>
        <v>0</v>
      </c>
      <c r="AX12" s="1220"/>
      <c r="AY12" s="1221"/>
      <c r="AZ12" s="1249">
        <f>'Федеральные  средства  по  МО'!R13</f>
        <v>0</v>
      </c>
      <c r="BA12" s="1220">
        <f t="shared" si="7"/>
        <v>0</v>
      </c>
      <c r="BB12" s="1220"/>
      <c r="BC12" s="1250"/>
      <c r="BD12" s="1229">
        <f>'Федеральные  средства  по  МО'!S13</f>
        <v>0</v>
      </c>
      <c r="BE12" s="1220">
        <f t="shared" si="8"/>
        <v>0</v>
      </c>
      <c r="BF12" s="1220"/>
      <c r="BG12" s="1221"/>
      <c r="BH12" s="1212">
        <f>'Федеральные  средства  по  МО'!T13</f>
        <v>0</v>
      </c>
      <c r="BI12" s="1220">
        <f t="shared" si="9"/>
        <v>0</v>
      </c>
      <c r="BJ12" s="1221"/>
      <c r="BK12" s="1220"/>
      <c r="BL12" s="1222">
        <f>'Федеральные  средства  по  МО'!U13</f>
        <v>0</v>
      </c>
      <c r="BM12" s="1220">
        <f t="shared" si="10"/>
        <v>0</v>
      </c>
      <c r="BN12" s="1220"/>
      <c r="BO12" s="1221"/>
      <c r="BP12" s="1212">
        <f>'Федеральные  средства  по  МО'!V13</f>
        <v>0</v>
      </c>
      <c r="BQ12" s="1220"/>
      <c r="BR12" s="1221"/>
      <c r="BS12" s="1220"/>
      <c r="BT12" s="1222">
        <f>'Федеральные  средства  по  МО'!W13</f>
        <v>0</v>
      </c>
      <c r="BU12" s="1221"/>
      <c r="BV12" s="1220"/>
      <c r="BW12" s="1221"/>
      <c r="BX12" s="1212">
        <f>'Федеральные  средства  по  МО'!X13</f>
        <v>0</v>
      </c>
      <c r="BY12" s="1220">
        <f t="shared" si="11"/>
        <v>0</v>
      </c>
      <c r="BZ12" s="1221"/>
      <c r="CA12" s="1220"/>
      <c r="CB12" s="1222">
        <f>'Федеральные  средства  по  МО'!Y13</f>
        <v>0</v>
      </c>
      <c r="CC12" s="1220">
        <f t="shared" si="16"/>
        <v>0</v>
      </c>
      <c r="CD12" s="1220"/>
      <c r="CE12" s="1221"/>
      <c r="CF12" s="1212">
        <f>'Федеральные  средства  по  МО'!Z13</f>
        <v>0</v>
      </c>
      <c r="CG12" s="1220"/>
      <c r="CH12" s="1220"/>
      <c r="CI12" s="1221"/>
      <c r="CJ12" s="1249">
        <f>'Федеральные  средства  по  МО'!AA13</f>
        <v>0</v>
      </c>
      <c r="CK12" s="1221"/>
      <c r="CL12" s="1220"/>
      <c r="CM12" s="1221"/>
      <c r="CN12" s="1212">
        <f>'Федеральные  средства  по  МО'!AB13</f>
        <v>0</v>
      </c>
      <c r="CO12" s="1220"/>
      <c r="CP12" s="1221"/>
      <c r="CQ12" s="1220"/>
      <c r="CR12" s="1222">
        <f>'Федеральные  средства  по  МО'!AC13</f>
        <v>0</v>
      </c>
      <c r="CS12" s="1221"/>
      <c r="CT12" s="1220"/>
      <c r="CU12" s="1221"/>
      <c r="CV12" s="1212">
        <f>'Федеральные  средства  по  МО'!AD13</f>
        <v>0</v>
      </c>
      <c r="CW12" s="1220">
        <f t="shared" si="12"/>
        <v>0</v>
      </c>
      <c r="CX12" s="1221"/>
      <c r="CY12" s="1220"/>
      <c r="CZ12" s="1222">
        <f>'Федеральные  средства  по  МО'!AE13</f>
        <v>0</v>
      </c>
      <c r="DA12" s="1220">
        <f t="shared" si="13"/>
        <v>0</v>
      </c>
      <c r="DB12" s="1220"/>
      <c r="DC12" s="1221"/>
      <c r="DD12" s="1212">
        <f>'Федеральные  средства  по  МО'!AF13</f>
        <v>0</v>
      </c>
      <c r="DE12" s="1220">
        <f>'Проверочная  таблица'!GK14</f>
        <v>0</v>
      </c>
      <c r="DF12" s="1220">
        <f>'Проверочная  таблица'!HE14</f>
        <v>0</v>
      </c>
      <c r="DG12" s="1221">
        <f>'Проверочная  таблица'!HO14</f>
        <v>0</v>
      </c>
      <c r="DH12" s="1249">
        <f>'Федеральные  средства  по  МО'!AG13</f>
        <v>0</v>
      </c>
      <c r="DI12" s="1221">
        <f>'Проверочная  таблица'!GP14</f>
        <v>0</v>
      </c>
      <c r="DJ12" s="1220">
        <f>'Проверочная  таблица'!HJ14</f>
        <v>0</v>
      </c>
      <c r="DK12" s="1221">
        <f>'Проверочная  таблица'!HT14</f>
        <v>0</v>
      </c>
      <c r="DL12" s="1212">
        <f>'Федеральные  средства  по  МО'!AH13</f>
        <v>0</v>
      </c>
      <c r="DM12" s="1220"/>
      <c r="DN12" s="1221"/>
      <c r="DO12" s="1220"/>
      <c r="DP12" s="1222">
        <f>'Федеральные  средства  по  МО'!AI13</f>
        <v>0</v>
      </c>
      <c r="DQ12" s="1221"/>
      <c r="DR12" s="1220"/>
      <c r="DS12" s="1221"/>
      <c r="DT12" s="1212">
        <f>'Федеральные  средства  по  МО'!AJ13</f>
        <v>0</v>
      </c>
      <c r="DU12" s="1220">
        <f t="shared" si="17"/>
        <v>0</v>
      </c>
      <c r="DV12" s="1221"/>
      <c r="DW12" s="1220"/>
      <c r="DX12" s="1222">
        <f>'Федеральные  средства  по  МО'!AK13</f>
        <v>0</v>
      </c>
      <c r="DY12" s="1220">
        <f t="shared" si="18"/>
        <v>0</v>
      </c>
      <c r="DZ12" s="1220"/>
      <c r="EA12" s="1221"/>
      <c r="EB12" s="1212">
        <f>'Федеральные  средства  по  МО'!AL13</f>
        <v>0</v>
      </c>
      <c r="EC12" s="1220"/>
      <c r="ED12" s="1221"/>
      <c r="EE12" s="1220"/>
      <c r="EF12" s="1222">
        <f>'Федеральные  средства  по  МО'!AM13</f>
        <v>0</v>
      </c>
      <c r="EG12" s="1221"/>
      <c r="EH12" s="1220"/>
      <c r="EI12" s="1221"/>
      <c r="EJ12" s="1212">
        <f>'Федеральные  средства  по  МО'!AN13</f>
        <v>717708.89</v>
      </c>
      <c r="EK12" s="1220">
        <f>'Проверочная  таблица'!II14</f>
        <v>0</v>
      </c>
      <c r="EL12" s="1221">
        <f>'Проверочная  таблица'!IU14</f>
        <v>717708.89</v>
      </c>
      <c r="EM12" s="1220">
        <f>'Проверочная  таблица'!JA14</f>
        <v>0</v>
      </c>
      <c r="EN12" s="1222">
        <f>'Федеральные  средства  по  МО'!AO13</f>
        <v>0</v>
      </c>
      <c r="EO12" s="1221">
        <f>'Проверочная  таблица'!IL14</f>
        <v>0</v>
      </c>
      <c r="EP12" s="1220">
        <f>'Проверочная  таблица'!IX14</f>
        <v>0</v>
      </c>
      <c r="EQ12" s="1221">
        <f>'Проверочная  таблица'!JD14</f>
        <v>0</v>
      </c>
      <c r="ER12" s="1212">
        <f>'Федеральные  средства  по  МО'!AP13</f>
        <v>0</v>
      </c>
      <c r="ES12" s="1220">
        <f t="shared" si="19"/>
        <v>0</v>
      </c>
      <c r="ET12" s="1221"/>
      <c r="EU12" s="1220"/>
      <c r="EV12" s="1222">
        <f>'Федеральные  средства  по  МО'!AQ13</f>
        <v>0</v>
      </c>
      <c r="EW12" s="1220">
        <f t="shared" si="20"/>
        <v>0</v>
      </c>
      <c r="EX12" s="1220"/>
      <c r="EY12" s="1221"/>
      <c r="EZ12" s="1212">
        <f>'Федеральные  средства  по  МО'!AR13</f>
        <v>4979.5200000000004</v>
      </c>
      <c r="FA12" s="1220">
        <f>'Проверочная  таблица'!JO14</f>
        <v>0</v>
      </c>
      <c r="FB12" s="1221">
        <f>'Проверочная  таблица'!KI14</f>
        <v>4979.5200000000004</v>
      </c>
      <c r="FC12" s="1220">
        <f>'Проверочная  таблица'!KS14</f>
        <v>0</v>
      </c>
      <c r="FD12" s="1222">
        <f>'Федеральные  средства  по  МО'!AS13</f>
        <v>0</v>
      </c>
      <c r="FE12" s="1221">
        <f>'Проверочная  таблица'!JT14</f>
        <v>0</v>
      </c>
      <c r="FF12" s="1220">
        <f>'Проверочная  таблица'!KN14</f>
        <v>0</v>
      </c>
      <c r="FG12" s="1221">
        <f>'Проверочная  таблица'!KX14</f>
        <v>0</v>
      </c>
      <c r="FH12" s="1212">
        <f>'Федеральные  средства  по  МО'!AT13</f>
        <v>0</v>
      </c>
      <c r="FI12" s="1220"/>
      <c r="FJ12" s="1221">
        <f>'Проверочная  таблица'!KG14</f>
        <v>0</v>
      </c>
      <c r="FK12" s="1220">
        <f>'Проверочная  таблица'!KQ14</f>
        <v>0</v>
      </c>
      <c r="FL12" s="1222">
        <f>'Федеральные  средства  по  МО'!AU13</f>
        <v>0</v>
      </c>
      <c r="FM12" s="1221"/>
      <c r="FN12" s="1220">
        <f>'Проверочная  таблица'!KL14</f>
        <v>0</v>
      </c>
      <c r="FO12" s="1221">
        <f>'Проверочная  таблица'!KV14</f>
        <v>0</v>
      </c>
      <c r="FP12" s="1212">
        <f>'Федеральные  средства  по  МО'!AV13</f>
        <v>0</v>
      </c>
      <c r="FQ12" s="1220">
        <f t="shared" si="21"/>
        <v>0</v>
      </c>
      <c r="FR12" s="1221"/>
      <c r="FS12" s="1220"/>
      <c r="FT12" s="1229">
        <f>'Федеральные  средства  по  МО'!AW13</f>
        <v>0</v>
      </c>
      <c r="FU12" s="1220">
        <f t="shared" si="14"/>
        <v>0</v>
      </c>
      <c r="FV12" s="1221"/>
      <c r="FW12" s="1220"/>
      <c r="FX12" s="1229">
        <f>'Федеральные  средства  по  МО'!AX13</f>
        <v>0</v>
      </c>
      <c r="FY12" s="1220"/>
      <c r="FZ12" s="1221"/>
      <c r="GA12" s="1220"/>
      <c r="GB12" s="1222">
        <f>'Федеральные  средства  по  МО'!AY13</f>
        <v>0</v>
      </c>
      <c r="GC12" s="1221"/>
      <c r="GD12" s="1220"/>
      <c r="GE12" s="1221"/>
      <c r="GF12" s="1212">
        <f>'Федеральные  средства  по  МО'!AZ13</f>
        <v>0</v>
      </c>
      <c r="GG12" s="1220"/>
      <c r="GH12" s="1221"/>
      <c r="GI12" s="1220"/>
      <c r="GJ12" s="1229">
        <f>'Федеральные  средства  по  МО'!BA13</f>
        <v>0</v>
      </c>
      <c r="GK12" s="1220"/>
      <c r="GL12" s="1221"/>
      <c r="GM12" s="1220"/>
      <c r="GN12" s="1229">
        <f>'Федеральные  средства  по  МО'!BB13</f>
        <v>0</v>
      </c>
      <c r="GO12" s="1220"/>
      <c r="GP12" s="1221"/>
      <c r="GQ12" s="1220"/>
      <c r="GR12" s="1222">
        <f>'Федеральные  средства  по  МО'!BC13</f>
        <v>0</v>
      </c>
      <c r="GS12" s="1221"/>
      <c r="GT12" s="1220"/>
      <c r="GU12" s="1221"/>
      <c r="GV12" s="1212">
        <f>'Федеральные  средства  по  МО'!BD13</f>
        <v>16530000</v>
      </c>
      <c r="GW12" s="1220"/>
      <c r="GX12" s="1221"/>
      <c r="GY12" s="1220">
        <f>'Проверочная  таблица'!NG14</f>
        <v>16530000</v>
      </c>
      <c r="GZ12" s="1222">
        <f>'Федеральные  средства  по  МО'!BE13</f>
        <v>0</v>
      </c>
      <c r="HA12" s="1221"/>
      <c r="HB12" s="1220"/>
      <c r="HC12" s="1221">
        <f>'Проверочная  таблица'!NK14</f>
        <v>0</v>
      </c>
      <c r="HD12" s="1212">
        <f>'Федеральные  средства  по  МО'!BF13</f>
        <v>3911923.4</v>
      </c>
      <c r="HE12" s="1220"/>
      <c r="HF12" s="1221">
        <f>'Проверочная  таблица'!NU14</f>
        <v>3911923.4</v>
      </c>
      <c r="HG12" s="1220">
        <f>'Проверочная  таблица'!OA14</f>
        <v>0</v>
      </c>
      <c r="HH12" s="1222">
        <f>'Федеральные  средства  по  МО'!BG13</f>
        <v>0</v>
      </c>
      <c r="HI12" s="1221"/>
      <c r="HJ12" s="1220">
        <f>'Проверочная  таблица'!NX14</f>
        <v>0</v>
      </c>
      <c r="HK12" s="1221">
        <f>'Проверочная  таблица'!OD14</f>
        <v>0</v>
      </c>
      <c r="HL12" s="1212">
        <f>'Федеральные  средства  по  МО'!BH13</f>
        <v>0</v>
      </c>
      <c r="HM12" s="1220"/>
      <c r="HN12" s="1221"/>
      <c r="HO12" s="1220"/>
      <c r="HP12" s="1222">
        <f>'Федеральные  средства  по  МО'!BI13</f>
        <v>0</v>
      </c>
      <c r="HQ12" s="1221"/>
      <c r="HR12" s="1220"/>
      <c r="HS12" s="1221"/>
      <c r="HT12" s="1212">
        <f>'Федеральные  средства  по  МО'!BJ13</f>
        <v>0</v>
      </c>
      <c r="HU12" s="1220"/>
      <c r="HV12" s="1221">
        <f>'Проверочная  таблица'!PK14</f>
        <v>0</v>
      </c>
      <c r="HW12" s="1220">
        <f>'Проверочная  таблица'!PY14</f>
        <v>0</v>
      </c>
      <c r="HX12" s="1222">
        <f>'Федеральные  средства  по  МО'!BK13</f>
        <v>0</v>
      </c>
      <c r="HY12" s="1221"/>
      <c r="HZ12" s="1220">
        <f>'Проверочная  таблица'!PR14</f>
        <v>0</v>
      </c>
      <c r="IA12" s="1221">
        <f>'Проверочная  таблица'!QF14</f>
        <v>0</v>
      </c>
      <c r="IB12" s="1212">
        <f>'Федеральные  средства  по  МО'!BL13</f>
        <v>0</v>
      </c>
      <c r="IC12" s="1220">
        <f>'Проверочная  таблица'!OM14</f>
        <v>0</v>
      </c>
      <c r="ID12" s="1221">
        <f>'Проверочная  таблица'!PM14</f>
        <v>0</v>
      </c>
      <c r="IE12" s="1220">
        <f>'Проверочная  таблица'!QA14</f>
        <v>0</v>
      </c>
      <c r="IF12" s="1222">
        <f>'Федеральные  средства  по  МО'!BM13</f>
        <v>0</v>
      </c>
      <c r="IG12" s="1221">
        <f>'Проверочная  таблица'!OR14</f>
        <v>0</v>
      </c>
      <c r="IH12" s="1220">
        <f>'Проверочная  таблица'!PT14</f>
        <v>0</v>
      </c>
      <c r="II12" s="1221">
        <f>'Проверочная  таблица'!QH14</f>
        <v>0</v>
      </c>
      <c r="IJ12" s="1212">
        <f>'Федеральные  средства  по  МО'!BN13</f>
        <v>0</v>
      </c>
      <c r="IK12" s="1220">
        <f>'Проверочная  таблица'!OO14</f>
        <v>0</v>
      </c>
      <c r="IL12" s="1221">
        <f>'Проверочная  таблица'!PO14</f>
        <v>0</v>
      </c>
      <c r="IM12" s="1220">
        <f>'Проверочная  таблица'!QC14</f>
        <v>0</v>
      </c>
      <c r="IN12" s="1222">
        <f>'Федеральные  средства  по  МО'!BO13</f>
        <v>0</v>
      </c>
      <c r="IO12" s="1221">
        <f>'Проверочная  таблица'!OT14</f>
        <v>0</v>
      </c>
      <c r="IP12" s="1220">
        <f>'Проверочная  таблица'!PV14</f>
        <v>0</v>
      </c>
      <c r="IQ12" s="1250">
        <f>'Проверочная  таблица'!QJ14</f>
        <v>0</v>
      </c>
    </row>
    <row r="13" spans="1:251" ht="25.5" customHeight="1" x14ac:dyDescent="0.3">
      <c r="A13" s="102" t="s">
        <v>83</v>
      </c>
      <c r="B13" s="1115">
        <f>D13-'Федеральные  средства  по  МО'!D14</f>
        <v>0</v>
      </c>
      <c r="C13" s="1115">
        <f>H13-'Федеральные  средства  по  МО'!E14</f>
        <v>0</v>
      </c>
      <c r="D13" s="267">
        <f t="shared" si="15"/>
        <v>4930928.58</v>
      </c>
      <c r="E13" s="1116">
        <f t="shared" si="0"/>
        <v>666596.05000000005</v>
      </c>
      <c r="F13" s="1116">
        <f t="shared" si="0"/>
        <v>4264332.53</v>
      </c>
      <c r="G13" s="1116">
        <f t="shared" si="0"/>
        <v>0</v>
      </c>
      <c r="H13" s="267">
        <f t="shared" si="0"/>
        <v>0</v>
      </c>
      <c r="I13" s="1116">
        <f t="shared" si="0"/>
        <v>0</v>
      </c>
      <c r="J13" s="1116">
        <f t="shared" si="0"/>
        <v>0</v>
      </c>
      <c r="K13" s="1116">
        <f t="shared" si="0"/>
        <v>0</v>
      </c>
      <c r="L13" s="103">
        <f>'Федеральные  средства  по  МО'!H14</f>
        <v>0</v>
      </c>
      <c r="M13" s="1118">
        <f>'Проверочная  таблица'!CQ15</f>
        <v>0</v>
      </c>
      <c r="N13" s="1120">
        <f>'Проверочная  таблица'!CU15</f>
        <v>0</v>
      </c>
      <c r="O13" s="1118">
        <f>'Проверочная  таблица'!CW15</f>
        <v>0</v>
      </c>
      <c r="P13" s="100">
        <f>'Федеральные  средства  по  МО'!I14</f>
        <v>0</v>
      </c>
      <c r="Q13" s="1120">
        <f>'Проверочная  таблица'!CR15</f>
        <v>0</v>
      </c>
      <c r="R13" s="1118">
        <f>'Проверочная  таблица'!CV15</f>
        <v>0</v>
      </c>
      <c r="S13" s="1120">
        <f>'Проверочная  таблица'!CX15</f>
        <v>0</v>
      </c>
      <c r="T13" s="101">
        <f>'Федеральные  средства  по  МО'!J14</f>
        <v>0</v>
      </c>
      <c r="U13" s="1119"/>
      <c r="V13" s="1120"/>
      <c r="W13" s="1117"/>
      <c r="X13" s="101">
        <f>'Федеральные  средства  по  МО'!K14</f>
        <v>0</v>
      </c>
      <c r="Y13" s="1120"/>
      <c r="Z13" s="1118"/>
      <c r="AA13" s="1120"/>
      <c r="AB13" s="103">
        <f>'Федеральные  средства  по  МО'!L14</f>
        <v>0</v>
      </c>
      <c r="AC13" s="1118">
        <f t="shared" si="1"/>
        <v>0</v>
      </c>
      <c r="AD13" s="1118"/>
      <c r="AE13" s="1120"/>
      <c r="AF13" s="101">
        <f>'Федеральные  средства  по  МО'!M14</f>
        <v>0</v>
      </c>
      <c r="AG13" s="1118">
        <f t="shared" si="2"/>
        <v>0</v>
      </c>
      <c r="AH13" s="1120"/>
      <c r="AI13" s="1118"/>
      <c r="AJ13" s="104">
        <f>'Федеральные  средства  по  МО'!N14</f>
        <v>0</v>
      </c>
      <c r="AK13" s="1118">
        <f t="shared" si="3"/>
        <v>0</v>
      </c>
      <c r="AL13" s="1120"/>
      <c r="AM13" s="1118"/>
      <c r="AN13" s="104">
        <f>'Федеральные  средства  по  МО'!O14</f>
        <v>0</v>
      </c>
      <c r="AO13" s="1118">
        <f t="shared" si="4"/>
        <v>0</v>
      </c>
      <c r="AP13" s="1118"/>
      <c r="AQ13" s="1120"/>
      <c r="AR13" s="1211">
        <f>'Федеральные  средства  по  МО'!P14</f>
        <v>0</v>
      </c>
      <c r="AS13" s="1118">
        <f t="shared" si="5"/>
        <v>0</v>
      </c>
      <c r="AT13" s="1118"/>
      <c r="AU13" s="1119"/>
      <c r="AV13" s="100">
        <f>'Федеральные  средства  по  МО'!Q14</f>
        <v>0</v>
      </c>
      <c r="AW13" s="1118">
        <f t="shared" si="6"/>
        <v>0</v>
      </c>
      <c r="AX13" s="1118"/>
      <c r="AY13" s="1120"/>
      <c r="AZ13" s="101">
        <f>'Федеральные  средства  по  МО'!R14</f>
        <v>0</v>
      </c>
      <c r="BA13" s="1118">
        <f t="shared" si="7"/>
        <v>0</v>
      </c>
      <c r="BB13" s="1118"/>
      <c r="BC13" s="1119"/>
      <c r="BD13" s="104">
        <f>'Федеральные  средства  по  МО'!S14</f>
        <v>0</v>
      </c>
      <c r="BE13" s="1118">
        <f t="shared" si="8"/>
        <v>0</v>
      </c>
      <c r="BF13" s="1118"/>
      <c r="BG13" s="1120"/>
      <c r="BH13" s="103">
        <f>'Федеральные  средства  по  МО'!T14</f>
        <v>0</v>
      </c>
      <c r="BI13" s="1118">
        <f t="shared" si="9"/>
        <v>0</v>
      </c>
      <c r="BJ13" s="1120"/>
      <c r="BK13" s="1118"/>
      <c r="BL13" s="100">
        <f>'Федеральные  средства  по  МО'!U14</f>
        <v>0</v>
      </c>
      <c r="BM13" s="1118">
        <f t="shared" si="10"/>
        <v>0</v>
      </c>
      <c r="BN13" s="1118"/>
      <c r="BO13" s="1120"/>
      <c r="BP13" s="103">
        <f>'Федеральные  средства  по  МО'!V14</f>
        <v>0</v>
      </c>
      <c r="BQ13" s="1118"/>
      <c r="BR13" s="1120"/>
      <c r="BS13" s="1118"/>
      <c r="BT13" s="100">
        <f>'Федеральные  средства  по  МО'!W14</f>
        <v>0</v>
      </c>
      <c r="BU13" s="1120"/>
      <c r="BV13" s="1118"/>
      <c r="BW13" s="1120"/>
      <c r="BX13" s="103">
        <f>'Федеральные  средства  по  МО'!X14</f>
        <v>0</v>
      </c>
      <c r="BY13" s="1118">
        <f t="shared" si="11"/>
        <v>0</v>
      </c>
      <c r="BZ13" s="1120"/>
      <c r="CA13" s="1118"/>
      <c r="CB13" s="100">
        <f>'Федеральные  средства  по  МО'!Y14</f>
        <v>0</v>
      </c>
      <c r="CC13" s="1118">
        <f t="shared" si="16"/>
        <v>0</v>
      </c>
      <c r="CD13" s="1118"/>
      <c r="CE13" s="1120"/>
      <c r="CF13" s="103">
        <f>'Федеральные  средства  по  МО'!Z14</f>
        <v>0</v>
      </c>
      <c r="CG13" s="1118"/>
      <c r="CH13" s="1118"/>
      <c r="CI13" s="1120"/>
      <c r="CJ13" s="101">
        <f>'Федеральные  средства  по  МО'!AA14</f>
        <v>0</v>
      </c>
      <c r="CK13" s="1120"/>
      <c r="CL13" s="1118"/>
      <c r="CM13" s="1120"/>
      <c r="CN13" s="103">
        <f>'Федеральные  средства  по  МО'!AB14</f>
        <v>0</v>
      </c>
      <c r="CO13" s="1118"/>
      <c r="CP13" s="1120"/>
      <c r="CQ13" s="1118"/>
      <c r="CR13" s="100">
        <f>'Федеральные  средства  по  МО'!AC14</f>
        <v>0</v>
      </c>
      <c r="CS13" s="1120"/>
      <c r="CT13" s="1118"/>
      <c r="CU13" s="1120"/>
      <c r="CV13" s="103">
        <f>'Федеральные  средства  по  МО'!AD14</f>
        <v>0</v>
      </c>
      <c r="CW13" s="1118">
        <f t="shared" si="12"/>
        <v>0</v>
      </c>
      <c r="CX13" s="1120"/>
      <c r="CY13" s="1118"/>
      <c r="CZ13" s="100">
        <f>'Федеральные  средства  по  МО'!AE14</f>
        <v>0</v>
      </c>
      <c r="DA13" s="1118">
        <f t="shared" si="13"/>
        <v>0</v>
      </c>
      <c r="DB13" s="1118"/>
      <c r="DC13" s="1120"/>
      <c r="DD13" s="103">
        <f>'Федеральные  средства  по  МО'!AF14</f>
        <v>0</v>
      </c>
      <c r="DE13" s="1118">
        <f>'Проверочная  таблица'!GK15</f>
        <v>0</v>
      </c>
      <c r="DF13" s="1118">
        <f>'Проверочная  таблица'!HE15</f>
        <v>0</v>
      </c>
      <c r="DG13" s="1120">
        <f>'Проверочная  таблица'!HO15</f>
        <v>0</v>
      </c>
      <c r="DH13" s="101">
        <f>'Федеральные  средства  по  МО'!AG14</f>
        <v>0</v>
      </c>
      <c r="DI13" s="1120">
        <f>'Проверочная  таблица'!GP15</f>
        <v>0</v>
      </c>
      <c r="DJ13" s="1118">
        <f>'Проверочная  таблица'!HJ15</f>
        <v>0</v>
      </c>
      <c r="DK13" s="1120">
        <f>'Проверочная  таблица'!HT15</f>
        <v>0</v>
      </c>
      <c r="DL13" s="103">
        <f>'Федеральные  средства  по  МО'!AH14</f>
        <v>0</v>
      </c>
      <c r="DM13" s="1118"/>
      <c r="DN13" s="1120"/>
      <c r="DO13" s="1118"/>
      <c r="DP13" s="100">
        <f>'Федеральные  средства  по  МО'!AI14</f>
        <v>0</v>
      </c>
      <c r="DQ13" s="1120"/>
      <c r="DR13" s="1118"/>
      <c r="DS13" s="1120"/>
      <c r="DT13" s="103">
        <f>'Федеральные  средства  по  МО'!AJ14</f>
        <v>0</v>
      </c>
      <c r="DU13" s="1118">
        <f t="shared" si="17"/>
        <v>0</v>
      </c>
      <c r="DV13" s="1120"/>
      <c r="DW13" s="1118"/>
      <c r="DX13" s="100">
        <f>'Федеральные  средства  по  МО'!AK14</f>
        <v>0</v>
      </c>
      <c r="DY13" s="1118">
        <f t="shared" si="18"/>
        <v>0</v>
      </c>
      <c r="DZ13" s="1118"/>
      <c r="EA13" s="1120"/>
      <c r="EB13" s="103">
        <f>'Федеральные  средства  по  МО'!AL14</f>
        <v>0</v>
      </c>
      <c r="EC13" s="1118"/>
      <c r="ED13" s="1120"/>
      <c r="EE13" s="1118"/>
      <c r="EF13" s="100">
        <f>'Федеральные  средства  по  МО'!AM14</f>
        <v>0</v>
      </c>
      <c r="EG13" s="1120"/>
      <c r="EH13" s="1118"/>
      <c r="EI13" s="1120"/>
      <c r="EJ13" s="103">
        <f>'Федеральные  средства  по  МО'!AN14</f>
        <v>666596.05000000005</v>
      </c>
      <c r="EK13" s="1118">
        <f>'Проверочная  таблица'!II15</f>
        <v>666596.05000000005</v>
      </c>
      <c r="EL13" s="1120">
        <f>'Проверочная  таблица'!IU15</f>
        <v>0</v>
      </c>
      <c r="EM13" s="1118">
        <f>'Проверочная  таблица'!JA15</f>
        <v>0</v>
      </c>
      <c r="EN13" s="100">
        <f>'Федеральные  средства  по  МО'!AO14</f>
        <v>0</v>
      </c>
      <c r="EO13" s="1120">
        <f>'Проверочная  таблица'!IL15</f>
        <v>0</v>
      </c>
      <c r="EP13" s="1118">
        <f>'Проверочная  таблица'!IX15</f>
        <v>0</v>
      </c>
      <c r="EQ13" s="1120">
        <f>'Проверочная  таблица'!JD15</f>
        <v>0</v>
      </c>
      <c r="ER13" s="103">
        <f>'Федеральные  средства  по  МО'!AP14</f>
        <v>0</v>
      </c>
      <c r="ES13" s="1118">
        <f t="shared" si="19"/>
        <v>0</v>
      </c>
      <c r="ET13" s="1120"/>
      <c r="EU13" s="1118"/>
      <c r="EV13" s="100">
        <f>'Федеральные  средства  по  МО'!AQ14</f>
        <v>0</v>
      </c>
      <c r="EW13" s="1118">
        <f t="shared" si="20"/>
        <v>0</v>
      </c>
      <c r="EX13" s="1118"/>
      <c r="EY13" s="1120"/>
      <c r="EZ13" s="103">
        <f>'Федеральные  средства  по  МО'!AR14</f>
        <v>0</v>
      </c>
      <c r="FA13" s="1118">
        <f>'Проверочная  таблица'!JO15</f>
        <v>0</v>
      </c>
      <c r="FB13" s="1120">
        <f>'Проверочная  таблица'!KI15</f>
        <v>0</v>
      </c>
      <c r="FC13" s="1118">
        <f>'Проверочная  таблица'!KS15</f>
        <v>0</v>
      </c>
      <c r="FD13" s="100">
        <f>'Федеральные  средства  по  МО'!AS14</f>
        <v>0</v>
      </c>
      <c r="FE13" s="1120">
        <f>'Проверочная  таблица'!JT15</f>
        <v>0</v>
      </c>
      <c r="FF13" s="1118">
        <f>'Проверочная  таблица'!KN15</f>
        <v>0</v>
      </c>
      <c r="FG13" s="1120">
        <f>'Проверочная  таблица'!KX15</f>
        <v>0</v>
      </c>
      <c r="FH13" s="103">
        <f>'Федеральные  средства  по  МО'!AT14</f>
        <v>0</v>
      </c>
      <c r="FI13" s="1118"/>
      <c r="FJ13" s="1120">
        <f>'Проверочная  таблица'!KG15</f>
        <v>0</v>
      </c>
      <c r="FK13" s="1118">
        <f>'Проверочная  таблица'!KQ15</f>
        <v>0</v>
      </c>
      <c r="FL13" s="100">
        <f>'Федеральные  средства  по  МО'!AU14</f>
        <v>0</v>
      </c>
      <c r="FM13" s="1120"/>
      <c r="FN13" s="1118">
        <f>'Проверочная  таблица'!KL15</f>
        <v>0</v>
      </c>
      <c r="FO13" s="1120">
        <f>'Проверочная  таблица'!KV15</f>
        <v>0</v>
      </c>
      <c r="FP13" s="103">
        <f>'Федеральные  средства  по  МО'!AV14</f>
        <v>0</v>
      </c>
      <c r="FQ13" s="1118">
        <f t="shared" si="21"/>
        <v>0</v>
      </c>
      <c r="FR13" s="1120"/>
      <c r="FS13" s="1118"/>
      <c r="FT13" s="104">
        <f>'Федеральные  средства  по  МО'!AW14</f>
        <v>0</v>
      </c>
      <c r="FU13" s="1118">
        <f t="shared" si="14"/>
        <v>0</v>
      </c>
      <c r="FV13" s="1120"/>
      <c r="FW13" s="1118"/>
      <c r="FX13" s="104">
        <f>'Федеральные  средства  по  МО'!AX14</f>
        <v>0</v>
      </c>
      <c r="FY13" s="1118"/>
      <c r="FZ13" s="1120"/>
      <c r="GA13" s="1118"/>
      <c r="GB13" s="100">
        <f>'Федеральные  средства  по  МО'!AY14</f>
        <v>0</v>
      </c>
      <c r="GC13" s="1120"/>
      <c r="GD13" s="1118"/>
      <c r="GE13" s="1120"/>
      <c r="GF13" s="103">
        <f>'Федеральные  средства  по  МО'!AZ14</f>
        <v>0</v>
      </c>
      <c r="GG13" s="1118"/>
      <c r="GH13" s="1120"/>
      <c r="GI13" s="1118"/>
      <c r="GJ13" s="104">
        <f>'Федеральные  средства  по  МО'!BA14</f>
        <v>0</v>
      </c>
      <c r="GK13" s="1118"/>
      <c r="GL13" s="1120"/>
      <c r="GM13" s="1118"/>
      <c r="GN13" s="104">
        <f>'Федеральные  средства  по  МО'!BB14</f>
        <v>0</v>
      </c>
      <c r="GO13" s="1118"/>
      <c r="GP13" s="1120"/>
      <c r="GQ13" s="1118"/>
      <c r="GR13" s="100">
        <f>'Федеральные  средства  по  МО'!BC14</f>
        <v>0</v>
      </c>
      <c r="GS13" s="1120"/>
      <c r="GT13" s="1118"/>
      <c r="GU13" s="1120"/>
      <c r="GV13" s="103">
        <f>'Федеральные  средства  по  МО'!BD14</f>
        <v>0</v>
      </c>
      <c r="GW13" s="1118"/>
      <c r="GX13" s="1120"/>
      <c r="GY13" s="1118">
        <f>'Проверочная  таблица'!NG15</f>
        <v>0</v>
      </c>
      <c r="GZ13" s="100">
        <f>'Федеральные  средства  по  МО'!BE14</f>
        <v>0</v>
      </c>
      <c r="HA13" s="1120"/>
      <c r="HB13" s="1118"/>
      <c r="HC13" s="1120">
        <f>'Проверочная  таблица'!NK15</f>
        <v>0</v>
      </c>
      <c r="HD13" s="103">
        <f>'Федеральные  средства  по  МО'!BF14</f>
        <v>4264332.53</v>
      </c>
      <c r="HE13" s="1118"/>
      <c r="HF13" s="1120">
        <f>'Проверочная  таблица'!NU15</f>
        <v>4264332.53</v>
      </c>
      <c r="HG13" s="1118">
        <f>'Проверочная  таблица'!OA15</f>
        <v>0</v>
      </c>
      <c r="HH13" s="100">
        <f>'Федеральные  средства  по  МО'!BG14</f>
        <v>0</v>
      </c>
      <c r="HI13" s="1120"/>
      <c r="HJ13" s="1118">
        <f>'Проверочная  таблица'!NX15</f>
        <v>0</v>
      </c>
      <c r="HK13" s="1120">
        <f>'Проверочная  таблица'!OD15</f>
        <v>0</v>
      </c>
      <c r="HL13" s="103">
        <f>'Федеральные  средства  по  МО'!BH14</f>
        <v>0</v>
      </c>
      <c r="HM13" s="1118"/>
      <c r="HN13" s="1120"/>
      <c r="HO13" s="1118"/>
      <c r="HP13" s="100">
        <f>'Федеральные  средства  по  МО'!BI14</f>
        <v>0</v>
      </c>
      <c r="HQ13" s="1120"/>
      <c r="HR13" s="1118"/>
      <c r="HS13" s="1120"/>
      <c r="HT13" s="103">
        <f>'Федеральные  средства  по  МО'!BJ14</f>
        <v>0</v>
      </c>
      <c r="HU13" s="1118"/>
      <c r="HV13" s="1120">
        <f>'Проверочная  таблица'!PK15</f>
        <v>0</v>
      </c>
      <c r="HW13" s="1118">
        <f>'Проверочная  таблица'!PY15</f>
        <v>0</v>
      </c>
      <c r="HX13" s="100">
        <f>'Федеральные  средства  по  МО'!BK14</f>
        <v>0</v>
      </c>
      <c r="HY13" s="1120"/>
      <c r="HZ13" s="1118">
        <f>'Проверочная  таблица'!PR15</f>
        <v>0</v>
      </c>
      <c r="IA13" s="1120">
        <f>'Проверочная  таблица'!QF15</f>
        <v>0</v>
      </c>
      <c r="IB13" s="103">
        <f>'Федеральные  средства  по  МО'!BL14</f>
        <v>0</v>
      </c>
      <c r="IC13" s="1118">
        <f>'Проверочная  таблица'!OM15</f>
        <v>0</v>
      </c>
      <c r="ID13" s="1120">
        <f>'Проверочная  таблица'!PM15</f>
        <v>0</v>
      </c>
      <c r="IE13" s="1118">
        <f>'Проверочная  таблица'!QA15</f>
        <v>0</v>
      </c>
      <c r="IF13" s="100">
        <f>'Федеральные  средства  по  МО'!BM14</f>
        <v>0</v>
      </c>
      <c r="IG13" s="1120">
        <f>'Проверочная  таблица'!OR15</f>
        <v>0</v>
      </c>
      <c r="IH13" s="1118">
        <f>'Проверочная  таблица'!PT15</f>
        <v>0</v>
      </c>
      <c r="II13" s="1120">
        <f>'Проверочная  таблица'!QH15</f>
        <v>0</v>
      </c>
      <c r="IJ13" s="103">
        <f>'Федеральные  средства  по  МО'!BN14</f>
        <v>0</v>
      </c>
      <c r="IK13" s="1118">
        <f>'Проверочная  таблица'!OO15</f>
        <v>0</v>
      </c>
      <c r="IL13" s="1120">
        <f>'Проверочная  таблица'!PO15</f>
        <v>0</v>
      </c>
      <c r="IM13" s="1118">
        <f>'Проверочная  таблица'!QC15</f>
        <v>0</v>
      </c>
      <c r="IN13" s="100">
        <f>'Федеральные  средства  по  МО'!BO14</f>
        <v>0</v>
      </c>
      <c r="IO13" s="1120">
        <f>'Проверочная  таблица'!OT15</f>
        <v>0</v>
      </c>
      <c r="IP13" s="1118">
        <f>'Проверочная  таблица'!PV15</f>
        <v>0</v>
      </c>
      <c r="IQ13" s="1119">
        <f>'Проверочная  таблица'!QJ15</f>
        <v>0</v>
      </c>
    </row>
    <row r="14" spans="1:251" ht="25.5" customHeight="1" x14ac:dyDescent="0.3">
      <c r="A14" s="105" t="s">
        <v>84</v>
      </c>
      <c r="B14" s="1115">
        <f>D14-'Федеральные  средства  по  МО'!D15</f>
        <v>0</v>
      </c>
      <c r="C14" s="1115">
        <f>H14-'Федеральные  средства  по  МО'!E15</f>
        <v>0</v>
      </c>
      <c r="D14" s="267">
        <f t="shared" si="15"/>
        <v>96436082.030000001</v>
      </c>
      <c r="E14" s="1116">
        <f t="shared" si="0"/>
        <v>66913824.560000002</v>
      </c>
      <c r="F14" s="1116">
        <f t="shared" si="0"/>
        <v>29522257.469999999</v>
      </c>
      <c r="G14" s="1116">
        <f t="shared" si="0"/>
        <v>0</v>
      </c>
      <c r="H14" s="267">
        <f t="shared" si="0"/>
        <v>0</v>
      </c>
      <c r="I14" s="1116">
        <f t="shared" si="0"/>
        <v>0</v>
      </c>
      <c r="J14" s="1116">
        <f t="shared" si="0"/>
        <v>0</v>
      </c>
      <c r="K14" s="1116">
        <f t="shared" si="0"/>
        <v>0</v>
      </c>
      <c r="L14" s="1022">
        <f>'Федеральные  средства  по  МО'!H15</f>
        <v>0</v>
      </c>
      <c r="M14" s="1220">
        <f>'Проверочная  таблица'!CQ16</f>
        <v>0</v>
      </c>
      <c r="N14" s="1221">
        <f>'Проверочная  таблица'!CU16</f>
        <v>0</v>
      </c>
      <c r="O14" s="1220">
        <f>'Проверочная  таблица'!CW16</f>
        <v>0</v>
      </c>
      <c r="P14" s="1222">
        <f>'Федеральные  средства  по  МО'!I15</f>
        <v>0</v>
      </c>
      <c r="Q14" s="1221">
        <f>'Проверочная  таблица'!CR16</f>
        <v>0</v>
      </c>
      <c r="R14" s="1220">
        <f>'Проверочная  таблица'!CV16</f>
        <v>0</v>
      </c>
      <c r="S14" s="1221">
        <f>'Проверочная  таблица'!CX16</f>
        <v>0</v>
      </c>
      <c r="T14" s="1249">
        <f>'Федеральные  средства  по  МО'!J15</f>
        <v>0</v>
      </c>
      <c r="U14" s="1250"/>
      <c r="V14" s="1221"/>
      <c r="W14" s="1251"/>
      <c r="X14" s="1249">
        <f>'Федеральные  средства  по  МО'!K15</f>
        <v>0</v>
      </c>
      <c r="Y14" s="1221"/>
      <c r="Z14" s="1220"/>
      <c r="AA14" s="1221"/>
      <c r="AB14" s="1212">
        <f>'Федеральные  средства  по  МО'!L15</f>
        <v>0</v>
      </c>
      <c r="AC14" s="1220">
        <f t="shared" si="1"/>
        <v>0</v>
      </c>
      <c r="AD14" s="1220"/>
      <c r="AE14" s="1221"/>
      <c r="AF14" s="1249">
        <f>'Федеральные  средства  по  МО'!M15</f>
        <v>0</v>
      </c>
      <c r="AG14" s="1220">
        <f t="shared" si="2"/>
        <v>0</v>
      </c>
      <c r="AH14" s="1221"/>
      <c r="AI14" s="1220"/>
      <c r="AJ14" s="1229">
        <f>'Федеральные  средства  по  МО'!N15</f>
        <v>363600</v>
      </c>
      <c r="AK14" s="1220">
        <f t="shared" si="3"/>
        <v>363600</v>
      </c>
      <c r="AL14" s="1221"/>
      <c r="AM14" s="1220"/>
      <c r="AN14" s="1229">
        <f>'Федеральные  средства  по  МО'!O15</f>
        <v>0</v>
      </c>
      <c r="AO14" s="1220">
        <f t="shared" si="4"/>
        <v>0</v>
      </c>
      <c r="AP14" s="1220"/>
      <c r="AQ14" s="1221"/>
      <c r="AR14" s="1252">
        <f>'Федеральные  средства  по  МО'!P15</f>
        <v>0</v>
      </c>
      <c r="AS14" s="1220">
        <f t="shared" si="5"/>
        <v>0</v>
      </c>
      <c r="AT14" s="1220"/>
      <c r="AU14" s="1250"/>
      <c r="AV14" s="1222">
        <f>'Федеральные  средства  по  МО'!Q15</f>
        <v>0</v>
      </c>
      <c r="AW14" s="1220">
        <f t="shared" si="6"/>
        <v>0</v>
      </c>
      <c r="AX14" s="1220"/>
      <c r="AY14" s="1221"/>
      <c r="AZ14" s="1249">
        <f>'Федеральные  средства  по  МО'!R15</f>
        <v>0</v>
      </c>
      <c r="BA14" s="1220">
        <f t="shared" si="7"/>
        <v>0</v>
      </c>
      <c r="BB14" s="1220"/>
      <c r="BC14" s="1250"/>
      <c r="BD14" s="1229">
        <f>'Федеральные  средства  по  МО'!S15</f>
        <v>0</v>
      </c>
      <c r="BE14" s="1220">
        <f t="shared" si="8"/>
        <v>0</v>
      </c>
      <c r="BF14" s="1220"/>
      <c r="BG14" s="1221"/>
      <c r="BH14" s="1212">
        <f>'Федеральные  средства  по  МО'!T15</f>
        <v>0</v>
      </c>
      <c r="BI14" s="1220">
        <f t="shared" si="9"/>
        <v>0</v>
      </c>
      <c r="BJ14" s="1221"/>
      <c r="BK14" s="1220"/>
      <c r="BL14" s="1222">
        <f>'Федеральные  средства  по  МО'!U15</f>
        <v>0</v>
      </c>
      <c r="BM14" s="1220">
        <f t="shared" si="10"/>
        <v>0</v>
      </c>
      <c r="BN14" s="1220"/>
      <c r="BO14" s="1221"/>
      <c r="BP14" s="1212">
        <f>'Федеральные  средства  по  МО'!V15</f>
        <v>0</v>
      </c>
      <c r="BQ14" s="1220"/>
      <c r="BR14" s="1221"/>
      <c r="BS14" s="1220"/>
      <c r="BT14" s="1222">
        <f>'Федеральные  средства  по  МО'!W15</f>
        <v>0</v>
      </c>
      <c r="BU14" s="1221"/>
      <c r="BV14" s="1220"/>
      <c r="BW14" s="1221"/>
      <c r="BX14" s="1212">
        <f>'Федеральные  средства  по  МО'!X15</f>
        <v>0</v>
      </c>
      <c r="BY14" s="1220">
        <f t="shared" si="11"/>
        <v>0</v>
      </c>
      <c r="BZ14" s="1221"/>
      <c r="CA14" s="1220"/>
      <c r="CB14" s="1222">
        <f>'Федеральные  средства  по  МО'!Y15</f>
        <v>0</v>
      </c>
      <c r="CC14" s="1220">
        <f t="shared" si="16"/>
        <v>0</v>
      </c>
      <c r="CD14" s="1220"/>
      <c r="CE14" s="1221"/>
      <c r="CF14" s="1212">
        <f>'Федеральные  средства  по  МО'!Z15</f>
        <v>0</v>
      </c>
      <c r="CG14" s="1220"/>
      <c r="CH14" s="1220"/>
      <c r="CI14" s="1221"/>
      <c r="CJ14" s="1249">
        <f>'Федеральные  средства  по  МО'!AA15</f>
        <v>0</v>
      </c>
      <c r="CK14" s="1221"/>
      <c r="CL14" s="1220"/>
      <c r="CM14" s="1221"/>
      <c r="CN14" s="1212">
        <f>'Федеральные  средства  по  МО'!AB15</f>
        <v>0</v>
      </c>
      <c r="CO14" s="1220"/>
      <c r="CP14" s="1221"/>
      <c r="CQ14" s="1220"/>
      <c r="CR14" s="1222">
        <f>'Федеральные  средства  по  МО'!AC15</f>
        <v>0</v>
      </c>
      <c r="CS14" s="1221"/>
      <c r="CT14" s="1220"/>
      <c r="CU14" s="1221"/>
      <c r="CV14" s="1212">
        <f>'Федеральные  средства  по  МО'!AD15</f>
        <v>0</v>
      </c>
      <c r="CW14" s="1220">
        <f t="shared" si="12"/>
        <v>0</v>
      </c>
      <c r="CX14" s="1221"/>
      <c r="CY14" s="1220"/>
      <c r="CZ14" s="1222">
        <f>'Федеральные  средства  по  МО'!AE15</f>
        <v>0</v>
      </c>
      <c r="DA14" s="1220">
        <f t="shared" si="13"/>
        <v>0</v>
      </c>
      <c r="DB14" s="1220"/>
      <c r="DC14" s="1221"/>
      <c r="DD14" s="1212">
        <f>'Федеральные  средства  по  МО'!AF15</f>
        <v>229345.17</v>
      </c>
      <c r="DE14" s="1220">
        <f>'Проверочная  таблица'!GK16</f>
        <v>0</v>
      </c>
      <c r="DF14" s="1220">
        <f>'Проверочная  таблица'!HE16</f>
        <v>229345.17</v>
      </c>
      <c r="DG14" s="1221">
        <f>'Проверочная  таблица'!HO16</f>
        <v>0</v>
      </c>
      <c r="DH14" s="1249">
        <f>'Федеральные  средства  по  МО'!AG15</f>
        <v>0</v>
      </c>
      <c r="DI14" s="1221">
        <f>'Проверочная  таблица'!GP16</f>
        <v>0</v>
      </c>
      <c r="DJ14" s="1220">
        <f>'Проверочная  таблица'!HJ16</f>
        <v>0</v>
      </c>
      <c r="DK14" s="1221">
        <f>'Проверочная  таблица'!HT16</f>
        <v>0</v>
      </c>
      <c r="DL14" s="1212">
        <f>'Федеральные  средства  по  МО'!AH15</f>
        <v>0</v>
      </c>
      <c r="DM14" s="1220"/>
      <c r="DN14" s="1221"/>
      <c r="DO14" s="1220"/>
      <c r="DP14" s="1222">
        <f>'Федеральные  средства  по  МО'!AI15</f>
        <v>0</v>
      </c>
      <c r="DQ14" s="1221"/>
      <c r="DR14" s="1220"/>
      <c r="DS14" s="1221"/>
      <c r="DT14" s="1212">
        <f>'Федеральные  средства  по  МО'!AJ15</f>
        <v>0</v>
      </c>
      <c r="DU14" s="1220">
        <f t="shared" si="17"/>
        <v>0</v>
      </c>
      <c r="DV14" s="1221"/>
      <c r="DW14" s="1220"/>
      <c r="DX14" s="1222">
        <f>'Федеральные  средства  по  МО'!AK15</f>
        <v>0</v>
      </c>
      <c r="DY14" s="1220">
        <f t="shared" si="18"/>
        <v>0</v>
      </c>
      <c r="DZ14" s="1220"/>
      <c r="EA14" s="1221"/>
      <c r="EB14" s="1212">
        <f>'Федеральные  средства  по  МО'!AL15</f>
        <v>0</v>
      </c>
      <c r="EC14" s="1220"/>
      <c r="ED14" s="1221"/>
      <c r="EE14" s="1220"/>
      <c r="EF14" s="1222">
        <f>'Федеральные  средства  по  МО'!AM15</f>
        <v>0</v>
      </c>
      <c r="EG14" s="1221"/>
      <c r="EH14" s="1220"/>
      <c r="EI14" s="1221"/>
      <c r="EJ14" s="1212">
        <f>'Федеральные  средства  по  МО'!AN15</f>
        <v>860252.10000000009</v>
      </c>
      <c r="EK14" s="1220">
        <f>'Проверочная  таблица'!II16</f>
        <v>143924.56</v>
      </c>
      <c r="EL14" s="1221">
        <f>'Проверочная  таблица'!IU16</f>
        <v>716327.54</v>
      </c>
      <c r="EM14" s="1220">
        <f>'Проверочная  таблица'!JA16</f>
        <v>0</v>
      </c>
      <c r="EN14" s="1222">
        <f>'Федеральные  средства  по  МО'!AO15</f>
        <v>0</v>
      </c>
      <c r="EO14" s="1221">
        <f>'Проверочная  таблица'!IL16</f>
        <v>0</v>
      </c>
      <c r="EP14" s="1220">
        <f>'Проверочная  таблица'!IX16</f>
        <v>0</v>
      </c>
      <c r="EQ14" s="1221">
        <f>'Проверочная  таблица'!JD16</f>
        <v>0</v>
      </c>
      <c r="ER14" s="1212">
        <f>'Федеральные  средства  по  МО'!AP15</f>
        <v>0</v>
      </c>
      <c r="ES14" s="1220">
        <f t="shared" si="19"/>
        <v>0</v>
      </c>
      <c r="ET14" s="1221"/>
      <c r="EU14" s="1220"/>
      <c r="EV14" s="1222">
        <f>'Федеральные  средства  по  МО'!AQ15</f>
        <v>0</v>
      </c>
      <c r="EW14" s="1220">
        <f t="shared" si="20"/>
        <v>0</v>
      </c>
      <c r="EX14" s="1220"/>
      <c r="EY14" s="1221"/>
      <c r="EZ14" s="1212">
        <f>'Федеральные  средства  по  МО'!AR15</f>
        <v>0</v>
      </c>
      <c r="FA14" s="1220">
        <f>'Проверочная  таблица'!JO16</f>
        <v>0</v>
      </c>
      <c r="FB14" s="1221">
        <f>'Проверочная  таблица'!KI16</f>
        <v>0</v>
      </c>
      <c r="FC14" s="1220">
        <f>'Проверочная  таблица'!KS16</f>
        <v>0</v>
      </c>
      <c r="FD14" s="1222">
        <f>'Федеральные  средства  по  МО'!AS15</f>
        <v>0</v>
      </c>
      <c r="FE14" s="1221">
        <f>'Проверочная  таблица'!JT16</f>
        <v>0</v>
      </c>
      <c r="FF14" s="1220">
        <f>'Проверочная  таблица'!KN16</f>
        <v>0</v>
      </c>
      <c r="FG14" s="1221">
        <f>'Проверочная  таблица'!KX16</f>
        <v>0</v>
      </c>
      <c r="FH14" s="1212">
        <f>'Федеральные  средства  по  МО'!AT15</f>
        <v>0</v>
      </c>
      <c r="FI14" s="1220"/>
      <c r="FJ14" s="1221">
        <f>'Проверочная  таблица'!KG16</f>
        <v>0</v>
      </c>
      <c r="FK14" s="1220">
        <f>'Проверочная  таблица'!KQ16</f>
        <v>0</v>
      </c>
      <c r="FL14" s="1222">
        <f>'Федеральные  средства  по  МО'!AU15</f>
        <v>0</v>
      </c>
      <c r="FM14" s="1221"/>
      <c r="FN14" s="1220">
        <f>'Проверочная  таблица'!KL16</f>
        <v>0</v>
      </c>
      <c r="FO14" s="1221">
        <f>'Проверочная  таблица'!KV16</f>
        <v>0</v>
      </c>
      <c r="FP14" s="1212">
        <f>'Федеральные  средства  по  МО'!AV15</f>
        <v>0</v>
      </c>
      <c r="FQ14" s="1220">
        <f t="shared" si="21"/>
        <v>0</v>
      </c>
      <c r="FR14" s="1221"/>
      <c r="FS14" s="1220"/>
      <c r="FT14" s="1229">
        <f>'Федеральные  средства  по  МО'!AW15</f>
        <v>0</v>
      </c>
      <c r="FU14" s="1220">
        <f t="shared" si="14"/>
        <v>0</v>
      </c>
      <c r="FV14" s="1221"/>
      <c r="FW14" s="1220"/>
      <c r="FX14" s="1229">
        <f>'Федеральные  средства  по  МО'!AX15</f>
        <v>0</v>
      </c>
      <c r="FY14" s="1220"/>
      <c r="FZ14" s="1221"/>
      <c r="GA14" s="1220"/>
      <c r="GB14" s="1222">
        <f>'Федеральные  средства  по  МО'!AY15</f>
        <v>0</v>
      </c>
      <c r="GC14" s="1221"/>
      <c r="GD14" s="1220"/>
      <c r="GE14" s="1221"/>
      <c r="GF14" s="1212">
        <f>'Федеральные  средства  по  МО'!AZ15</f>
        <v>0</v>
      </c>
      <c r="GG14" s="1220"/>
      <c r="GH14" s="1221"/>
      <c r="GI14" s="1220"/>
      <c r="GJ14" s="1229">
        <f>'Федеральные  средства  по  МО'!BA15</f>
        <v>0</v>
      </c>
      <c r="GK14" s="1220"/>
      <c r="GL14" s="1221"/>
      <c r="GM14" s="1220"/>
      <c r="GN14" s="1229">
        <f>'Федеральные  средства  по  МО'!BB15</f>
        <v>0</v>
      </c>
      <c r="GO14" s="1220"/>
      <c r="GP14" s="1221"/>
      <c r="GQ14" s="1220"/>
      <c r="GR14" s="1222">
        <f>'Федеральные  средства  по  МО'!BC15</f>
        <v>0</v>
      </c>
      <c r="GS14" s="1221"/>
      <c r="GT14" s="1220"/>
      <c r="GU14" s="1221"/>
      <c r="GV14" s="1212">
        <f>'Федеральные  средства  по  МО'!BD15</f>
        <v>0</v>
      </c>
      <c r="GW14" s="1220"/>
      <c r="GX14" s="1221"/>
      <c r="GY14" s="1220">
        <f>'Проверочная  таблица'!NG16</f>
        <v>0</v>
      </c>
      <c r="GZ14" s="1222">
        <f>'Федеральные  средства  по  МО'!BE15</f>
        <v>0</v>
      </c>
      <c r="HA14" s="1221"/>
      <c r="HB14" s="1220"/>
      <c r="HC14" s="1221">
        <f>'Проверочная  таблица'!NK16</f>
        <v>0</v>
      </c>
      <c r="HD14" s="1212">
        <f>'Федеральные  средства  по  МО'!BF15</f>
        <v>8534784.7599999998</v>
      </c>
      <c r="HE14" s="1220"/>
      <c r="HF14" s="1221">
        <f>'Проверочная  таблица'!NU16</f>
        <v>8534784.7599999998</v>
      </c>
      <c r="HG14" s="1220">
        <f>'Проверочная  таблица'!OA16</f>
        <v>0</v>
      </c>
      <c r="HH14" s="1222">
        <f>'Федеральные  средства  по  МО'!BG15</f>
        <v>0</v>
      </c>
      <c r="HI14" s="1221"/>
      <c r="HJ14" s="1220">
        <f>'Проверочная  таблица'!NX16</f>
        <v>0</v>
      </c>
      <c r="HK14" s="1221">
        <f>'Проверочная  таблица'!OD16</f>
        <v>0</v>
      </c>
      <c r="HL14" s="1212">
        <f>'Федеральные  средства  по  МО'!BH15</f>
        <v>0</v>
      </c>
      <c r="HM14" s="1220"/>
      <c r="HN14" s="1221"/>
      <c r="HO14" s="1220"/>
      <c r="HP14" s="1222">
        <f>'Федеральные  средства  по  МО'!BI15</f>
        <v>0</v>
      </c>
      <c r="HQ14" s="1221"/>
      <c r="HR14" s="1220"/>
      <c r="HS14" s="1221"/>
      <c r="HT14" s="1212">
        <f>'Федеральные  средства  по  МО'!BJ15</f>
        <v>20041800</v>
      </c>
      <c r="HU14" s="1220"/>
      <c r="HV14" s="1221">
        <f>'Проверочная  таблица'!PK16</f>
        <v>20041800</v>
      </c>
      <c r="HW14" s="1220">
        <f>'Проверочная  таблица'!PY16</f>
        <v>0</v>
      </c>
      <c r="HX14" s="1222">
        <f>'Федеральные  средства  по  МО'!BK15</f>
        <v>0</v>
      </c>
      <c r="HY14" s="1221"/>
      <c r="HZ14" s="1220">
        <f>'Проверочная  таблица'!PR16</f>
        <v>0</v>
      </c>
      <c r="IA14" s="1221">
        <f>'Проверочная  таблица'!QF16</f>
        <v>0</v>
      </c>
      <c r="IB14" s="1212">
        <f>'Федеральные  средства  по  МО'!BL15</f>
        <v>0</v>
      </c>
      <c r="IC14" s="1220">
        <f>'Проверочная  таблица'!OM16</f>
        <v>0</v>
      </c>
      <c r="ID14" s="1221">
        <f>'Проверочная  таблица'!PM16</f>
        <v>0</v>
      </c>
      <c r="IE14" s="1220">
        <f>'Проверочная  таблица'!QA16</f>
        <v>0</v>
      </c>
      <c r="IF14" s="1222">
        <f>'Федеральные  средства  по  МО'!BM15</f>
        <v>0</v>
      </c>
      <c r="IG14" s="1221">
        <f>'Проверочная  таблица'!OR16</f>
        <v>0</v>
      </c>
      <c r="IH14" s="1220">
        <f>'Проверочная  таблица'!PT16</f>
        <v>0</v>
      </c>
      <c r="II14" s="1221">
        <f>'Проверочная  таблица'!QH16</f>
        <v>0</v>
      </c>
      <c r="IJ14" s="1212">
        <f>'Федеральные  средства  по  МО'!BN15</f>
        <v>66406300</v>
      </c>
      <c r="IK14" s="1220">
        <f>'Проверочная  таблица'!OO16</f>
        <v>66406300</v>
      </c>
      <c r="IL14" s="1221">
        <f>'Проверочная  таблица'!PO16</f>
        <v>0</v>
      </c>
      <c r="IM14" s="1220">
        <f>'Проверочная  таблица'!QC16</f>
        <v>0</v>
      </c>
      <c r="IN14" s="1222">
        <f>'Федеральные  средства  по  МО'!BO15</f>
        <v>0</v>
      </c>
      <c r="IO14" s="1221">
        <f>'Проверочная  таблица'!OT16</f>
        <v>0</v>
      </c>
      <c r="IP14" s="1220">
        <f>'Проверочная  таблица'!PV16</f>
        <v>0</v>
      </c>
      <c r="IQ14" s="1250">
        <f>'Проверочная  таблица'!QJ16</f>
        <v>0</v>
      </c>
    </row>
    <row r="15" spans="1:251" ht="25.5" customHeight="1" x14ac:dyDescent="0.3">
      <c r="A15" s="102" t="s">
        <v>85</v>
      </c>
      <c r="B15" s="1115">
        <f>D15-'Федеральные  средства  по  МО'!D16</f>
        <v>0</v>
      </c>
      <c r="C15" s="1115">
        <f>H15-'Федеральные  средства  по  МО'!E16</f>
        <v>0</v>
      </c>
      <c r="D15" s="267">
        <f t="shared" si="15"/>
        <v>26859597.789999999</v>
      </c>
      <c r="E15" s="1116">
        <f t="shared" si="0"/>
        <v>24484429.379999999</v>
      </c>
      <c r="F15" s="1116">
        <f t="shared" si="0"/>
        <v>2375168.41</v>
      </c>
      <c r="G15" s="1116">
        <f t="shared" si="0"/>
        <v>0</v>
      </c>
      <c r="H15" s="267">
        <f t="shared" si="0"/>
        <v>2331683.61</v>
      </c>
      <c r="I15" s="1116">
        <f t="shared" si="0"/>
        <v>2331683.61</v>
      </c>
      <c r="J15" s="1116">
        <f t="shared" si="0"/>
        <v>0</v>
      </c>
      <c r="K15" s="1116">
        <f t="shared" si="0"/>
        <v>0</v>
      </c>
      <c r="L15" s="103">
        <f>'Федеральные  средства  по  МО'!H16</f>
        <v>0</v>
      </c>
      <c r="M15" s="1118">
        <f>'Проверочная  таблица'!CQ17</f>
        <v>0</v>
      </c>
      <c r="N15" s="1120">
        <f>'Проверочная  таблица'!CU17</f>
        <v>0</v>
      </c>
      <c r="O15" s="1118">
        <f>'Проверочная  таблица'!CW17</f>
        <v>0</v>
      </c>
      <c r="P15" s="100">
        <f>'Федеральные  средства  по  МО'!I16</f>
        <v>0</v>
      </c>
      <c r="Q15" s="1120">
        <f>'Проверочная  таблица'!CR17</f>
        <v>0</v>
      </c>
      <c r="R15" s="1118">
        <f>'Проверочная  таблица'!CV17</f>
        <v>0</v>
      </c>
      <c r="S15" s="1120">
        <f>'Проверочная  таблица'!CX17</f>
        <v>0</v>
      </c>
      <c r="T15" s="101">
        <f>'Федеральные  средства  по  МО'!J16</f>
        <v>0</v>
      </c>
      <c r="U15" s="1119"/>
      <c r="V15" s="1120"/>
      <c r="W15" s="1117"/>
      <c r="X15" s="101">
        <f>'Федеральные  средства  по  МО'!K16</f>
        <v>0</v>
      </c>
      <c r="Y15" s="1120"/>
      <c r="Z15" s="1118"/>
      <c r="AA15" s="1120"/>
      <c r="AB15" s="103">
        <f>'Федеральные  средства  по  МО'!L16</f>
        <v>0</v>
      </c>
      <c r="AC15" s="1118">
        <f t="shared" si="1"/>
        <v>0</v>
      </c>
      <c r="AD15" s="1118"/>
      <c r="AE15" s="1120"/>
      <c r="AF15" s="101">
        <f>'Федеральные  средства  по  МО'!M16</f>
        <v>0</v>
      </c>
      <c r="AG15" s="1118">
        <f t="shared" si="2"/>
        <v>0</v>
      </c>
      <c r="AH15" s="1120"/>
      <c r="AI15" s="1118"/>
      <c r="AJ15" s="104">
        <f>'Федеральные  средства  по  МО'!N16</f>
        <v>0</v>
      </c>
      <c r="AK15" s="1118">
        <f t="shared" si="3"/>
        <v>0</v>
      </c>
      <c r="AL15" s="1120"/>
      <c r="AM15" s="1118"/>
      <c r="AN15" s="104">
        <f>'Федеральные  средства  по  МО'!O16</f>
        <v>0</v>
      </c>
      <c r="AO15" s="1118">
        <f t="shared" si="4"/>
        <v>0</v>
      </c>
      <c r="AP15" s="1118"/>
      <c r="AQ15" s="1120"/>
      <c r="AR15" s="1211">
        <f>'Федеральные  средства  по  МО'!P16</f>
        <v>0</v>
      </c>
      <c r="AS15" s="1118">
        <f t="shared" si="5"/>
        <v>0</v>
      </c>
      <c r="AT15" s="1118"/>
      <c r="AU15" s="1119"/>
      <c r="AV15" s="100">
        <f>'Федеральные  средства  по  МО'!Q16</f>
        <v>0</v>
      </c>
      <c r="AW15" s="1118">
        <f t="shared" si="6"/>
        <v>0</v>
      </c>
      <c r="AX15" s="1118"/>
      <c r="AY15" s="1120"/>
      <c r="AZ15" s="101">
        <f>'Федеральные  средства  по  МО'!R16</f>
        <v>0</v>
      </c>
      <c r="BA15" s="1118">
        <f t="shared" si="7"/>
        <v>0</v>
      </c>
      <c r="BB15" s="1118"/>
      <c r="BC15" s="1119"/>
      <c r="BD15" s="104">
        <f>'Федеральные  средства  по  МО'!S16</f>
        <v>0</v>
      </c>
      <c r="BE15" s="1118">
        <f t="shared" si="8"/>
        <v>0</v>
      </c>
      <c r="BF15" s="1118"/>
      <c r="BG15" s="1120"/>
      <c r="BH15" s="103">
        <f>'Федеральные  средства  по  МО'!T16</f>
        <v>0</v>
      </c>
      <c r="BI15" s="1118">
        <f t="shared" si="9"/>
        <v>0</v>
      </c>
      <c r="BJ15" s="1120"/>
      <c r="BK15" s="1118"/>
      <c r="BL15" s="100">
        <f>'Федеральные  средства  по  МО'!U16</f>
        <v>0</v>
      </c>
      <c r="BM15" s="1118">
        <f t="shared" si="10"/>
        <v>0</v>
      </c>
      <c r="BN15" s="1118"/>
      <c r="BO15" s="1120"/>
      <c r="BP15" s="103">
        <f>'Федеральные  средства  по  МО'!V16</f>
        <v>0</v>
      </c>
      <c r="BQ15" s="1118"/>
      <c r="BR15" s="1120"/>
      <c r="BS15" s="1118"/>
      <c r="BT15" s="100">
        <f>'Федеральные  средства  по  МО'!W16</f>
        <v>0</v>
      </c>
      <c r="BU15" s="1120"/>
      <c r="BV15" s="1118"/>
      <c r="BW15" s="1120"/>
      <c r="BX15" s="103">
        <f>'Федеральные  средства  по  МО'!X16</f>
        <v>0</v>
      </c>
      <c r="BY15" s="1118">
        <f t="shared" si="11"/>
        <v>0</v>
      </c>
      <c r="BZ15" s="1120"/>
      <c r="CA15" s="1118"/>
      <c r="CB15" s="100">
        <f>'Федеральные  средства  по  МО'!Y16</f>
        <v>0</v>
      </c>
      <c r="CC15" s="1118">
        <f t="shared" si="16"/>
        <v>0</v>
      </c>
      <c r="CD15" s="1118"/>
      <c r="CE15" s="1120"/>
      <c r="CF15" s="103">
        <f>'Федеральные  средства  по  МО'!Z16</f>
        <v>0</v>
      </c>
      <c r="CG15" s="1118"/>
      <c r="CH15" s="1118"/>
      <c r="CI15" s="1120"/>
      <c r="CJ15" s="101">
        <f>'Федеральные  средства  по  МО'!AA16</f>
        <v>0</v>
      </c>
      <c r="CK15" s="1120"/>
      <c r="CL15" s="1118"/>
      <c r="CM15" s="1120"/>
      <c r="CN15" s="103">
        <f>'Федеральные  средства  по  МО'!AB16</f>
        <v>0</v>
      </c>
      <c r="CO15" s="1118"/>
      <c r="CP15" s="1120"/>
      <c r="CQ15" s="1118"/>
      <c r="CR15" s="100">
        <f>'Федеральные  средства  по  МО'!AC16</f>
        <v>0</v>
      </c>
      <c r="CS15" s="1120"/>
      <c r="CT15" s="1118"/>
      <c r="CU15" s="1120"/>
      <c r="CV15" s="103">
        <f>'Федеральные  средства  по  МО'!AD16</f>
        <v>0</v>
      </c>
      <c r="CW15" s="1118">
        <f t="shared" si="12"/>
        <v>0</v>
      </c>
      <c r="CX15" s="1120"/>
      <c r="CY15" s="1118"/>
      <c r="CZ15" s="100">
        <f>'Федеральные  средства  по  МО'!AE16</f>
        <v>0</v>
      </c>
      <c r="DA15" s="1118">
        <f t="shared" si="13"/>
        <v>0</v>
      </c>
      <c r="DB15" s="1118"/>
      <c r="DC15" s="1120"/>
      <c r="DD15" s="103">
        <f>'Федеральные  средства  по  МО'!AF16</f>
        <v>646784.37999999989</v>
      </c>
      <c r="DE15" s="1118">
        <f>'Проверочная  таблица'!GK17</f>
        <v>0</v>
      </c>
      <c r="DF15" s="1118">
        <f>'Проверочная  таблица'!HE17</f>
        <v>646784.37999999989</v>
      </c>
      <c r="DG15" s="1120">
        <f>'Проверочная  таблица'!HO17</f>
        <v>0</v>
      </c>
      <c r="DH15" s="101">
        <f>'Федеральные  средства  по  МО'!AG16</f>
        <v>0</v>
      </c>
      <c r="DI15" s="1120">
        <f>'Проверочная  таблица'!GP17</f>
        <v>0</v>
      </c>
      <c r="DJ15" s="1118">
        <f>'Проверочная  таблица'!HJ17</f>
        <v>0</v>
      </c>
      <c r="DK15" s="1120">
        <f>'Проверочная  таблица'!HT17</f>
        <v>0</v>
      </c>
      <c r="DL15" s="103">
        <f>'Федеральные  средства  по  МО'!AH16</f>
        <v>0</v>
      </c>
      <c r="DM15" s="1118"/>
      <c r="DN15" s="1120"/>
      <c r="DO15" s="1118"/>
      <c r="DP15" s="100">
        <f>'Федеральные  средства  по  МО'!AI16</f>
        <v>0</v>
      </c>
      <c r="DQ15" s="1120"/>
      <c r="DR15" s="1118"/>
      <c r="DS15" s="1120"/>
      <c r="DT15" s="103">
        <f>'Федеральные  средства  по  МО'!AJ16</f>
        <v>0</v>
      </c>
      <c r="DU15" s="1118">
        <f t="shared" si="17"/>
        <v>0</v>
      </c>
      <c r="DV15" s="1120"/>
      <c r="DW15" s="1118"/>
      <c r="DX15" s="100">
        <f>'Федеральные  средства  по  МО'!AK16</f>
        <v>0</v>
      </c>
      <c r="DY15" s="1118">
        <f t="shared" si="18"/>
        <v>0</v>
      </c>
      <c r="DZ15" s="1118"/>
      <c r="EA15" s="1120"/>
      <c r="EB15" s="103">
        <f>'Федеральные  средства  по  МО'!AL16</f>
        <v>0</v>
      </c>
      <c r="EC15" s="1118"/>
      <c r="ED15" s="1120"/>
      <c r="EE15" s="1118"/>
      <c r="EF15" s="100">
        <f>'Федеральные  средства  по  МО'!AM16</f>
        <v>0</v>
      </c>
      <c r="EG15" s="1120"/>
      <c r="EH15" s="1118"/>
      <c r="EI15" s="1120"/>
      <c r="EJ15" s="103">
        <f>'Федеральные  средства  по  МО'!AN16</f>
        <v>955749</v>
      </c>
      <c r="EK15" s="1118">
        <f>'Проверочная  таблица'!II17</f>
        <v>272729.38</v>
      </c>
      <c r="EL15" s="1120">
        <f>'Проверочная  таблица'!IU17</f>
        <v>683019.62</v>
      </c>
      <c r="EM15" s="1118">
        <f>'Проверочная  таблица'!JA17</f>
        <v>0</v>
      </c>
      <c r="EN15" s="100">
        <f>'Федеральные  средства  по  МО'!AO16</f>
        <v>0</v>
      </c>
      <c r="EO15" s="1120">
        <f>'Проверочная  таблица'!IL17</f>
        <v>0</v>
      </c>
      <c r="EP15" s="1118">
        <f>'Проверочная  таблица'!IX17</f>
        <v>0</v>
      </c>
      <c r="EQ15" s="1120">
        <f>'Проверочная  таблица'!JD17</f>
        <v>0</v>
      </c>
      <c r="ER15" s="103">
        <f>'Федеральные  средства  по  МО'!AP16</f>
        <v>24211700</v>
      </c>
      <c r="ES15" s="1118">
        <f t="shared" si="19"/>
        <v>24211700</v>
      </c>
      <c r="ET15" s="1120"/>
      <c r="EU15" s="1118"/>
      <c r="EV15" s="100">
        <f>'Федеральные  средства  по  МО'!AQ16</f>
        <v>2331683.61</v>
      </c>
      <c r="EW15" s="1118">
        <f t="shared" si="20"/>
        <v>2331683.61</v>
      </c>
      <c r="EX15" s="1118"/>
      <c r="EY15" s="1120"/>
      <c r="EZ15" s="103">
        <f>'Федеральные  средства  по  МО'!AR16</f>
        <v>0</v>
      </c>
      <c r="FA15" s="1118">
        <f>'Проверочная  таблица'!JO17</f>
        <v>0</v>
      </c>
      <c r="FB15" s="1120">
        <f>'Проверочная  таблица'!KI17</f>
        <v>0</v>
      </c>
      <c r="FC15" s="1118">
        <f>'Проверочная  таблица'!KS17</f>
        <v>0</v>
      </c>
      <c r="FD15" s="100">
        <f>'Федеральные  средства  по  МО'!AS16</f>
        <v>0</v>
      </c>
      <c r="FE15" s="1120">
        <f>'Проверочная  таблица'!JT17</f>
        <v>0</v>
      </c>
      <c r="FF15" s="1118">
        <f>'Проверочная  таблица'!KN17</f>
        <v>0</v>
      </c>
      <c r="FG15" s="1120">
        <f>'Проверочная  таблица'!KX17</f>
        <v>0</v>
      </c>
      <c r="FH15" s="103">
        <f>'Федеральные  средства  по  МО'!AT16</f>
        <v>0</v>
      </c>
      <c r="FI15" s="1118"/>
      <c r="FJ15" s="1120">
        <f>'Проверочная  таблица'!KG17</f>
        <v>0</v>
      </c>
      <c r="FK15" s="1118">
        <f>'Проверочная  таблица'!KQ17</f>
        <v>0</v>
      </c>
      <c r="FL15" s="100">
        <f>'Федеральные  средства  по  МО'!AU16</f>
        <v>0</v>
      </c>
      <c r="FM15" s="1120"/>
      <c r="FN15" s="1118">
        <f>'Проверочная  таблица'!KL17</f>
        <v>0</v>
      </c>
      <c r="FO15" s="1120">
        <f>'Проверочная  таблица'!KV17</f>
        <v>0</v>
      </c>
      <c r="FP15" s="103">
        <f>'Федеральные  средства  по  МО'!AV16</f>
        <v>0</v>
      </c>
      <c r="FQ15" s="1118">
        <f t="shared" si="21"/>
        <v>0</v>
      </c>
      <c r="FR15" s="1120"/>
      <c r="FS15" s="1118"/>
      <c r="FT15" s="104">
        <f>'Федеральные  средства  по  МО'!AW16</f>
        <v>0</v>
      </c>
      <c r="FU15" s="1118">
        <f t="shared" si="14"/>
        <v>0</v>
      </c>
      <c r="FV15" s="1120"/>
      <c r="FW15" s="1118"/>
      <c r="FX15" s="104">
        <f>'Федеральные  средства  по  МО'!AX16</f>
        <v>0</v>
      </c>
      <c r="FY15" s="1118"/>
      <c r="FZ15" s="1120"/>
      <c r="GA15" s="1118"/>
      <c r="GB15" s="100">
        <f>'Федеральные  средства  по  МО'!AY16</f>
        <v>0</v>
      </c>
      <c r="GC15" s="1120"/>
      <c r="GD15" s="1118"/>
      <c r="GE15" s="1120"/>
      <c r="GF15" s="103">
        <f>'Федеральные  средства  по  МО'!AZ16</f>
        <v>0</v>
      </c>
      <c r="GG15" s="1118"/>
      <c r="GH15" s="1120"/>
      <c r="GI15" s="1118"/>
      <c r="GJ15" s="104">
        <f>'Федеральные  средства  по  МО'!BA16</f>
        <v>0</v>
      </c>
      <c r="GK15" s="1118"/>
      <c r="GL15" s="1120"/>
      <c r="GM15" s="1118"/>
      <c r="GN15" s="104">
        <f>'Федеральные  средства  по  МО'!BB16</f>
        <v>0</v>
      </c>
      <c r="GO15" s="1118"/>
      <c r="GP15" s="1120"/>
      <c r="GQ15" s="1118"/>
      <c r="GR15" s="100">
        <f>'Федеральные  средства  по  МО'!BC16</f>
        <v>0</v>
      </c>
      <c r="GS15" s="1120"/>
      <c r="GT15" s="1118"/>
      <c r="GU15" s="1120"/>
      <c r="GV15" s="103">
        <f>'Федеральные  средства  по  МО'!BD16</f>
        <v>0</v>
      </c>
      <c r="GW15" s="1118"/>
      <c r="GX15" s="1120"/>
      <c r="GY15" s="1118">
        <f>'Проверочная  таблица'!NG17</f>
        <v>0</v>
      </c>
      <c r="GZ15" s="100">
        <f>'Федеральные  средства  по  МО'!BE16</f>
        <v>0</v>
      </c>
      <c r="HA15" s="1120"/>
      <c r="HB15" s="1118"/>
      <c r="HC15" s="1120">
        <f>'Проверочная  таблица'!NK17</f>
        <v>0</v>
      </c>
      <c r="HD15" s="103">
        <f>'Федеральные  средства  по  МО'!BF16</f>
        <v>1045364.4099999999</v>
      </c>
      <c r="HE15" s="1118"/>
      <c r="HF15" s="1120">
        <f>'Проверочная  таблица'!NU17</f>
        <v>1045364.4099999999</v>
      </c>
      <c r="HG15" s="1118">
        <f>'Проверочная  таблица'!OA17</f>
        <v>0</v>
      </c>
      <c r="HH15" s="100">
        <f>'Федеральные  средства  по  МО'!BG16</f>
        <v>0</v>
      </c>
      <c r="HI15" s="1120"/>
      <c r="HJ15" s="1118">
        <f>'Проверочная  таблица'!NX17</f>
        <v>0</v>
      </c>
      <c r="HK15" s="1120">
        <f>'Проверочная  таблица'!OD17</f>
        <v>0</v>
      </c>
      <c r="HL15" s="103">
        <f>'Федеральные  средства  по  МО'!BH16</f>
        <v>0</v>
      </c>
      <c r="HM15" s="1118"/>
      <c r="HN15" s="1120"/>
      <c r="HO15" s="1118"/>
      <c r="HP15" s="100">
        <f>'Федеральные  средства  по  МО'!BI16</f>
        <v>0</v>
      </c>
      <c r="HQ15" s="1120"/>
      <c r="HR15" s="1118"/>
      <c r="HS15" s="1120"/>
      <c r="HT15" s="103">
        <f>'Федеральные  средства  по  МО'!BJ16</f>
        <v>0</v>
      </c>
      <c r="HU15" s="1118"/>
      <c r="HV15" s="1120">
        <f>'Проверочная  таблица'!PK17</f>
        <v>0</v>
      </c>
      <c r="HW15" s="1118">
        <f>'Проверочная  таблица'!PY17</f>
        <v>0</v>
      </c>
      <c r="HX15" s="100">
        <f>'Федеральные  средства  по  МО'!BK16</f>
        <v>0</v>
      </c>
      <c r="HY15" s="1120"/>
      <c r="HZ15" s="1118">
        <f>'Проверочная  таблица'!PR17</f>
        <v>0</v>
      </c>
      <c r="IA15" s="1120">
        <f>'Проверочная  таблица'!QF17</f>
        <v>0</v>
      </c>
      <c r="IB15" s="103">
        <f>'Федеральные  средства  по  МО'!BL16</f>
        <v>0</v>
      </c>
      <c r="IC15" s="1118">
        <f>'Проверочная  таблица'!OM17</f>
        <v>0</v>
      </c>
      <c r="ID15" s="1120">
        <f>'Проверочная  таблица'!PM17</f>
        <v>0</v>
      </c>
      <c r="IE15" s="1118">
        <f>'Проверочная  таблица'!QA17</f>
        <v>0</v>
      </c>
      <c r="IF15" s="100">
        <f>'Федеральные  средства  по  МО'!BM16</f>
        <v>0</v>
      </c>
      <c r="IG15" s="1120">
        <f>'Проверочная  таблица'!OR17</f>
        <v>0</v>
      </c>
      <c r="IH15" s="1118">
        <f>'Проверочная  таблица'!PT17</f>
        <v>0</v>
      </c>
      <c r="II15" s="1120">
        <f>'Проверочная  таблица'!QH17</f>
        <v>0</v>
      </c>
      <c r="IJ15" s="103">
        <f>'Федеральные  средства  по  МО'!BN16</f>
        <v>0</v>
      </c>
      <c r="IK15" s="1118">
        <f>'Проверочная  таблица'!OO17</f>
        <v>0</v>
      </c>
      <c r="IL15" s="1120">
        <f>'Проверочная  таблица'!PO17</f>
        <v>0</v>
      </c>
      <c r="IM15" s="1118">
        <f>'Проверочная  таблица'!QC17</f>
        <v>0</v>
      </c>
      <c r="IN15" s="100">
        <f>'Федеральные  средства  по  МО'!BO16</f>
        <v>0</v>
      </c>
      <c r="IO15" s="1120">
        <f>'Проверочная  таблица'!OT17</f>
        <v>0</v>
      </c>
      <c r="IP15" s="1118">
        <f>'Проверочная  таблица'!PV17</f>
        <v>0</v>
      </c>
      <c r="IQ15" s="1119">
        <f>'Проверочная  таблица'!QJ17</f>
        <v>0</v>
      </c>
    </row>
    <row r="16" spans="1:251" ht="25.5" customHeight="1" x14ac:dyDescent="0.3">
      <c r="A16" s="105" t="s">
        <v>86</v>
      </c>
      <c r="B16" s="1115">
        <f>D16-'Федеральные  средства  по  МО'!D17</f>
        <v>0</v>
      </c>
      <c r="C16" s="1115">
        <f>H16-'Федеральные  средства  по  МО'!E17</f>
        <v>0</v>
      </c>
      <c r="D16" s="267">
        <f t="shared" si="15"/>
        <v>65867292.019999996</v>
      </c>
      <c r="E16" s="1116">
        <f t="shared" si="0"/>
        <v>55267166.159999996</v>
      </c>
      <c r="F16" s="1116">
        <f t="shared" si="0"/>
        <v>10600125.859999999</v>
      </c>
      <c r="G16" s="1116">
        <f t="shared" si="0"/>
        <v>0</v>
      </c>
      <c r="H16" s="267">
        <f t="shared" si="0"/>
        <v>335159.36</v>
      </c>
      <c r="I16" s="1116">
        <f t="shared" si="0"/>
        <v>335159.36</v>
      </c>
      <c r="J16" s="1116">
        <f t="shared" si="0"/>
        <v>0</v>
      </c>
      <c r="K16" s="1116">
        <f t="shared" si="0"/>
        <v>0</v>
      </c>
      <c r="L16" s="1212">
        <f>'Федеральные  средства  по  МО'!H17</f>
        <v>35043774.009999998</v>
      </c>
      <c r="M16" s="1220">
        <f>'Проверочная  таблица'!CQ18</f>
        <v>35043774.009999998</v>
      </c>
      <c r="N16" s="1221">
        <f>'Проверочная  таблица'!CU18</f>
        <v>0</v>
      </c>
      <c r="O16" s="1220">
        <f>'Проверочная  таблица'!CW18</f>
        <v>0</v>
      </c>
      <c r="P16" s="1222">
        <f>'Федеральные  средства  по  МО'!I17</f>
        <v>0</v>
      </c>
      <c r="Q16" s="1221">
        <f>'Проверочная  таблица'!CR18</f>
        <v>0</v>
      </c>
      <c r="R16" s="1220">
        <f>'Проверочная  таблица'!CV18</f>
        <v>0</v>
      </c>
      <c r="S16" s="1221">
        <f>'Проверочная  таблица'!CX18</f>
        <v>0</v>
      </c>
      <c r="T16" s="1249">
        <f>'Федеральные  средства  по  МО'!J17</f>
        <v>0</v>
      </c>
      <c r="U16" s="1250"/>
      <c r="V16" s="1221"/>
      <c r="W16" s="1251"/>
      <c r="X16" s="1249">
        <f>'Федеральные  средства  по  МО'!K17</f>
        <v>0</v>
      </c>
      <c r="Y16" s="1221"/>
      <c r="Z16" s="1220"/>
      <c r="AA16" s="1221"/>
      <c r="AB16" s="1212">
        <f>'Федеральные  средства  по  МО'!L17</f>
        <v>0</v>
      </c>
      <c r="AC16" s="1220">
        <f t="shared" si="1"/>
        <v>0</v>
      </c>
      <c r="AD16" s="1220"/>
      <c r="AE16" s="1221"/>
      <c r="AF16" s="1249">
        <f>'Федеральные  средства  по  МО'!M17</f>
        <v>0</v>
      </c>
      <c r="AG16" s="1220">
        <f t="shared" si="2"/>
        <v>0</v>
      </c>
      <c r="AH16" s="1221"/>
      <c r="AI16" s="1220"/>
      <c r="AJ16" s="1229">
        <f>'Федеральные  средства  по  МО'!N17</f>
        <v>0</v>
      </c>
      <c r="AK16" s="1220">
        <f t="shared" si="3"/>
        <v>0</v>
      </c>
      <c r="AL16" s="1221"/>
      <c r="AM16" s="1220"/>
      <c r="AN16" s="1229">
        <f>'Федеральные  средства  по  МО'!O17</f>
        <v>0</v>
      </c>
      <c r="AO16" s="1220">
        <f t="shared" si="4"/>
        <v>0</v>
      </c>
      <c r="AP16" s="1220"/>
      <c r="AQ16" s="1221"/>
      <c r="AR16" s="1252">
        <f>'Федеральные  средства  по  МО'!P17</f>
        <v>0</v>
      </c>
      <c r="AS16" s="1220">
        <f t="shared" si="5"/>
        <v>0</v>
      </c>
      <c r="AT16" s="1220"/>
      <c r="AU16" s="1250"/>
      <c r="AV16" s="1222">
        <f>'Федеральные  средства  по  МО'!Q17</f>
        <v>0</v>
      </c>
      <c r="AW16" s="1220">
        <f t="shared" si="6"/>
        <v>0</v>
      </c>
      <c r="AX16" s="1220"/>
      <c r="AY16" s="1221"/>
      <c r="AZ16" s="1249">
        <f>'Федеральные  средства  по  МО'!R17</f>
        <v>2859675</v>
      </c>
      <c r="BA16" s="1220">
        <f t="shared" si="7"/>
        <v>2859675</v>
      </c>
      <c r="BB16" s="1220"/>
      <c r="BC16" s="1250"/>
      <c r="BD16" s="1229">
        <f>'Федеральные  средства  по  МО'!S17</f>
        <v>0</v>
      </c>
      <c r="BE16" s="1220">
        <f t="shared" si="8"/>
        <v>0</v>
      </c>
      <c r="BF16" s="1220"/>
      <c r="BG16" s="1221"/>
      <c r="BH16" s="1212">
        <f>'Федеральные  средства  по  МО'!T17</f>
        <v>0</v>
      </c>
      <c r="BI16" s="1220">
        <f t="shared" si="9"/>
        <v>0</v>
      </c>
      <c r="BJ16" s="1221"/>
      <c r="BK16" s="1220"/>
      <c r="BL16" s="1222">
        <f>'Федеральные  средства  по  МО'!U17</f>
        <v>0</v>
      </c>
      <c r="BM16" s="1220">
        <f t="shared" si="10"/>
        <v>0</v>
      </c>
      <c r="BN16" s="1220"/>
      <c r="BO16" s="1221"/>
      <c r="BP16" s="1212">
        <f>'Федеральные  средства  по  МО'!V17</f>
        <v>0</v>
      </c>
      <c r="BQ16" s="1220"/>
      <c r="BR16" s="1221"/>
      <c r="BS16" s="1220"/>
      <c r="BT16" s="1222">
        <f>'Федеральные  средства  по  МО'!W17</f>
        <v>0</v>
      </c>
      <c r="BU16" s="1221"/>
      <c r="BV16" s="1220"/>
      <c r="BW16" s="1221"/>
      <c r="BX16" s="1212">
        <f>'Федеральные  средства  по  МО'!X17</f>
        <v>0</v>
      </c>
      <c r="BY16" s="1220">
        <f t="shared" si="11"/>
        <v>0</v>
      </c>
      <c r="BZ16" s="1221"/>
      <c r="CA16" s="1220"/>
      <c r="CB16" s="1222">
        <f>'Федеральные  средства  по  МО'!Y17</f>
        <v>0</v>
      </c>
      <c r="CC16" s="1220">
        <f t="shared" si="16"/>
        <v>0</v>
      </c>
      <c r="CD16" s="1220"/>
      <c r="CE16" s="1221"/>
      <c r="CF16" s="1212">
        <f>'Федеральные  средства  по  МО'!Z17</f>
        <v>0</v>
      </c>
      <c r="CG16" s="1220"/>
      <c r="CH16" s="1220"/>
      <c r="CI16" s="1221"/>
      <c r="CJ16" s="1249">
        <f>'Федеральные  средства  по  МО'!AA17</f>
        <v>0</v>
      </c>
      <c r="CK16" s="1221"/>
      <c r="CL16" s="1220"/>
      <c r="CM16" s="1221"/>
      <c r="CN16" s="1212">
        <f>'Федеральные  средства  по  МО'!AB17</f>
        <v>0</v>
      </c>
      <c r="CO16" s="1220"/>
      <c r="CP16" s="1221"/>
      <c r="CQ16" s="1220"/>
      <c r="CR16" s="1222">
        <f>'Федеральные  средства  по  МО'!AC17</f>
        <v>0</v>
      </c>
      <c r="CS16" s="1221"/>
      <c r="CT16" s="1220"/>
      <c r="CU16" s="1221"/>
      <c r="CV16" s="1212">
        <f>'Федеральные  средства  по  МО'!AD17</f>
        <v>16640800</v>
      </c>
      <c r="CW16" s="1220">
        <f t="shared" si="12"/>
        <v>16640800</v>
      </c>
      <c r="CX16" s="1221"/>
      <c r="CY16" s="1220"/>
      <c r="CZ16" s="1222">
        <f>'Федеральные  средства  по  МО'!AE17</f>
        <v>0</v>
      </c>
      <c r="DA16" s="1220">
        <f t="shared" si="13"/>
        <v>0</v>
      </c>
      <c r="DB16" s="1220"/>
      <c r="DC16" s="1221"/>
      <c r="DD16" s="1212">
        <f>'Федеральные  средства  по  МО'!AF17</f>
        <v>942275.44</v>
      </c>
      <c r="DE16" s="1220">
        <f>'Проверочная  таблица'!GK18</f>
        <v>0</v>
      </c>
      <c r="DF16" s="1220">
        <f>'Проверочная  таблица'!HE18</f>
        <v>942275.44</v>
      </c>
      <c r="DG16" s="1221">
        <f>'Проверочная  таблица'!HO18</f>
        <v>0</v>
      </c>
      <c r="DH16" s="1249">
        <f>'Федеральные  средства  по  МО'!AG17</f>
        <v>0</v>
      </c>
      <c r="DI16" s="1221">
        <f>'Проверочная  таблица'!GP18</f>
        <v>0</v>
      </c>
      <c r="DJ16" s="1220">
        <f>'Проверочная  таблица'!HJ18</f>
        <v>0</v>
      </c>
      <c r="DK16" s="1221">
        <f>'Проверочная  таблица'!HT18</f>
        <v>0</v>
      </c>
      <c r="DL16" s="1212">
        <f>'Федеральные  средства  по  МО'!AH17</f>
        <v>0</v>
      </c>
      <c r="DM16" s="1220"/>
      <c r="DN16" s="1221"/>
      <c r="DO16" s="1220"/>
      <c r="DP16" s="1222">
        <f>'Федеральные  средства  по  МО'!AI17</f>
        <v>0</v>
      </c>
      <c r="DQ16" s="1221"/>
      <c r="DR16" s="1220"/>
      <c r="DS16" s="1221"/>
      <c r="DT16" s="1212">
        <f>'Федеральные  средства  по  МО'!AJ17</f>
        <v>0</v>
      </c>
      <c r="DU16" s="1220">
        <f t="shared" si="17"/>
        <v>0</v>
      </c>
      <c r="DV16" s="1221"/>
      <c r="DW16" s="1220"/>
      <c r="DX16" s="1222">
        <f>'Федеральные  средства  по  МО'!AK17</f>
        <v>0</v>
      </c>
      <c r="DY16" s="1220">
        <f t="shared" si="18"/>
        <v>0</v>
      </c>
      <c r="DZ16" s="1220"/>
      <c r="EA16" s="1221"/>
      <c r="EB16" s="1212">
        <f>'Федеральные  средства  по  МО'!AL17</f>
        <v>0</v>
      </c>
      <c r="EC16" s="1220"/>
      <c r="ED16" s="1221"/>
      <c r="EE16" s="1220"/>
      <c r="EF16" s="1222">
        <f>'Федеральные  средства  по  МО'!AM17</f>
        <v>0</v>
      </c>
      <c r="EG16" s="1221"/>
      <c r="EH16" s="1220"/>
      <c r="EI16" s="1221"/>
      <c r="EJ16" s="1212">
        <f>'Федеральные  средства  по  МО'!AN17</f>
        <v>1746424.96</v>
      </c>
      <c r="EK16" s="1220">
        <f>'Проверочная  таблица'!II18</f>
        <v>717708.89</v>
      </c>
      <c r="EL16" s="1221">
        <f>'Проверочная  таблица'!IU18</f>
        <v>1028716.07</v>
      </c>
      <c r="EM16" s="1220">
        <f>'Проверочная  таблица'!JA18</f>
        <v>0</v>
      </c>
      <c r="EN16" s="1222">
        <f>'Федеральные  средства  по  МО'!AO17</f>
        <v>335159.36</v>
      </c>
      <c r="EO16" s="1221">
        <f>'Проверочная  таблица'!IL18</f>
        <v>335159.36</v>
      </c>
      <c r="EP16" s="1220">
        <f>'Проверочная  таблица'!IX18</f>
        <v>0</v>
      </c>
      <c r="EQ16" s="1221">
        <f>'Проверочная  таблица'!JD18</f>
        <v>0</v>
      </c>
      <c r="ER16" s="1212">
        <f>'Федеральные  средства  по  МО'!AP17</f>
        <v>0</v>
      </c>
      <c r="ES16" s="1220">
        <f t="shared" si="19"/>
        <v>0</v>
      </c>
      <c r="ET16" s="1221"/>
      <c r="EU16" s="1220"/>
      <c r="EV16" s="1222">
        <f>'Федеральные  средства  по  МО'!AQ17</f>
        <v>0</v>
      </c>
      <c r="EW16" s="1220">
        <f t="shared" si="20"/>
        <v>0</v>
      </c>
      <c r="EX16" s="1220"/>
      <c r="EY16" s="1221"/>
      <c r="EZ16" s="1212">
        <f>'Федеральные  средства  по  МО'!AR17</f>
        <v>5208.26</v>
      </c>
      <c r="FA16" s="1220">
        <f>'Проверочная  таблица'!JO18</f>
        <v>5208.26</v>
      </c>
      <c r="FB16" s="1221">
        <f>'Проверочная  таблица'!KI18</f>
        <v>0</v>
      </c>
      <c r="FC16" s="1220">
        <f>'Проверочная  таблица'!KS18</f>
        <v>0</v>
      </c>
      <c r="FD16" s="1222">
        <f>'Федеральные  средства  по  МО'!AS17</f>
        <v>0</v>
      </c>
      <c r="FE16" s="1221">
        <f>'Проверочная  таблица'!JT18</f>
        <v>0</v>
      </c>
      <c r="FF16" s="1220">
        <f>'Проверочная  таблица'!KN18</f>
        <v>0</v>
      </c>
      <c r="FG16" s="1221">
        <f>'Проверочная  таблица'!KX18</f>
        <v>0</v>
      </c>
      <c r="FH16" s="1212">
        <f>'Федеральные  средства  по  МО'!AT17</f>
        <v>0</v>
      </c>
      <c r="FI16" s="1220"/>
      <c r="FJ16" s="1221">
        <f>'Проверочная  таблица'!KG18</f>
        <v>0</v>
      </c>
      <c r="FK16" s="1220">
        <f>'Проверочная  таблица'!KQ18</f>
        <v>0</v>
      </c>
      <c r="FL16" s="1222">
        <f>'Федеральные  средства  по  МО'!AU17</f>
        <v>0</v>
      </c>
      <c r="FM16" s="1221"/>
      <c r="FN16" s="1220">
        <f>'Проверочная  таблица'!KL18</f>
        <v>0</v>
      </c>
      <c r="FO16" s="1221">
        <f>'Проверочная  таблица'!KV18</f>
        <v>0</v>
      </c>
      <c r="FP16" s="1212">
        <f>'Федеральные  средства  по  МО'!AV17</f>
        <v>0</v>
      </c>
      <c r="FQ16" s="1220">
        <f t="shared" si="21"/>
        <v>0</v>
      </c>
      <c r="FR16" s="1221"/>
      <c r="FS16" s="1220"/>
      <c r="FT16" s="1229">
        <f>'Федеральные  средства  по  МО'!AW17</f>
        <v>0</v>
      </c>
      <c r="FU16" s="1220">
        <f t="shared" si="14"/>
        <v>0</v>
      </c>
      <c r="FV16" s="1221"/>
      <c r="FW16" s="1220"/>
      <c r="FX16" s="1229">
        <f>'Федеральные  средства  по  МО'!AX17</f>
        <v>0</v>
      </c>
      <c r="FY16" s="1220"/>
      <c r="FZ16" s="1221"/>
      <c r="GA16" s="1220"/>
      <c r="GB16" s="1222">
        <f>'Федеральные  средства  по  МО'!AY17</f>
        <v>0</v>
      </c>
      <c r="GC16" s="1221"/>
      <c r="GD16" s="1220"/>
      <c r="GE16" s="1221"/>
      <c r="GF16" s="1212">
        <f>'Федеральные  средства  по  МО'!AZ17</f>
        <v>0</v>
      </c>
      <c r="GG16" s="1220"/>
      <c r="GH16" s="1221"/>
      <c r="GI16" s="1220"/>
      <c r="GJ16" s="1229">
        <f>'Федеральные  средства  по  МО'!BA17</f>
        <v>0</v>
      </c>
      <c r="GK16" s="1220"/>
      <c r="GL16" s="1221"/>
      <c r="GM16" s="1220"/>
      <c r="GN16" s="1229">
        <f>'Федеральные  средства  по  МО'!BB17</f>
        <v>0</v>
      </c>
      <c r="GO16" s="1220"/>
      <c r="GP16" s="1221"/>
      <c r="GQ16" s="1220"/>
      <c r="GR16" s="1222">
        <f>'Федеральные  средства  по  МО'!BC17</f>
        <v>0</v>
      </c>
      <c r="GS16" s="1221"/>
      <c r="GT16" s="1220"/>
      <c r="GU16" s="1221"/>
      <c r="GV16" s="1212">
        <f>'Федеральные  средства  по  МО'!BD17</f>
        <v>0</v>
      </c>
      <c r="GW16" s="1220"/>
      <c r="GX16" s="1221"/>
      <c r="GY16" s="1220">
        <f>'Проверочная  таблица'!NG18</f>
        <v>0</v>
      </c>
      <c r="GZ16" s="1222">
        <f>'Федеральные  средства  по  МО'!BE17</f>
        <v>0</v>
      </c>
      <c r="HA16" s="1221"/>
      <c r="HB16" s="1220"/>
      <c r="HC16" s="1221">
        <f>'Проверочная  таблица'!NK18</f>
        <v>0</v>
      </c>
      <c r="HD16" s="1212">
        <f>'Федеральные  средства  по  МО'!BF17</f>
        <v>8629134.3499999996</v>
      </c>
      <c r="HE16" s="1220"/>
      <c r="HF16" s="1221">
        <f>'Проверочная  таблица'!NU18</f>
        <v>8629134.3499999996</v>
      </c>
      <c r="HG16" s="1220">
        <f>'Проверочная  таблица'!OA18</f>
        <v>0</v>
      </c>
      <c r="HH16" s="1222">
        <f>'Федеральные  средства  по  МО'!BG17</f>
        <v>0</v>
      </c>
      <c r="HI16" s="1221"/>
      <c r="HJ16" s="1220">
        <f>'Проверочная  таблица'!NX18</f>
        <v>0</v>
      </c>
      <c r="HK16" s="1221">
        <f>'Проверочная  таблица'!OD18</f>
        <v>0</v>
      </c>
      <c r="HL16" s="1212">
        <f>'Федеральные  средства  по  МО'!BH17</f>
        <v>0</v>
      </c>
      <c r="HM16" s="1220"/>
      <c r="HN16" s="1221"/>
      <c r="HO16" s="1220"/>
      <c r="HP16" s="1222">
        <f>'Федеральные  средства  по  МО'!BI17</f>
        <v>0</v>
      </c>
      <c r="HQ16" s="1221"/>
      <c r="HR16" s="1220"/>
      <c r="HS16" s="1221"/>
      <c r="HT16" s="1212">
        <f>'Федеральные  средства  по  МО'!BJ17</f>
        <v>0</v>
      </c>
      <c r="HU16" s="1220"/>
      <c r="HV16" s="1221">
        <f>'Проверочная  таблица'!PK18</f>
        <v>0</v>
      </c>
      <c r="HW16" s="1220">
        <f>'Проверочная  таблица'!PY18</f>
        <v>0</v>
      </c>
      <c r="HX16" s="1222">
        <f>'Федеральные  средства  по  МО'!BK17</f>
        <v>0</v>
      </c>
      <c r="HY16" s="1221"/>
      <c r="HZ16" s="1220">
        <f>'Проверочная  таблица'!PR18</f>
        <v>0</v>
      </c>
      <c r="IA16" s="1221">
        <f>'Проверочная  таблица'!QF18</f>
        <v>0</v>
      </c>
      <c r="IB16" s="1212">
        <f>'Федеральные  средства  по  МО'!BL17</f>
        <v>0</v>
      </c>
      <c r="IC16" s="1220">
        <f>'Проверочная  таблица'!OM18</f>
        <v>0</v>
      </c>
      <c r="ID16" s="1221">
        <f>'Проверочная  таблица'!PM18</f>
        <v>0</v>
      </c>
      <c r="IE16" s="1220">
        <f>'Проверочная  таблица'!QA18</f>
        <v>0</v>
      </c>
      <c r="IF16" s="1222">
        <f>'Федеральные  средства  по  МО'!BM17</f>
        <v>0</v>
      </c>
      <c r="IG16" s="1221">
        <f>'Проверочная  таблица'!OR18</f>
        <v>0</v>
      </c>
      <c r="IH16" s="1220">
        <f>'Проверочная  таблица'!PT18</f>
        <v>0</v>
      </c>
      <c r="II16" s="1221">
        <f>'Проверочная  таблица'!QH18</f>
        <v>0</v>
      </c>
      <c r="IJ16" s="1212">
        <f>'Федеральные  средства  по  МО'!BN17</f>
        <v>0</v>
      </c>
      <c r="IK16" s="1220">
        <f>'Проверочная  таблица'!OO18</f>
        <v>0</v>
      </c>
      <c r="IL16" s="1221">
        <f>'Проверочная  таблица'!PO18</f>
        <v>0</v>
      </c>
      <c r="IM16" s="1220">
        <f>'Проверочная  таблица'!QC18</f>
        <v>0</v>
      </c>
      <c r="IN16" s="1222">
        <f>'Федеральные  средства  по  МО'!BO17</f>
        <v>0</v>
      </c>
      <c r="IO16" s="1221">
        <f>'Проверочная  таблица'!OT18</f>
        <v>0</v>
      </c>
      <c r="IP16" s="1220">
        <f>'Проверочная  таблица'!PV18</f>
        <v>0</v>
      </c>
      <c r="IQ16" s="1250">
        <f>'Проверочная  таблица'!QJ18</f>
        <v>0</v>
      </c>
    </row>
    <row r="17" spans="1:251" ht="25.5" customHeight="1" x14ac:dyDescent="0.3">
      <c r="A17" s="102" t="s">
        <v>87</v>
      </c>
      <c r="B17" s="1115">
        <f>D17-'Федеральные  средства  по  МО'!D18</f>
        <v>0</v>
      </c>
      <c r="C17" s="1115">
        <f>H17-'Федеральные  средства  по  МО'!E18</f>
        <v>0</v>
      </c>
      <c r="D17" s="267">
        <f t="shared" si="15"/>
        <v>48191379.82</v>
      </c>
      <c r="E17" s="1116">
        <f t="shared" si="0"/>
        <v>3768772.93</v>
      </c>
      <c r="F17" s="1116">
        <f t="shared" si="0"/>
        <v>27155518.270000003</v>
      </c>
      <c r="G17" s="1116">
        <f t="shared" si="0"/>
        <v>17267088.620000001</v>
      </c>
      <c r="H17" s="267">
        <f t="shared" si="0"/>
        <v>0</v>
      </c>
      <c r="I17" s="1116">
        <f t="shared" si="0"/>
        <v>0</v>
      </c>
      <c r="J17" s="1116">
        <f t="shared" si="0"/>
        <v>0</v>
      </c>
      <c r="K17" s="1116">
        <f t="shared" si="0"/>
        <v>0</v>
      </c>
      <c r="L17" s="103">
        <f>'Федеральные  средства  по  МО'!H18</f>
        <v>0</v>
      </c>
      <c r="M17" s="1118">
        <f>'Проверочная  таблица'!CQ19</f>
        <v>0</v>
      </c>
      <c r="N17" s="1120">
        <f>'Проверочная  таблица'!CU19</f>
        <v>0</v>
      </c>
      <c r="O17" s="1118">
        <f>'Проверочная  таблица'!CW19</f>
        <v>0</v>
      </c>
      <c r="P17" s="100">
        <f>'Федеральные  средства  по  МО'!I18</f>
        <v>0</v>
      </c>
      <c r="Q17" s="1120">
        <f>'Проверочная  таблица'!CR19</f>
        <v>0</v>
      </c>
      <c r="R17" s="1118">
        <f>'Проверочная  таблица'!CV19</f>
        <v>0</v>
      </c>
      <c r="S17" s="1120">
        <f>'Проверочная  таблица'!CX19</f>
        <v>0</v>
      </c>
      <c r="T17" s="101">
        <f>'Федеральные  средства  по  МО'!J18</f>
        <v>0</v>
      </c>
      <c r="U17" s="1119"/>
      <c r="V17" s="1120"/>
      <c r="W17" s="1117"/>
      <c r="X17" s="101">
        <f>'Федеральные  средства  по  МО'!K18</f>
        <v>0</v>
      </c>
      <c r="Y17" s="1120"/>
      <c r="Z17" s="1118"/>
      <c r="AA17" s="1120"/>
      <c r="AB17" s="103">
        <f>'Федеральные  средства  по  МО'!L18</f>
        <v>0</v>
      </c>
      <c r="AC17" s="1118">
        <f t="shared" si="1"/>
        <v>0</v>
      </c>
      <c r="AD17" s="1118"/>
      <c r="AE17" s="1120"/>
      <c r="AF17" s="101">
        <f>'Федеральные  средства  по  МО'!M18</f>
        <v>0</v>
      </c>
      <c r="AG17" s="1118">
        <f t="shared" si="2"/>
        <v>0</v>
      </c>
      <c r="AH17" s="1120"/>
      <c r="AI17" s="1118"/>
      <c r="AJ17" s="104">
        <f>'Федеральные  средства  по  МО'!N18</f>
        <v>0</v>
      </c>
      <c r="AK17" s="1118">
        <f t="shared" si="3"/>
        <v>0</v>
      </c>
      <c r="AL17" s="1120"/>
      <c r="AM17" s="1118"/>
      <c r="AN17" s="104">
        <f>'Федеральные  средства  по  МО'!O18</f>
        <v>0</v>
      </c>
      <c r="AO17" s="1118">
        <f t="shared" si="4"/>
        <v>0</v>
      </c>
      <c r="AP17" s="1118"/>
      <c r="AQ17" s="1120"/>
      <c r="AR17" s="1211">
        <f>'Федеральные  средства  по  МО'!P18</f>
        <v>0</v>
      </c>
      <c r="AS17" s="1118">
        <f t="shared" si="5"/>
        <v>0</v>
      </c>
      <c r="AT17" s="1118"/>
      <c r="AU17" s="1119"/>
      <c r="AV17" s="100">
        <f>'Федеральные  средства  по  МО'!Q18</f>
        <v>0</v>
      </c>
      <c r="AW17" s="1118">
        <f t="shared" si="6"/>
        <v>0</v>
      </c>
      <c r="AX17" s="1118"/>
      <c r="AY17" s="1120"/>
      <c r="AZ17" s="101">
        <f>'Федеральные  средства  по  МО'!R18</f>
        <v>2859675</v>
      </c>
      <c r="BA17" s="1118">
        <f t="shared" si="7"/>
        <v>2859675</v>
      </c>
      <c r="BB17" s="1118"/>
      <c r="BC17" s="1119"/>
      <c r="BD17" s="104">
        <f>'Федеральные  средства  по  МО'!S18</f>
        <v>0</v>
      </c>
      <c r="BE17" s="1118">
        <f t="shared" si="8"/>
        <v>0</v>
      </c>
      <c r="BF17" s="1118"/>
      <c r="BG17" s="1120"/>
      <c r="BH17" s="103">
        <f>'Федеральные  средства  по  МО'!T18</f>
        <v>0</v>
      </c>
      <c r="BI17" s="1118">
        <f t="shared" si="9"/>
        <v>0</v>
      </c>
      <c r="BJ17" s="1120"/>
      <c r="BK17" s="1118"/>
      <c r="BL17" s="100">
        <f>'Федеральные  средства  по  МО'!U18</f>
        <v>0</v>
      </c>
      <c r="BM17" s="1118">
        <f t="shared" si="10"/>
        <v>0</v>
      </c>
      <c r="BN17" s="1118"/>
      <c r="BO17" s="1120"/>
      <c r="BP17" s="103">
        <f>'Федеральные  средства  по  МО'!V18</f>
        <v>0</v>
      </c>
      <c r="BQ17" s="1118"/>
      <c r="BR17" s="1120"/>
      <c r="BS17" s="1118"/>
      <c r="BT17" s="100">
        <f>'Федеральные  средства  по  МО'!W18</f>
        <v>0</v>
      </c>
      <c r="BU17" s="1120"/>
      <c r="BV17" s="1118"/>
      <c r="BW17" s="1120"/>
      <c r="BX17" s="103">
        <f>'Федеральные  средства  по  МО'!X18</f>
        <v>0</v>
      </c>
      <c r="BY17" s="1118">
        <f t="shared" si="11"/>
        <v>0</v>
      </c>
      <c r="BZ17" s="1120"/>
      <c r="CA17" s="1118"/>
      <c r="CB17" s="100">
        <f>'Федеральные  средства  по  МО'!Y18</f>
        <v>0</v>
      </c>
      <c r="CC17" s="1118">
        <f t="shared" si="16"/>
        <v>0</v>
      </c>
      <c r="CD17" s="1118"/>
      <c r="CE17" s="1120"/>
      <c r="CF17" s="103">
        <f>'Федеральные  средства  по  МО'!Z18</f>
        <v>0</v>
      </c>
      <c r="CG17" s="1118"/>
      <c r="CH17" s="1118"/>
      <c r="CI17" s="1120"/>
      <c r="CJ17" s="101">
        <f>'Федеральные  средства  по  МО'!AA18</f>
        <v>0</v>
      </c>
      <c r="CK17" s="1120"/>
      <c r="CL17" s="1118"/>
      <c r="CM17" s="1120"/>
      <c r="CN17" s="103">
        <f>'Федеральные  средства  по  МО'!AB18</f>
        <v>0</v>
      </c>
      <c r="CO17" s="1118"/>
      <c r="CP17" s="1120"/>
      <c r="CQ17" s="1118"/>
      <c r="CR17" s="100">
        <f>'Федеральные  средства  по  МО'!AC18</f>
        <v>0</v>
      </c>
      <c r="CS17" s="1120"/>
      <c r="CT17" s="1118"/>
      <c r="CU17" s="1120"/>
      <c r="CV17" s="103">
        <f>'Федеральные  средства  по  МО'!AD18</f>
        <v>0</v>
      </c>
      <c r="CW17" s="1118">
        <f t="shared" si="12"/>
        <v>0</v>
      </c>
      <c r="CX17" s="1120"/>
      <c r="CY17" s="1118"/>
      <c r="CZ17" s="100">
        <f>'Федеральные  средства  по  МО'!AE18</f>
        <v>0</v>
      </c>
      <c r="DA17" s="1118">
        <f t="shared" si="13"/>
        <v>0</v>
      </c>
      <c r="DB17" s="1118"/>
      <c r="DC17" s="1120"/>
      <c r="DD17" s="103">
        <f>'Федеральные  средства  по  МО'!AF18</f>
        <v>257870.98</v>
      </c>
      <c r="DE17" s="1118">
        <f>'Проверочная  таблица'!GK19</f>
        <v>0</v>
      </c>
      <c r="DF17" s="1118">
        <f>'Проверочная  таблица'!HE19</f>
        <v>156467.17000000001</v>
      </c>
      <c r="DG17" s="1120">
        <f>'Проверочная  таблица'!HO19</f>
        <v>101403.81</v>
      </c>
      <c r="DH17" s="101">
        <f>'Федеральные  средства  по  МО'!AG18</f>
        <v>0</v>
      </c>
      <c r="DI17" s="1120">
        <f>'Проверочная  таблица'!GP19</f>
        <v>0</v>
      </c>
      <c r="DJ17" s="1118">
        <f>'Проверочная  таблица'!HJ19</f>
        <v>0</v>
      </c>
      <c r="DK17" s="1120">
        <f>'Проверочная  таблица'!HT19</f>
        <v>0</v>
      </c>
      <c r="DL17" s="103">
        <f>'Федеральные  средства  по  МО'!AH18</f>
        <v>0</v>
      </c>
      <c r="DM17" s="1118"/>
      <c r="DN17" s="1120"/>
      <c r="DO17" s="1118"/>
      <c r="DP17" s="100">
        <f>'Федеральные  средства  по  МО'!AI18</f>
        <v>0</v>
      </c>
      <c r="DQ17" s="1120"/>
      <c r="DR17" s="1118"/>
      <c r="DS17" s="1120"/>
      <c r="DT17" s="103">
        <f>'Федеральные  средства  по  МО'!AJ18</f>
        <v>0</v>
      </c>
      <c r="DU17" s="1118">
        <f t="shared" si="17"/>
        <v>0</v>
      </c>
      <c r="DV17" s="1120"/>
      <c r="DW17" s="1118"/>
      <c r="DX17" s="100">
        <f>'Федеральные  средства  по  МО'!AK18</f>
        <v>0</v>
      </c>
      <c r="DY17" s="1118">
        <f t="shared" si="18"/>
        <v>0</v>
      </c>
      <c r="DZ17" s="1118"/>
      <c r="EA17" s="1120"/>
      <c r="EB17" s="103">
        <f>'Федеральные  средства  по  МО'!AL18</f>
        <v>0</v>
      </c>
      <c r="EC17" s="1118"/>
      <c r="ED17" s="1120"/>
      <c r="EE17" s="1118"/>
      <c r="EF17" s="100">
        <f>'Федеральные  средства  по  МО'!AM18</f>
        <v>0</v>
      </c>
      <c r="EG17" s="1120"/>
      <c r="EH17" s="1118"/>
      <c r="EI17" s="1120"/>
      <c r="EJ17" s="103">
        <f>'Федеральные  средства  по  МО'!AN18</f>
        <v>2023440.0100000002</v>
      </c>
      <c r="EK17" s="1118">
        <f>'Проверочная  таблица'!II19</f>
        <v>909097.93</v>
      </c>
      <c r="EL17" s="1120">
        <f>'Проверочная  таблица'!IU19</f>
        <v>478657.27</v>
      </c>
      <c r="EM17" s="1118">
        <f>'Проверочная  таблица'!JA19</f>
        <v>635684.81000000006</v>
      </c>
      <c r="EN17" s="100">
        <f>'Федеральные  средства  по  МО'!AO18</f>
        <v>0</v>
      </c>
      <c r="EO17" s="1120">
        <f>'Проверочная  таблица'!IL19</f>
        <v>0</v>
      </c>
      <c r="EP17" s="1118">
        <f>'Проверочная  таблица'!IX19</f>
        <v>0</v>
      </c>
      <c r="EQ17" s="1120">
        <f>'Проверочная  таблица'!JD19</f>
        <v>0</v>
      </c>
      <c r="ER17" s="103">
        <f>'Федеральные  средства  по  МО'!AP18</f>
        <v>0</v>
      </c>
      <c r="ES17" s="1118">
        <f t="shared" si="19"/>
        <v>0</v>
      </c>
      <c r="ET17" s="1120"/>
      <c r="EU17" s="1118"/>
      <c r="EV17" s="100">
        <f>'Федеральные  средства  по  МО'!AQ18</f>
        <v>0</v>
      </c>
      <c r="EW17" s="1118">
        <f t="shared" si="20"/>
        <v>0</v>
      </c>
      <c r="EX17" s="1118"/>
      <c r="EY17" s="1120"/>
      <c r="EZ17" s="103">
        <f>'Федеральные  средства  по  МО'!AR18</f>
        <v>0</v>
      </c>
      <c r="FA17" s="1118">
        <f>'Проверочная  таблица'!JO19</f>
        <v>0</v>
      </c>
      <c r="FB17" s="1120">
        <f>'Проверочная  таблица'!KI19</f>
        <v>0</v>
      </c>
      <c r="FC17" s="1118">
        <f>'Проверочная  таблица'!KS19</f>
        <v>0</v>
      </c>
      <c r="FD17" s="100">
        <f>'Федеральные  средства  по  МО'!AS18</f>
        <v>0</v>
      </c>
      <c r="FE17" s="1120">
        <f>'Проверочная  таблица'!JT19</f>
        <v>0</v>
      </c>
      <c r="FF17" s="1118">
        <f>'Проверочная  таблица'!KN19</f>
        <v>0</v>
      </c>
      <c r="FG17" s="1120">
        <f>'Проверочная  таблица'!KX19</f>
        <v>0</v>
      </c>
      <c r="FH17" s="103">
        <f>'Федеральные  средства  по  МО'!AT18</f>
        <v>22680000</v>
      </c>
      <c r="FI17" s="1118"/>
      <c r="FJ17" s="1120">
        <f>'Проверочная  таблица'!KG19</f>
        <v>22680000</v>
      </c>
      <c r="FK17" s="1118">
        <f>'Проверочная  таблица'!KQ19</f>
        <v>0</v>
      </c>
      <c r="FL17" s="100">
        <f>'Федеральные  средства  по  МО'!AU18</f>
        <v>0</v>
      </c>
      <c r="FM17" s="1120"/>
      <c r="FN17" s="1118">
        <f>'Проверочная  таблица'!KL19</f>
        <v>0</v>
      </c>
      <c r="FO17" s="1120">
        <f>'Проверочная  таблица'!KV19</f>
        <v>0</v>
      </c>
      <c r="FP17" s="103">
        <f>'Федеральные  средства  по  МО'!AV18</f>
        <v>0</v>
      </c>
      <c r="FQ17" s="1118">
        <f t="shared" si="21"/>
        <v>0</v>
      </c>
      <c r="FR17" s="1120"/>
      <c r="FS17" s="1118"/>
      <c r="FT17" s="104">
        <f>'Федеральные  средства  по  МО'!AW18</f>
        <v>0</v>
      </c>
      <c r="FU17" s="1118">
        <f t="shared" si="14"/>
        <v>0</v>
      </c>
      <c r="FV17" s="1120"/>
      <c r="FW17" s="1118"/>
      <c r="FX17" s="104">
        <f>'Федеральные  средства  по  МО'!AX18</f>
        <v>0</v>
      </c>
      <c r="FY17" s="1118"/>
      <c r="FZ17" s="1120"/>
      <c r="GA17" s="1118"/>
      <c r="GB17" s="100">
        <f>'Федеральные  средства  по  МО'!AY18</f>
        <v>0</v>
      </c>
      <c r="GC17" s="1120"/>
      <c r="GD17" s="1118"/>
      <c r="GE17" s="1120"/>
      <c r="GF17" s="103">
        <f>'Федеральные  средства  по  МО'!AZ18</f>
        <v>0</v>
      </c>
      <c r="GG17" s="1118"/>
      <c r="GH17" s="1120"/>
      <c r="GI17" s="1118"/>
      <c r="GJ17" s="104">
        <f>'Федеральные  средства  по  МО'!BA18</f>
        <v>0</v>
      </c>
      <c r="GK17" s="1118"/>
      <c r="GL17" s="1120"/>
      <c r="GM17" s="1118"/>
      <c r="GN17" s="104">
        <f>'Федеральные  средства  по  МО'!BB18</f>
        <v>0</v>
      </c>
      <c r="GO17" s="1118"/>
      <c r="GP17" s="1120"/>
      <c r="GQ17" s="1118"/>
      <c r="GR17" s="100">
        <f>'Федеральные  средства  по  МО'!BC18</f>
        <v>0</v>
      </c>
      <c r="GS17" s="1120"/>
      <c r="GT17" s="1118"/>
      <c r="GU17" s="1120"/>
      <c r="GV17" s="103">
        <f>'Федеральные  средства  по  МО'!BD18</f>
        <v>16530000</v>
      </c>
      <c r="GW17" s="1118"/>
      <c r="GX17" s="1120"/>
      <c r="GY17" s="1118">
        <f>'Проверочная  таблица'!NG19</f>
        <v>16530000</v>
      </c>
      <c r="GZ17" s="100">
        <f>'Федеральные  средства  по  МО'!BE18</f>
        <v>0</v>
      </c>
      <c r="HA17" s="1120"/>
      <c r="HB17" s="1118"/>
      <c r="HC17" s="1120">
        <f>'Проверочная  таблица'!NK19</f>
        <v>0</v>
      </c>
      <c r="HD17" s="103">
        <f>'Федеральные  средства  по  МО'!BF18</f>
        <v>3840393.83</v>
      </c>
      <c r="HE17" s="1118"/>
      <c r="HF17" s="1120">
        <f>'Проверочная  таблица'!NU19</f>
        <v>3840393.83</v>
      </c>
      <c r="HG17" s="1118">
        <f>'Проверочная  таблица'!OA19</f>
        <v>0</v>
      </c>
      <c r="HH17" s="100">
        <f>'Федеральные  средства  по  МО'!BG18</f>
        <v>0</v>
      </c>
      <c r="HI17" s="1120"/>
      <c r="HJ17" s="1118">
        <f>'Проверочная  таблица'!NX19</f>
        <v>0</v>
      </c>
      <c r="HK17" s="1120">
        <f>'Проверочная  таблица'!OD19</f>
        <v>0</v>
      </c>
      <c r="HL17" s="103">
        <f>'Федеральные  средства  по  МО'!BH18</f>
        <v>0</v>
      </c>
      <c r="HM17" s="1118"/>
      <c r="HN17" s="1120"/>
      <c r="HO17" s="1118"/>
      <c r="HP17" s="100">
        <f>'Федеральные  средства  по  МО'!BI18</f>
        <v>0</v>
      </c>
      <c r="HQ17" s="1120"/>
      <c r="HR17" s="1118"/>
      <c r="HS17" s="1120"/>
      <c r="HT17" s="103">
        <f>'Федеральные  средства  по  МО'!BJ18</f>
        <v>0</v>
      </c>
      <c r="HU17" s="1118"/>
      <c r="HV17" s="1120">
        <f>'Проверочная  таблица'!PK19</f>
        <v>0</v>
      </c>
      <c r="HW17" s="1118">
        <f>'Проверочная  таблица'!PY19</f>
        <v>0</v>
      </c>
      <c r="HX17" s="100">
        <f>'Федеральные  средства  по  МО'!BK18</f>
        <v>0</v>
      </c>
      <c r="HY17" s="1120"/>
      <c r="HZ17" s="1118">
        <f>'Проверочная  таблица'!PR19</f>
        <v>0</v>
      </c>
      <c r="IA17" s="1120">
        <f>'Проверочная  таблица'!QF19</f>
        <v>0</v>
      </c>
      <c r="IB17" s="103">
        <f>'Федеральные  средства  по  МО'!BL18</f>
        <v>0</v>
      </c>
      <c r="IC17" s="1118">
        <f>'Проверочная  таблица'!OM19</f>
        <v>0</v>
      </c>
      <c r="ID17" s="1120">
        <f>'Проверочная  таблица'!PM19</f>
        <v>0</v>
      </c>
      <c r="IE17" s="1118">
        <f>'Проверочная  таблица'!QA19</f>
        <v>0</v>
      </c>
      <c r="IF17" s="100">
        <f>'Федеральные  средства  по  МО'!BM18</f>
        <v>0</v>
      </c>
      <c r="IG17" s="1120">
        <f>'Проверочная  таблица'!OR19</f>
        <v>0</v>
      </c>
      <c r="IH17" s="1118">
        <f>'Проверочная  таблица'!PT19</f>
        <v>0</v>
      </c>
      <c r="II17" s="1120">
        <f>'Проверочная  таблица'!QH19</f>
        <v>0</v>
      </c>
      <c r="IJ17" s="103">
        <f>'Федеральные  средства  по  МО'!BN18</f>
        <v>0</v>
      </c>
      <c r="IK17" s="1118">
        <f>'Проверочная  таблица'!OO19</f>
        <v>0</v>
      </c>
      <c r="IL17" s="1120">
        <f>'Проверочная  таблица'!PO19</f>
        <v>0</v>
      </c>
      <c r="IM17" s="1118">
        <f>'Проверочная  таблица'!QC19</f>
        <v>0</v>
      </c>
      <c r="IN17" s="100">
        <f>'Федеральные  средства  по  МО'!BO18</f>
        <v>0</v>
      </c>
      <c r="IO17" s="1120">
        <f>'Проверочная  таблица'!OT19</f>
        <v>0</v>
      </c>
      <c r="IP17" s="1118">
        <f>'Проверочная  таблица'!PV19</f>
        <v>0</v>
      </c>
      <c r="IQ17" s="1119">
        <f>'Проверочная  таблица'!QJ19</f>
        <v>0</v>
      </c>
    </row>
    <row r="18" spans="1:251" ht="25.5" customHeight="1" x14ac:dyDescent="0.3">
      <c r="A18" s="105" t="s">
        <v>88</v>
      </c>
      <c r="B18" s="1115">
        <f>D18-'Федеральные  средства  по  МО'!D19</f>
        <v>0</v>
      </c>
      <c r="C18" s="1115">
        <f>H18-'Федеральные  средства  по  МО'!E19</f>
        <v>0</v>
      </c>
      <c r="D18" s="267">
        <f t="shared" si="15"/>
        <v>148742557.34</v>
      </c>
      <c r="E18" s="1116">
        <f t="shared" si="0"/>
        <v>146043142.51000002</v>
      </c>
      <c r="F18" s="1116">
        <f t="shared" si="0"/>
        <v>2699414.83</v>
      </c>
      <c r="G18" s="1116">
        <f t="shared" si="0"/>
        <v>0</v>
      </c>
      <c r="H18" s="267">
        <f t="shared" si="0"/>
        <v>0</v>
      </c>
      <c r="I18" s="1116">
        <f t="shared" si="0"/>
        <v>0</v>
      </c>
      <c r="J18" s="1116">
        <f t="shared" si="0"/>
        <v>0</v>
      </c>
      <c r="K18" s="1116">
        <f t="shared" si="0"/>
        <v>0</v>
      </c>
      <c r="L18" s="1212">
        <f>'Федеральные  средства  по  МО'!H19</f>
        <v>0</v>
      </c>
      <c r="M18" s="1220">
        <f>'Проверочная  таблица'!CQ20</f>
        <v>0</v>
      </c>
      <c r="N18" s="1221">
        <f>'Проверочная  таблица'!CU20</f>
        <v>0</v>
      </c>
      <c r="O18" s="1220">
        <f>'Проверочная  таблица'!CW20</f>
        <v>0</v>
      </c>
      <c r="P18" s="1222">
        <f>'Федеральные  средства  по  МО'!I19</f>
        <v>0</v>
      </c>
      <c r="Q18" s="1221">
        <f>'Проверочная  таблица'!CR20</f>
        <v>0</v>
      </c>
      <c r="R18" s="1220">
        <f>'Проверочная  таблица'!CV20</f>
        <v>0</v>
      </c>
      <c r="S18" s="1221">
        <f>'Проверочная  таблица'!CX20</f>
        <v>0</v>
      </c>
      <c r="T18" s="1249">
        <f>'Федеральные  средства  по  МО'!J19</f>
        <v>0</v>
      </c>
      <c r="U18" s="1250"/>
      <c r="V18" s="1221"/>
      <c r="W18" s="1251"/>
      <c r="X18" s="1249">
        <f>'Федеральные  средства  по  МО'!K19</f>
        <v>0</v>
      </c>
      <c r="Y18" s="1221"/>
      <c r="Z18" s="1220"/>
      <c r="AA18" s="1221"/>
      <c r="AB18" s="1212">
        <f>'Федеральные  средства  по  МО'!L19</f>
        <v>0</v>
      </c>
      <c r="AC18" s="1220">
        <f t="shared" si="1"/>
        <v>0</v>
      </c>
      <c r="AD18" s="1220"/>
      <c r="AE18" s="1221"/>
      <c r="AF18" s="1249">
        <f>'Федеральные  средства  по  МО'!M19</f>
        <v>0</v>
      </c>
      <c r="AG18" s="1220">
        <f t="shared" si="2"/>
        <v>0</v>
      </c>
      <c r="AH18" s="1221"/>
      <c r="AI18" s="1220"/>
      <c r="AJ18" s="1229">
        <f>'Федеральные  средства  по  МО'!N19</f>
        <v>0</v>
      </c>
      <c r="AK18" s="1220">
        <f t="shared" si="3"/>
        <v>0</v>
      </c>
      <c r="AL18" s="1221"/>
      <c r="AM18" s="1220"/>
      <c r="AN18" s="1229">
        <f>'Федеральные  средства  по  МО'!O19</f>
        <v>0</v>
      </c>
      <c r="AO18" s="1220">
        <f t="shared" si="4"/>
        <v>0</v>
      </c>
      <c r="AP18" s="1220"/>
      <c r="AQ18" s="1221"/>
      <c r="AR18" s="1252">
        <f>'Федеральные  средства  по  МО'!P19</f>
        <v>0</v>
      </c>
      <c r="AS18" s="1220">
        <f t="shared" si="5"/>
        <v>0</v>
      </c>
      <c r="AT18" s="1220"/>
      <c r="AU18" s="1250"/>
      <c r="AV18" s="1222">
        <f>'Федеральные  средства  по  МО'!Q19</f>
        <v>0</v>
      </c>
      <c r="AW18" s="1220">
        <f t="shared" si="6"/>
        <v>0</v>
      </c>
      <c r="AX18" s="1220"/>
      <c r="AY18" s="1221"/>
      <c r="AZ18" s="1249">
        <f>'Федеральные  средства  по  МО'!R19</f>
        <v>0</v>
      </c>
      <c r="BA18" s="1220">
        <f t="shared" si="7"/>
        <v>0</v>
      </c>
      <c r="BB18" s="1220"/>
      <c r="BC18" s="1250"/>
      <c r="BD18" s="1229">
        <f>'Федеральные  средства  по  МО'!S19</f>
        <v>0</v>
      </c>
      <c r="BE18" s="1220">
        <f t="shared" si="8"/>
        <v>0</v>
      </c>
      <c r="BF18" s="1220"/>
      <c r="BG18" s="1221"/>
      <c r="BH18" s="1212">
        <f>'Федеральные  средства  по  МО'!T19</f>
        <v>0</v>
      </c>
      <c r="BI18" s="1220">
        <f t="shared" si="9"/>
        <v>0</v>
      </c>
      <c r="BJ18" s="1221"/>
      <c r="BK18" s="1220"/>
      <c r="BL18" s="1222">
        <f>'Федеральные  средства  по  МО'!U19</f>
        <v>0</v>
      </c>
      <c r="BM18" s="1220">
        <f t="shared" si="10"/>
        <v>0</v>
      </c>
      <c r="BN18" s="1220"/>
      <c r="BO18" s="1221"/>
      <c r="BP18" s="1212">
        <f>'Федеральные  средства  по  МО'!V19</f>
        <v>0</v>
      </c>
      <c r="BQ18" s="1220"/>
      <c r="BR18" s="1221"/>
      <c r="BS18" s="1220"/>
      <c r="BT18" s="1222">
        <f>'Федеральные  средства  по  МО'!W19</f>
        <v>0</v>
      </c>
      <c r="BU18" s="1221"/>
      <c r="BV18" s="1220"/>
      <c r="BW18" s="1221"/>
      <c r="BX18" s="1212">
        <f>'Федеральные  средства  по  МО'!X19</f>
        <v>141345300</v>
      </c>
      <c r="BY18" s="1220">
        <f t="shared" si="11"/>
        <v>141345300</v>
      </c>
      <c r="BZ18" s="1221"/>
      <c r="CA18" s="1220"/>
      <c r="CB18" s="1222">
        <f>'Федеральные  средства  по  МО'!Y19</f>
        <v>0</v>
      </c>
      <c r="CC18" s="1220">
        <f t="shared" si="16"/>
        <v>0</v>
      </c>
      <c r="CD18" s="1220"/>
      <c r="CE18" s="1221"/>
      <c r="CF18" s="1212">
        <f>'Федеральные  средства  по  МО'!Z19</f>
        <v>0</v>
      </c>
      <c r="CG18" s="1220"/>
      <c r="CH18" s="1220"/>
      <c r="CI18" s="1221"/>
      <c r="CJ18" s="1249">
        <f>'Федеральные  средства  по  МО'!AA19</f>
        <v>0</v>
      </c>
      <c r="CK18" s="1221"/>
      <c r="CL18" s="1220"/>
      <c r="CM18" s="1221"/>
      <c r="CN18" s="1212">
        <f>'Федеральные  средства  по  МО'!AB19</f>
        <v>0</v>
      </c>
      <c r="CO18" s="1220"/>
      <c r="CP18" s="1221"/>
      <c r="CQ18" s="1220"/>
      <c r="CR18" s="1222">
        <f>'Федеральные  средства  по  МО'!AC19</f>
        <v>0</v>
      </c>
      <c r="CS18" s="1221"/>
      <c r="CT18" s="1220"/>
      <c r="CU18" s="1221"/>
      <c r="CV18" s="1212">
        <f>'Федеральные  средства  по  МО'!AD19</f>
        <v>0</v>
      </c>
      <c r="CW18" s="1220">
        <f t="shared" si="12"/>
        <v>0</v>
      </c>
      <c r="CX18" s="1221"/>
      <c r="CY18" s="1220"/>
      <c r="CZ18" s="1222">
        <f>'Федеральные  средства  по  МО'!AE19</f>
        <v>0</v>
      </c>
      <c r="DA18" s="1220">
        <f t="shared" si="13"/>
        <v>0</v>
      </c>
      <c r="DB18" s="1220"/>
      <c r="DC18" s="1221"/>
      <c r="DD18" s="1212">
        <f>'Федеральные  средства  по  МО'!AF19</f>
        <v>1139644.7000000002</v>
      </c>
      <c r="DE18" s="1220">
        <f>'Проверочная  таблица'!GK20</f>
        <v>0</v>
      </c>
      <c r="DF18" s="1220">
        <f>'Проверочная  таблица'!HE20</f>
        <v>1139644.7000000002</v>
      </c>
      <c r="DG18" s="1221">
        <f>'Проверочная  таблица'!HO20</f>
        <v>0</v>
      </c>
      <c r="DH18" s="1249">
        <f>'Федеральные  средства  по  МО'!AG19</f>
        <v>0</v>
      </c>
      <c r="DI18" s="1221">
        <f>'Проверочная  таблица'!GP20</f>
        <v>0</v>
      </c>
      <c r="DJ18" s="1220">
        <f>'Проверочная  таблица'!HJ20</f>
        <v>0</v>
      </c>
      <c r="DK18" s="1221">
        <f>'Проверочная  таблица'!HT20</f>
        <v>0</v>
      </c>
      <c r="DL18" s="1212">
        <f>'Федеральные  средства  по  МО'!AH19</f>
        <v>0</v>
      </c>
      <c r="DM18" s="1220"/>
      <c r="DN18" s="1221"/>
      <c r="DO18" s="1220"/>
      <c r="DP18" s="1222">
        <f>'Федеральные  средства  по  МО'!AI19</f>
        <v>0</v>
      </c>
      <c r="DQ18" s="1221"/>
      <c r="DR18" s="1220"/>
      <c r="DS18" s="1221"/>
      <c r="DT18" s="1212">
        <f>'Федеральные  средства  по  МО'!AJ19</f>
        <v>0</v>
      </c>
      <c r="DU18" s="1220">
        <f t="shared" si="17"/>
        <v>0</v>
      </c>
      <c r="DV18" s="1221"/>
      <c r="DW18" s="1220"/>
      <c r="DX18" s="1222">
        <f>'Федеральные  средства  по  МО'!AK19</f>
        <v>0</v>
      </c>
      <c r="DY18" s="1220">
        <f t="shared" si="18"/>
        <v>0</v>
      </c>
      <c r="DZ18" s="1220"/>
      <c r="EA18" s="1221"/>
      <c r="EB18" s="1212">
        <f>'Федеральные  средства  по  МО'!AL19</f>
        <v>0</v>
      </c>
      <c r="EC18" s="1220"/>
      <c r="ED18" s="1221"/>
      <c r="EE18" s="1220"/>
      <c r="EF18" s="1222">
        <f>'Федеральные  средства  по  МО'!AM19</f>
        <v>0</v>
      </c>
      <c r="EG18" s="1221"/>
      <c r="EH18" s="1220"/>
      <c r="EI18" s="1221"/>
      <c r="EJ18" s="1212">
        <f>'Федеральные  средства  по  МО'!AN19</f>
        <v>909097.93</v>
      </c>
      <c r="EK18" s="1220">
        <f>'Проверочная  таблица'!II20</f>
        <v>909097.93</v>
      </c>
      <c r="EL18" s="1221">
        <f>'Проверочная  таблица'!IU20</f>
        <v>0</v>
      </c>
      <c r="EM18" s="1220">
        <f>'Проверочная  таблица'!JA20</f>
        <v>0</v>
      </c>
      <c r="EN18" s="1222">
        <f>'Федеральные  средства  по  МО'!AO19</f>
        <v>0</v>
      </c>
      <c r="EO18" s="1221">
        <f>'Проверочная  таблица'!IL20</f>
        <v>0</v>
      </c>
      <c r="EP18" s="1220">
        <f>'Проверочная  таблица'!IX20</f>
        <v>0</v>
      </c>
      <c r="EQ18" s="1221">
        <f>'Проверочная  таблица'!JD20</f>
        <v>0</v>
      </c>
      <c r="ER18" s="1212">
        <f>'Федеральные  средства  по  МО'!AP19</f>
        <v>0</v>
      </c>
      <c r="ES18" s="1220">
        <f t="shared" si="19"/>
        <v>0</v>
      </c>
      <c r="ET18" s="1221"/>
      <c r="EU18" s="1220"/>
      <c r="EV18" s="1222">
        <f>'Федеральные  средства  по  МО'!AQ19</f>
        <v>0</v>
      </c>
      <c r="EW18" s="1220">
        <f t="shared" si="20"/>
        <v>0</v>
      </c>
      <c r="EX18" s="1220"/>
      <c r="EY18" s="1221"/>
      <c r="EZ18" s="1212">
        <f>'Федеральные  средства  по  МО'!AR19</f>
        <v>81144.58</v>
      </c>
      <c r="FA18" s="1220">
        <f>'Проверочная  таблица'!JO20</f>
        <v>81144.58</v>
      </c>
      <c r="FB18" s="1221">
        <f>'Проверочная  таблица'!KI20</f>
        <v>0</v>
      </c>
      <c r="FC18" s="1220">
        <f>'Проверочная  таблица'!KS20</f>
        <v>0</v>
      </c>
      <c r="FD18" s="1222">
        <f>'Федеральные  средства  по  МО'!AS19</f>
        <v>0</v>
      </c>
      <c r="FE18" s="1221">
        <f>'Проверочная  таблица'!JT20</f>
        <v>0</v>
      </c>
      <c r="FF18" s="1220">
        <f>'Проверочная  таблица'!KN20</f>
        <v>0</v>
      </c>
      <c r="FG18" s="1221">
        <f>'Проверочная  таблица'!KX20</f>
        <v>0</v>
      </c>
      <c r="FH18" s="1212">
        <f>'Федеральные  средства  по  МО'!AT19</f>
        <v>0</v>
      </c>
      <c r="FI18" s="1220"/>
      <c r="FJ18" s="1221">
        <f>'Проверочная  таблица'!KG20</f>
        <v>0</v>
      </c>
      <c r="FK18" s="1220">
        <f>'Проверочная  таблица'!KQ20</f>
        <v>0</v>
      </c>
      <c r="FL18" s="1222">
        <f>'Федеральные  средства  по  МО'!AU19</f>
        <v>0</v>
      </c>
      <c r="FM18" s="1221"/>
      <c r="FN18" s="1220">
        <f>'Проверочная  таблица'!KL20</f>
        <v>0</v>
      </c>
      <c r="FO18" s="1221">
        <f>'Проверочная  таблица'!KV20</f>
        <v>0</v>
      </c>
      <c r="FP18" s="1212">
        <f>'Федеральные  средства  по  МО'!AV19</f>
        <v>0</v>
      </c>
      <c r="FQ18" s="1220">
        <f t="shared" si="21"/>
        <v>0</v>
      </c>
      <c r="FR18" s="1221"/>
      <c r="FS18" s="1220"/>
      <c r="FT18" s="1229">
        <f>'Федеральные  средства  по  МО'!AW19</f>
        <v>0</v>
      </c>
      <c r="FU18" s="1220">
        <f t="shared" si="14"/>
        <v>0</v>
      </c>
      <c r="FV18" s="1221"/>
      <c r="FW18" s="1220"/>
      <c r="FX18" s="1229">
        <f>'Федеральные  средства  по  МО'!AX19</f>
        <v>0</v>
      </c>
      <c r="FY18" s="1220"/>
      <c r="FZ18" s="1221"/>
      <c r="GA18" s="1220"/>
      <c r="GB18" s="1222">
        <f>'Федеральные  средства  по  МО'!AY19</f>
        <v>0</v>
      </c>
      <c r="GC18" s="1221"/>
      <c r="GD18" s="1220"/>
      <c r="GE18" s="1221"/>
      <c r="GF18" s="1212">
        <f>'Федеральные  средства  по  МО'!AZ19</f>
        <v>0</v>
      </c>
      <c r="GG18" s="1220"/>
      <c r="GH18" s="1221"/>
      <c r="GI18" s="1220"/>
      <c r="GJ18" s="1229">
        <f>'Федеральные  средства  по  МО'!BA19</f>
        <v>0</v>
      </c>
      <c r="GK18" s="1220"/>
      <c r="GL18" s="1221"/>
      <c r="GM18" s="1220"/>
      <c r="GN18" s="1229">
        <f>'Федеральные  средства  по  МО'!BB19</f>
        <v>0</v>
      </c>
      <c r="GO18" s="1220"/>
      <c r="GP18" s="1221"/>
      <c r="GQ18" s="1220"/>
      <c r="GR18" s="1222">
        <f>'Федеральные  средства  по  МО'!BC19</f>
        <v>0</v>
      </c>
      <c r="GS18" s="1221"/>
      <c r="GT18" s="1220"/>
      <c r="GU18" s="1221"/>
      <c r="GV18" s="1212">
        <f>'Федеральные  средства  по  МО'!BD19</f>
        <v>0</v>
      </c>
      <c r="GW18" s="1220"/>
      <c r="GX18" s="1221"/>
      <c r="GY18" s="1220">
        <f>'Проверочная  таблица'!NG20</f>
        <v>0</v>
      </c>
      <c r="GZ18" s="1222">
        <f>'Федеральные  средства  по  МО'!BE19</f>
        <v>0</v>
      </c>
      <c r="HA18" s="1221"/>
      <c r="HB18" s="1220"/>
      <c r="HC18" s="1221">
        <f>'Проверочная  таблица'!NK20</f>
        <v>0</v>
      </c>
      <c r="HD18" s="1212">
        <f>'Федеральные  средства  по  МО'!BF19</f>
        <v>1559770.13</v>
      </c>
      <c r="HE18" s="1220"/>
      <c r="HF18" s="1221">
        <f>'Проверочная  таблица'!NU20</f>
        <v>1559770.13</v>
      </c>
      <c r="HG18" s="1220">
        <f>'Проверочная  таблица'!OA20</f>
        <v>0</v>
      </c>
      <c r="HH18" s="1222">
        <f>'Федеральные  средства  по  МО'!BG19</f>
        <v>0</v>
      </c>
      <c r="HI18" s="1221"/>
      <c r="HJ18" s="1220">
        <f>'Проверочная  таблица'!NX20</f>
        <v>0</v>
      </c>
      <c r="HK18" s="1221">
        <f>'Проверочная  таблица'!OD20</f>
        <v>0</v>
      </c>
      <c r="HL18" s="1212">
        <f>'Федеральные  средства  по  МО'!BH19</f>
        <v>0</v>
      </c>
      <c r="HM18" s="1220"/>
      <c r="HN18" s="1221"/>
      <c r="HO18" s="1220"/>
      <c r="HP18" s="1222">
        <f>'Федеральные  средства  по  МО'!BI19</f>
        <v>0</v>
      </c>
      <c r="HQ18" s="1221"/>
      <c r="HR18" s="1220"/>
      <c r="HS18" s="1221"/>
      <c r="HT18" s="1212">
        <f>'Федеральные  средства  по  МО'!BJ19</f>
        <v>0</v>
      </c>
      <c r="HU18" s="1220"/>
      <c r="HV18" s="1221">
        <f>'Проверочная  таблица'!PK20</f>
        <v>0</v>
      </c>
      <c r="HW18" s="1220">
        <f>'Проверочная  таблица'!PY20</f>
        <v>0</v>
      </c>
      <c r="HX18" s="1222">
        <f>'Федеральные  средства  по  МО'!BK19</f>
        <v>0</v>
      </c>
      <c r="HY18" s="1221"/>
      <c r="HZ18" s="1220">
        <f>'Проверочная  таблица'!PR20</f>
        <v>0</v>
      </c>
      <c r="IA18" s="1221">
        <f>'Проверочная  таблица'!QF20</f>
        <v>0</v>
      </c>
      <c r="IB18" s="1212">
        <f>'Федеральные  средства  по  МО'!BL19</f>
        <v>3707600</v>
      </c>
      <c r="IC18" s="1220">
        <f>'Проверочная  таблица'!OM20</f>
        <v>3707600</v>
      </c>
      <c r="ID18" s="1221">
        <f>'Проверочная  таблица'!PM20</f>
        <v>0</v>
      </c>
      <c r="IE18" s="1220">
        <f>'Проверочная  таблица'!QA20</f>
        <v>0</v>
      </c>
      <c r="IF18" s="1222">
        <f>'Федеральные  средства  по  МО'!BM19</f>
        <v>0</v>
      </c>
      <c r="IG18" s="1221">
        <f>'Проверочная  таблица'!OR20</f>
        <v>0</v>
      </c>
      <c r="IH18" s="1220">
        <f>'Проверочная  таблица'!PT20</f>
        <v>0</v>
      </c>
      <c r="II18" s="1221">
        <f>'Проверочная  таблица'!QH20</f>
        <v>0</v>
      </c>
      <c r="IJ18" s="1212">
        <f>'Федеральные  средства  по  МО'!BN19</f>
        <v>0</v>
      </c>
      <c r="IK18" s="1220">
        <f>'Проверочная  таблица'!OO20</f>
        <v>0</v>
      </c>
      <c r="IL18" s="1221">
        <f>'Проверочная  таблица'!PO20</f>
        <v>0</v>
      </c>
      <c r="IM18" s="1220">
        <f>'Проверочная  таблица'!QC20</f>
        <v>0</v>
      </c>
      <c r="IN18" s="1222">
        <f>'Федеральные  средства  по  МО'!BO19</f>
        <v>0</v>
      </c>
      <c r="IO18" s="1221">
        <f>'Проверочная  таблица'!OT20</f>
        <v>0</v>
      </c>
      <c r="IP18" s="1220">
        <f>'Проверочная  таблица'!PV20</f>
        <v>0</v>
      </c>
      <c r="IQ18" s="1250">
        <f>'Проверочная  таблица'!QJ20</f>
        <v>0</v>
      </c>
    </row>
    <row r="19" spans="1:251" ht="25.5" customHeight="1" x14ac:dyDescent="0.3">
      <c r="A19" s="102" t="s">
        <v>89</v>
      </c>
      <c r="B19" s="1115">
        <f>D19-'Федеральные  средства  по  МО'!D20</f>
        <v>0</v>
      </c>
      <c r="C19" s="1115">
        <f>H19-'Федеральные  средства  по  МО'!E20</f>
        <v>0</v>
      </c>
      <c r="D19" s="267">
        <f t="shared" si="15"/>
        <v>4341213.26</v>
      </c>
      <c r="E19" s="1116">
        <f t="shared" si="0"/>
        <v>286126.61</v>
      </c>
      <c r="F19" s="1116">
        <f t="shared" si="0"/>
        <v>4055086.65</v>
      </c>
      <c r="G19" s="1116">
        <f t="shared" si="0"/>
        <v>0</v>
      </c>
      <c r="H19" s="267">
        <f t="shared" si="0"/>
        <v>0</v>
      </c>
      <c r="I19" s="1116">
        <f t="shared" si="0"/>
        <v>0</v>
      </c>
      <c r="J19" s="1116">
        <f t="shared" si="0"/>
        <v>0</v>
      </c>
      <c r="K19" s="1116">
        <f t="shared" si="0"/>
        <v>0</v>
      </c>
      <c r="L19" s="103">
        <f>'Федеральные  средства  по  МО'!H20</f>
        <v>0</v>
      </c>
      <c r="M19" s="1118">
        <f>'Проверочная  таблица'!CQ21</f>
        <v>0</v>
      </c>
      <c r="N19" s="1120">
        <f>'Проверочная  таблица'!CU21</f>
        <v>0</v>
      </c>
      <c r="O19" s="1118">
        <f>'Проверочная  таблица'!CW21</f>
        <v>0</v>
      </c>
      <c r="P19" s="100">
        <f>'Федеральные  средства  по  МО'!I20</f>
        <v>0</v>
      </c>
      <c r="Q19" s="1120">
        <f>'Проверочная  таблица'!CR21</f>
        <v>0</v>
      </c>
      <c r="R19" s="1118">
        <f>'Проверочная  таблица'!CV21</f>
        <v>0</v>
      </c>
      <c r="S19" s="1120">
        <f>'Проверочная  таблица'!CX21</f>
        <v>0</v>
      </c>
      <c r="T19" s="101">
        <f>'Федеральные  средства  по  МО'!J20</f>
        <v>0</v>
      </c>
      <c r="U19" s="1119"/>
      <c r="V19" s="1120"/>
      <c r="W19" s="1117"/>
      <c r="X19" s="101">
        <f>'Федеральные  средства  по  МО'!K20</f>
        <v>0</v>
      </c>
      <c r="Y19" s="1120"/>
      <c r="Z19" s="1118"/>
      <c r="AA19" s="1120"/>
      <c r="AB19" s="103">
        <f>'Федеральные  средства  по  МО'!L20</f>
        <v>0</v>
      </c>
      <c r="AC19" s="1118">
        <f t="shared" si="1"/>
        <v>0</v>
      </c>
      <c r="AD19" s="1118"/>
      <c r="AE19" s="1120"/>
      <c r="AF19" s="101">
        <f>'Федеральные  средства  по  МО'!M20</f>
        <v>0</v>
      </c>
      <c r="AG19" s="1118">
        <f t="shared" si="2"/>
        <v>0</v>
      </c>
      <c r="AH19" s="1120"/>
      <c r="AI19" s="1118"/>
      <c r="AJ19" s="104">
        <f>'Федеральные  средства  по  МО'!N20</f>
        <v>0</v>
      </c>
      <c r="AK19" s="1118">
        <f t="shared" si="3"/>
        <v>0</v>
      </c>
      <c r="AL19" s="1120"/>
      <c r="AM19" s="1118"/>
      <c r="AN19" s="104">
        <f>'Федеральные  средства  по  МО'!O20</f>
        <v>0</v>
      </c>
      <c r="AO19" s="1118">
        <f t="shared" si="4"/>
        <v>0</v>
      </c>
      <c r="AP19" s="1118"/>
      <c r="AQ19" s="1120"/>
      <c r="AR19" s="1211">
        <f>'Федеральные  средства  по  МО'!P20</f>
        <v>0</v>
      </c>
      <c r="AS19" s="1118">
        <f t="shared" si="5"/>
        <v>0</v>
      </c>
      <c r="AT19" s="1118"/>
      <c r="AU19" s="1119"/>
      <c r="AV19" s="100">
        <f>'Федеральные  средства  по  МО'!Q20</f>
        <v>0</v>
      </c>
      <c r="AW19" s="1118">
        <f t="shared" si="6"/>
        <v>0</v>
      </c>
      <c r="AX19" s="1118"/>
      <c r="AY19" s="1120"/>
      <c r="AZ19" s="101">
        <f>'Федеральные  средства  по  МО'!R20</f>
        <v>0</v>
      </c>
      <c r="BA19" s="1118">
        <f t="shared" si="7"/>
        <v>0</v>
      </c>
      <c r="BB19" s="1118"/>
      <c r="BC19" s="1119"/>
      <c r="BD19" s="104">
        <f>'Федеральные  средства  по  МО'!S20</f>
        <v>0</v>
      </c>
      <c r="BE19" s="1118">
        <f t="shared" si="8"/>
        <v>0</v>
      </c>
      <c r="BF19" s="1118"/>
      <c r="BG19" s="1120"/>
      <c r="BH19" s="103">
        <f>'Федеральные  средства  по  МО'!T20</f>
        <v>0</v>
      </c>
      <c r="BI19" s="1118">
        <f t="shared" si="9"/>
        <v>0</v>
      </c>
      <c r="BJ19" s="1120"/>
      <c r="BK19" s="1118"/>
      <c r="BL19" s="100">
        <f>'Федеральные  средства  по  МО'!U20</f>
        <v>0</v>
      </c>
      <c r="BM19" s="1118">
        <f t="shared" si="10"/>
        <v>0</v>
      </c>
      <c r="BN19" s="1118"/>
      <c r="BO19" s="1120"/>
      <c r="BP19" s="103">
        <f>'Федеральные  средства  по  МО'!V20</f>
        <v>0</v>
      </c>
      <c r="BQ19" s="1118"/>
      <c r="BR19" s="1120"/>
      <c r="BS19" s="1118"/>
      <c r="BT19" s="100">
        <f>'Федеральные  средства  по  МО'!W20</f>
        <v>0</v>
      </c>
      <c r="BU19" s="1120"/>
      <c r="BV19" s="1118"/>
      <c r="BW19" s="1120"/>
      <c r="BX19" s="103">
        <f>'Федеральные  средства  по  МО'!X20</f>
        <v>0</v>
      </c>
      <c r="BY19" s="1118">
        <f t="shared" si="11"/>
        <v>0</v>
      </c>
      <c r="BZ19" s="1120"/>
      <c r="CA19" s="1118"/>
      <c r="CB19" s="100">
        <f>'Федеральные  средства  по  МО'!Y20</f>
        <v>0</v>
      </c>
      <c r="CC19" s="1118">
        <f t="shared" si="16"/>
        <v>0</v>
      </c>
      <c r="CD19" s="1118"/>
      <c r="CE19" s="1120"/>
      <c r="CF19" s="103">
        <f>'Федеральные  средства  по  МО'!Z20</f>
        <v>0</v>
      </c>
      <c r="CG19" s="1118"/>
      <c r="CH19" s="1118"/>
      <c r="CI19" s="1120"/>
      <c r="CJ19" s="101">
        <f>'Федеральные  средства  по  МО'!AA20</f>
        <v>0</v>
      </c>
      <c r="CK19" s="1120"/>
      <c r="CL19" s="1118"/>
      <c r="CM19" s="1120"/>
      <c r="CN19" s="103">
        <f>'Федеральные  средства  по  МО'!AB20</f>
        <v>0</v>
      </c>
      <c r="CO19" s="1118"/>
      <c r="CP19" s="1120"/>
      <c r="CQ19" s="1118"/>
      <c r="CR19" s="100">
        <f>'Федеральные  средства  по  МО'!AC20</f>
        <v>0</v>
      </c>
      <c r="CS19" s="1120"/>
      <c r="CT19" s="1118"/>
      <c r="CU19" s="1120"/>
      <c r="CV19" s="103">
        <f>'Федеральные  средства  по  МО'!AD20</f>
        <v>0</v>
      </c>
      <c r="CW19" s="1118">
        <f t="shared" si="12"/>
        <v>0</v>
      </c>
      <c r="CX19" s="1120"/>
      <c r="CY19" s="1118"/>
      <c r="CZ19" s="100">
        <f>'Федеральные  средства  по  МО'!AE20</f>
        <v>0</v>
      </c>
      <c r="DA19" s="1118">
        <f t="shared" si="13"/>
        <v>0</v>
      </c>
      <c r="DB19" s="1118"/>
      <c r="DC19" s="1120"/>
      <c r="DD19" s="103">
        <f>'Федеральные  средства  по  МО'!AF20</f>
        <v>0</v>
      </c>
      <c r="DE19" s="1118">
        <f>'Проверочная  таблица'!GK21</f>
        <v>0</v>
      </c>
      <c r="DF19" s="1118">
        <f>'Проверочная  таблица'!HE21</f>
        <v>0</v>
      </c>
      <c r="DG19" s="1120">
        <f>'Проверочная  таблица'!HO21</f>
        <v>0</v>
      </c>
      <c r="DH19" s="101">
        <f>'Федеральные  средства  по  МО'!AG20</f>
        <v>0</v>
      </c>
      <c r="DI19" s="1120">
        <f>'Проверочная  таблица'!GP21</f>
        <v>0</v>
      </c>
      <c r="DJ19" s="1118">
        <f>'Проверочная  таблица'!HJ21</f>
        <v>0</v>
      </c>
      <c r="DK19" s="1120">
        <f>'Проверочная  таблица'!HT21</f>
        <v>0</v>
      </c>
      <c r="DL19" s="103">
        <f>'Федеральные  средства  по  МО'!AH20</f>
        <v>0</v>
      </c>
      <c r="DM19" s="1118"/>
      <c r="DN19" s="1120"/>
      <c r="DO19" s="1118"/>
      <c r="DP19" s="100">
        <f>'Федеральные  средства  по  МО'!AI20</f>
        <v>0</v>
      </c>
      <c r="DQ19" s="1120"/>
      <c r="DR19" s="1118"/>
      <c r="DS19" s="1120"/>
      <c r="DT19" s="103">
        <f>'Федеральные  средства  по  МО'!AJ20</f>
        <v>0</v>
      </c>
      <c r="DU19" s="1118">
        <f t="shared" si="17"/>
        <v>0</v>
      </c>
      <c r="DV19" s="1120"/>
      <c r="DW19" s="1118"/>
      <c r="DX19" s="100">
        <f>'Федеральные  средства  по  МО'!AK20</f>
        <v>0</v>
      </c>
      <c r="DY19" s="1118">
        <f t="shared" si="18"/>
        <v>0</v>
      </c>
      <c r="DZ19" s="1118"/>
      <c r="EA19" s="1120"/>
      <c r="EB19" s="103">
        <f>'Федеральные  средства  по  МО'!AL20</f>
        <v>0</v>
      </c>
      <c r="EC19" s="1118"/>
      <c r="ED19" s="1120"/>
      <c r="EE19" s="1118"/>
      <c r="EF19" s="100">
        <f>'Федеральные  средства  по  МО'!AM20</f>
        <v>0</v>
      </c>
      <c r="EG19" s="1120"/>
      <c r="EH19" s="1118"/>
      <c r="EI19" s="1120"/>
      <c r="EJ19" s="103">
        <f>'Федеральные  средства  по  МО'!AN20</f>
        <v>643948.99</v>
      </c>
      <c r="EK19" s="1118">
        <f>'Проверочная  таблица'!II21</f>
        <v>286126.61</v>
      </c>
      <c r="EL19" s="1120">
        <f>'Проверочная  таблица'!IU21</f>
        <v>357822.38</v>
      </c>
      <c r="EM19" s="1118">
        <f>'Проверочная  таблица'!JA21</f>
        <v>0</v>
      </c>
      <c r="EN19" s="100">
        <f>'Федеральные  средства  по  МО'!AO20</f>
        <v>0</v>
      </c>
      <c r="EO19" s="1120">
        <f>'Проверочная  таблица'!IL21</f>
        <v>0</v>
      </c>
      <c r="EP19" s="1118">
        <f>'Проверочная  таблица'!IX21</f>
        <v>0</v>
      </c>
      <c r="EQ19" s="1120">
        <f>'Проверочная  таблица'!JD21</f>
        <v>0</v>
      </c>
      <c r="ER19" s="103">
        <f>'Федеральные  средства  по  МО'!AP20</f>
        <v>0</v>
      </c>
      <c r="ES19" s="1118">
        <f t="shared" si="19"/>
        <v>0</v>
      </c>
      <c r="ET19" s="1120"/>
      <c r="EU19" s="1118"/>
      <c r="EV19" s="100">
        <f>'Федеральные  средства  по  МО'!AQ20</f>
        <v>0</v>
      </c>
      <c r="EW19" s="1118">
        <f t="shared" si="20"/>
        <v>0</v>
      </c>
      <c r="EX19" s="1118"/>
      <c r="EY19" s="1120"/>
      <c r="EZ19" s="103">
        <f>'Федеральные  средства  по  МО'!AR20</f>
        <v>0</v>
      </c>
      <c r="FA19" s="1118">
        <f>'Проверочная  таблица'!JO21</f>
        <v>0</v>
      </c>
      <c r="FB19" s="1120">
        <f>'Проверочная  таблица'!KI21</f>
        <v>0</v>
      </c>
      <c r="FC19" s="1118">
        <f>'Проверочная  таблица'!KS21</f>
        <v>0</v>
      </c>
      <c r="FD19" s="100">
        <f>'Федеральные  средства  по  МО'!AS20</f>
        <v>0</v>
      </c>
      <c r="FE19" s="1120">
        <f>'Проверочная  таблица'!JT21</f>
        <v>0</v>
      </c>
      <c r="FF19" s="1118">
        <f>'Проверочная  таблица'!KN21</f>
        <v>0</v>
      </c>
      <c r="FG19" s="1120">
        <f>'Проверочная  таблица'!KX21</f>
        <v>0</v>
      </c>
      <c r="FH19" s="103">
        <f>'Федеральные  средства  по  МО'!AT20</f>
        <v>0</v>
      </c>
      <c r="FI19" s="1118"/>
      <c r="FJ19" s="1120">
        <f>'Проверочная  таблица'!KG21</f>
        <v>0</v>
      </c>
      <c r="FK19" s="1118">
        <f>'Проверочная  таблица'!KQ21</f>
        <v>0</v>
      </c>
      <c r="FL19" s="100">
        <f>'Федеральные  средства  по  МО'!AU20</f>
        <v>0</v>
      </c>
      <c r="FM19" s="1120"/>
      <c r="FN19" s="1118">
        <f>'Проверочная  таблица'!KL21</f>
        <v>0</v>
      </c>
      <c r="FO19" s="1120">
        <f>'Проверочная  таблица'!KV21</f>
        <v>0</v>
      </c>
      <c r="FP19" s="103">
        <f>'Федеральные  средства  по  МО'!AV20</f>
        <v>0</v>
      </c>
      <c r="FQ19" s="1118">
        <f t="shared" si="21"/>
        <v>0</v>
      </c>
      <c r="FR19" s="1120"/>
      <c r="FS19" s="1118"/>
      <c r="FT19" s="104">
        <f>'Федеральные  средства  по  МО'!AW20</f>
        <v>0</v>
      </c>
      <c r="FU19" s="1118">
        <f t="shared" si="14"/>
        <v>0</v>
      </c>
      <c r="FV19" s="1120"/>
      <c r="FW19" s="1118"/>
      <c r="FX19" s="104">
        <f>'Федеральные  средства  по  МО'!AX20</f>
        <v>0</v>
      </c>
      <c r="FY19" s="1118"/>
      <c r="FZ19" s="1120"/>
      <c r="GA19" s="1118"/>
      <c r="GB19" s="100">
        <f>'Федеральные  средства  по  МО'!AY20</f>
        <v>0</v>
      </c>
      <c r="GC19" s="1120"/>
      <c r="GD19" s="1118"/>
      <c r="GE19" s="1120"/>
      <c r="GF19" s="103">
        <f>'Федеральные  средства  по  МО'!AZ20</f>
        <v>0</v>
      </c>
      <c r="GG19" s="1118"/>
      <c r="GH19" s="1120"/>
      <c r="GI19" s="1118"/>
      <c r="GJ19" s="104">
        <f>'Федеральные  средства  по  МО'!BA20</f>
        <v>0</v>
      </c>
      <c r="GK19" s="1118"/>
      <c r="GL19" s="1120"/>
      <c r="GM19" s="1118"/>
      <c r="GN19" s="104">
        <f>'Федеральные  средства  по  МО'!BB20</f>
        <v>0</v>
      </c>
      <c r="GO19" s="1118"/>
      <c r="GP19" s="1120"/>
      <c r="GQ19" s="1118"/>
      <c r="GR19" s="100">
        <f>'Федеральные  средства  по  МО'!BC20</f>
        <v>0</v>
      </c>
      <c r="GS19" s="1120"/>
      <c r="GT19" s="1118"/>
      <c r="GU19" s="1120"/>
      <c r="GV19" s="103">
        <f>'Федеральные  средства  по  МО'!BD20</f>
        <v>0</v>
      </c>
      <c r="GW19" s="1118"/>
      <c r="GX19" s="1120"/>
      <c r="GY19" s="1118">
        <f>'Проверочная  таблица'!NG21</f>
        <v>0</v>
      </c>
      <c r="GZ19" s="100">
        <f>'Федеральные  средства  по  МО'!BE20</f>
        <v>0</v>
      </c>
      <c r="HA19" s="1120"/>
      <c r="HB19" s="1118"/>
      <c r="HC19" s="1120">
        <f>'Проверочная  таблица'!NK21</f>
        <v>0</v>
      </c>
      <c r="HD19" s="103">
        <f>'Федеральные  средства  по  МО'!BF20</f>
        <v>3697264.27</v>
      </c>
      <c r="HE19" s="1118"/>
      <c r="HF19" s="1120">
        <f>'Проверочная  таблица'!NU21</f>
        <v>3697264.27</v>
      </c>
      <c r="HG19" s="1118">
        <f>'Проверочная  таблица'!OA21</f>
        <v>0</v>
      </c>
      <c r="HH19" s="100">
        <f>'Федеральные  средства  по  МО'!BG20</f>
        <v>0</v>
      </c>
      <c r="HI19" s="1120"/>
      <c r="HJ19" s="1118">
        <f>'Проверочная  таблица'!NX21</f>
        <v>0</v>
      </c>
      <c r="HK19" s="1120">
        <f>'Проверочная  таблица'!OD21</f>
        <v>0</v>
      </c>
      <c r="HL19" s="103">
        <f>'Федеральные  средства  по  МО'!BH20</f>
        <v>0</v>
      </c>
      <c r="HM19" s="1118"/>
      <c r="HN19" s="1120"/>
      <c r="HO19" s="1118"/>
      <c r="HP19" s="100">
        <f>'Федеральные  средства  по  МО'!BI20</f>
        <v>0</v>
      </c>
      <c r="HQ19" s="1120"/>
      <c r="HR19" s="1118"/>
      <c r="HS19" s="1120"/>
      <c r="HT19" s="103">
        <f>'Федеральные  средства  по  МО'!BJ20</f>
        <v>0</v>
      </c>
      <c r="HU19" s="1118"/>
      <c r="HV19" s="1120">
        <f>'Проверочная  таблица'!PK21</f>
        <v>0</v>
      </c>
      <c r="HW19" s="1118">
        <f>'Проверочная  таблица'!PY21</f>
        <v>0</v>
      </c>
      <c r="HX19" s="100">
        <f>'Федеральные  средства  по  МО'!BK20</f>
        <v>0</v>
      </c>
      <c r="HY19" s="1120"/>
      <c r="HZ19" s="1118">
        <f>'Проверочная  таблица'!PR21</f>
        <v>0</v>
      </c>
      <c r="IA19" s="1120">
        <f>'Проверочная  таблица'!QF21</f>
        <v>0</v>
      </c>
      <c r="IB19" s="103">
        <f>'Федеральные  средства  по  МО'!BL20</f>
        <v>0</v>
      </c>
      <c r="IC19" s="1118">
        <f>'Проверочная  таблица'!OM21</f>
        <v>0</v>
      </c>
      <c r="ID19" s="1120">
        <f>'Проверочная  таблица'!PM21</f>
        <v>0</v>
      </c>
      <c r="IE19" s="1118">
        <f>'Проверочная  таблица'!QA21</f>
        <v>0</v>
      </c>
      <c r="IF19" s="100">
        <f>'Федеральные  средства  по  МО'!BM20</f>
        <v>0</v>
      </c>
      <c r="IG19" s="1120">
        <f>'Проверочная  таблица'!OR21</f>
        <v>0</v>
      </c>
      <c r="IH19" s="1118">
        <f>'Проверочная  таблица'!PT21</f>
        <v>0</v>
      </c>
      <c r="II19" s="1120">
        <f>'Проверочная  таблица'!QH21</f>
        <v>0</v>
      </c>
      <c r="IJ19" s="103">
        <f>'Федеральные  средства  по  МО'!BN20</f>
        <v>0</v>
      </c>
      <c r="IK19" s="1118">
        <f>'Проверочная  таблица'!OO21</f>
        <v>0</v>
      </c>
      <c r="IL19" s="1120">
        <f>'Проверочная  таблица'!PO21</f>
        <v>0</v>
      </c>
      <c r="IM19" s="1118">
        <f>'Проверочная  таблица'!QC21</f>
        <v>0</v>
      </c>
      <c r="IN19" s="100">
        <f>'Федеральные  средства  по  МО'!BO20</f>
        <v>0</v>
      </c>
      <c r="IO19" s="1120">
        <f>'Проверочная  таблица'!OT21</f>
        <v>0</v>
      </c>
      <c r="IP19" s="1118">
        <f>'Проверочная  таблица'!PV21</f>
        <v>0</v>
      </c>
      <c r="IQ19" s="1119">
        <f>'Проверочная  таблица'!QJ21</f>
        <v>0</v>
      </c>
    </row>
    <row r="20" spans="1:251" ht="25.5" customHeight="1" x14ac:dyDescent="0.3">
      <c r="A20" s="105" t="s">
        <v>90</v>
      </c>
      <c r="B20" s="1115">
        <f>D20-'Федеральные  средства  по  МО'!D21</f>
        <v>0</v>
      </c>
      <c r="C20" s="1115">
        <f>H20-'Федеральные  средства  по  МО'!E21</f>
        <v>0</v>
      </c>
      <c r="D20" s="267">
        <f t="shared" si="15"/>
        <v>103903967.62</v>
      </c>
      <c r="E20" s="1116">
        <f t="shared" si="0"/>
        <v>45487878.520000003</v>
      </c>
      <c r="F20" s="1116">
        <f t="shared" si="0"/>
        <v>5081540.2600000007</v>
      </c>
      <c r="G20" s="1116">
        <f t="shared" si="0"/>
        <v>53334548.839999996</v>
      </c>
      <c r="H20" s="267">
        <f t="shared" si="0"/>
        <v>0</v>
      </c>
      <c r="I20" s="1116">
        <f t="shared" si="0"/>
        <v>0</v>
      </c>
      <c r="J20" s="1116">
        <f t="shared" si="0"/>
        <v>0</v>
      </c>
      <c r="K20" s="1116">
        <f t="shared" si="0"/>
        <v>0</v>
      </c>
      <c r="L20" s="616">
        <f>'Федеральные  средства  по  МО'!H21</f>
        <v>35464825.579999998</v>
      </c>
      <c r="M20" s="1220">
        <f>'Проверочная  таблица'!CQ22</f>
        <v>0</v>
      </c>
      <c r="N20" s="1221">
        <f>'Проверочная  таблица'!CU22</f>
        <v>0</v>
      </c>
      <c r="O20" s="1220">
        <f>'Проверочная  таблица'!CW22</f>
        <v>35464825.579999998</v>
      </c>
      <c r="P20" s="1222">
        <f>'Федеральные  средства  по  МО'!I21</f>
        <v>0</v>
      </c>
      <c r="Q20" s="1221">
        <f>'Проверочная  таблица'!CR22</f>
        <v>0</v>
      </c>
      <c r="R20" s="1220">
        <f>'Проверочная  таблица'!CV22</f>
        <v>0</v>
      </c>
      <c r="S20" s="1221">
        <f>'Проверочная  таблица'!CX22</f>
        <v>0</v>
      </c>
      <c r="T20" s="1249">
        <f>'Федеральные  средства  по  МО'!J21</f>
        <v>0</v>
      </c>
      <c r="U20" s="1250"/>
      <c r="V20" s="1221"/>
      <c r="W20" s="1251"/>
      <c r="X20" s="1249">
        <f>'Федеральные  средства  по  МО'!K21</f>
        <v>0</v>
      </c>
      <c r="Y20" s="1221"/>
      <c r="Z20" s="1220"/>
      <c r="AA20" s="1221"/>
      <c r="AB20" s="1212">
        <f>'Федеральные  средства  по  МО'!L21</f>
        <v>2664000</v>
      </c>
      <c r="AC20" s="1220">
        <f t="shared" si="1"/>
        <v>2664000</v>
      </c>
      <c r="AD20" s="1220"/>
      <c r="AE20" s="1221"/>
      <c r="AF20" s="1249">
        <f>'Федеральные  средства  по  МО'!M21</f>
        <v>0</v>
      </c>
      <c r="AG20" s="1220">
        <f t="shared" si="2"/>
        <v>0</v>
      </c>
      <c r="AH20" s="1221"/>
      <c r="AI20" s="1220"/>
      <c r="AJ20" s="1229">
        <f>'Федеральные  средства  по  МО'!N21</f>
        <v>0</v>
      </c>
      <c r="AK20" s="1220">
        <f t="shared" si="3"/>
        <v>0</v>
      </c>
      <c r="AL20" s="1221"/>
      <c r="AM20" s="1220"/>
      <c r="AN20" s="1229">
        <f>'Федеральные  средства  по  МО'!O21</f>
        <v>0</v>
      </c>
      <c r="AO20" s="1220">
        <f t="shared" si="4"/>
        <v>0</v>
      </c>
      <c r="AP20" s="1220"/>
      <c r="AQ20" s="1221"/>
      <c r="AR20" s="1252">
        <f>'Федеральные  средства  по  МО'!P21</f>
        <v>2383000</v>
      </c>
      <c r="AS20" s="1220">
        <f t="shared" si="5"/>
        <v>2383000</v>
      </c>
      <c r="AT20" s="1220"/>
      <c r="AU20" s="1250"/>
      <c r="AV20" s="1222">
        <f>'Федеральные  средства  по  МО'!Q21</f>
        <v>0</v>
      </c>
      <c r="AW20" s="1220">
        <f t="shared" si="6"/>
        <v>0</v>
      </c>
      <c r="AX20" s="1220"/>
      <c r="AY20" s="1221"/>
      <c r="AZ20" s="1249">
        <f>'Федеральные  средства  по  МО'!R21</f>
        <v>0</v>
      </c>
      <c r="BA20" s="1220">
        <f t="shared" si="7"/>
        <v>0</v>
      </c>
      <c r="BB20" s="1220"/>
      <c r="BC20" s="1250"/>
      <c r="BD20" s="1229">
        <f>'Федеральные  средства  по  МО'!S21</f>
        <v>0</v>
      </c>
      <c r="BE20" s="1220">
        <f t="shared" si="8"/>
        <v>0</v>
      </c>
      <c r="BF20" s="1220"/>
      <c r="BG20" s="1221"/>
      <c r="BH20" s="1212">
        <f>'Федеральные  средства  по  МО'!T21</f>
        <v>40000000</v>
      </c>
      <c r="BI20" s="1220">
        <f t="shared" si="9"/>
        <v>40000000</v>
      </c>
      <c r="BJ20" s="1221"/>
      <c r="BK20" s="1220"/>
      <c r="BL20" s="1222">
        <f>'Федеральные  средства  по  МО'!U21</f>
        <v>0</v>
      </c>
      <c r="BM20" s="1220">
        <f t="shared" si="10"/>
        <v>0</v>
      </c>
      <c r="BN20" s="1220"/>
      <c r="BO20" s="1221"/>
      <c r="BP20" s="1212">
        <f>'Федеральные  средства  по  МО'!V21</f>
        <v>0</v>
      </c>
      <c r="BQ20" s="1220"/>
      <c r="BR20" s="1221"/>
      <c r="BS20" s="1220"/>
      <c r="BT20" s="1222">
        <f>'Федеральные  средства  по  МО'!W21</f>
        <v>0</v>
      </c>
      <c r="BU20" s="1221"/>
      <c r="BV20" s="1220"/>
      <c r="BW20" s="1221"/>
      <c r="BX20" s="1212">
        <f>'Федеральные  средства  по  МО'!X21</f>
        <v>0</v>
      </c>
      <c r="BY20" s="1220">
        <f t="shared" si="11"/>
        <v>0</v>
      </c>
      <c r="BZ20" s="1221"/>
      <c r="CA20" s="1220"/>
      <c r="CB20" s="1222">
        <f>'Федеральные  средства  по  МО'!Y21</f>
        <v>0</v>
      </c>
      <c r="CC20" s="1220">
        <f t="shared" si="16"/>
        <v>0</v>
      </c>
      <c r="CD20" s="1220"/>
      <c r="CE20" s="1221"/>
      <c r="CF20" s="1212">
        <f>'Федеральные  средства  по  МО'!Z21</f>
        <v>0</v>
      </c>
      <c r="CG20" s="1220"/>
      <c r="CH20" s="1220"/>
      <c r="CI20" s="1221"/>
      <c r="CJ20" s="1249">
        <f>'Федеральные  средства  по  МО'!AA21</f>
        <v>0</v>
      </c>
      <c r="CK20" s="1221"/>
      <c r="CL20" s="1220"/>
      <c r="CM20" s="1221"/>
      <c r="CN20" s="1212">
        <f>'Федеральные  средства  по  МО'!AB21</f>
        <v>0</v>
      </c>
      <c r="CO20" s="1220"/>
      <c r="CP20" s="1221"/>
      <c r="CQ20" s="1220"/>
      <c r="CR20" s="1222">
        <f>'Федеральные  средства  по  МО'!AC21</f>
        <v>0</v>
      </c>
      <c r="CS20" s="1221"/>
      <c r="CT20" s="1220"/>
      <c r="CU20" s="1221"/>
      <c r="CV20" s="1212">
        <f>'Федеральные  средства  по  МО'!AD21</f>
        <v>0</v>
      </c>
      <c r="CW20" s="1220">
        <f t="shared" si="12"/>
        <v>0</v>
      </c>
      <c r="CX20" s="1221"/>
      <c r="CY20" s="1220"/>
      <c r="CZ20" s="1222">
        <f>'Федеральные  средства  по  МО'!AE21</f>
        <v>0</v>
      </c>
      <c r="DA20" s="1220">
        <f t="shared" si="13"/>
        <v>0</v>
      </c>
      <c r="DB20" s="1220"/>
      <c r="DC20" s="1221"/>
      <c r="DD20" s="1212">
        <f>'Федеральные  средства  по  МО'!AF21</f>
        <v>0</v>
      </c>
      <c r="DE20" s="1220">
        <f>'Проверочная  таблица'!GK22</f>
        <v>0</v>
      </c>
      <c r="DF20" s="1220">
        <f>'Проверочная  таблица'!HE22</f>
        <v>0</v>
      </c>
      <c r="DG20" s="1221">
        <f>'Проверочная  таблица'!HO22</f>
        <v>0</v>
      </c>
      <c r="DH20" s="1249">
        <f>'Федеральные  средства  по  МО'!AG21</f>
        <v>0</v>
      </c>
      <c r="DI20" s="1221">
        <f>'Проверочная  таблица'!GP22</f>
        <v>0</v>
      </c>
      <c r="DJ20" s="1220">
        <f>'Проверочная  таблица'!HJ22</f>
        <v>0</v>
      </c>
      <c r="DK20" s="1221">
        <f>'Проверочная  таблица'!HT22</f>
        <v>0</v>
      </c>
      <c r="DL20" s="1212">
        <f>'Федеральные  средства  по  МО'!AH21</f>
        <v>0</v>
      </c>
      <c r="DM20" s="1220"/>
      <c r="DN20" s="1221"/>
      <c r="DO20" s="1220"/>
      <c r="DP20" s="1222">
        <f>'Федеральные  средства  по  МО'!AI21</f>
        <v>0</v>
      </c>
      <c r="DQ20" s="1221"/>
      <c r="DR20" s="1220"/>
      <c r="DS20" s="1221"/>
      <c r="DT20" s="1212">
        <f>'Федеральные  средства  по  МО'!AJ21</f>
        <v>0</v>
      </c>
      <c r="DU20" s="1220">
        <f t="shared" si="17"/>
        <v>0</v>
      </c>
      <c r="DV20" s="1221"/>
      <c r="DW20" s="1220"/>
      <c r="DX20" s="1222">
        <f>'Федеральные  средства  по  МО'!AK21</f>
        <v>0</v>
      </c>
      <c r="DY20" s="1220">
        <f t="shared" si="18"/>
        <v>0</v>
      </c>
      <c r="DZ20" s="1220"/>
      <c r="EA20" s="1221"/>
      <c r="EB20" s="1212">
        <f>'Федеральные  средства  по  МО'!AL21</f>
        <v>0</v>
      </c>
      <c r="EC20" s="1220"/>
      <c r="ED20" s="1221"/>
      <c r="EE20" s="1220"/>
      <c r="EF20" s="1222">
        <f>'Федеральные  средства  по  МО'!AM21</f>
        <v>0</v>
      </c>
      <c r="EG20" s="1221"/>
      <c r="EH20" s="1220"/>
      <c r="EI20" s="1221"/>
      <c r="EJ20" s="1212">
        <f>'Федеральные  средства  по  МО'!AN21</f>
        <v>2796717.7600000002</v>
      </c>
      <c r="EK20" s="1220">
        <f>'Проверочная  таблица'!II22</f>
        <v>440878.52</v>
      </c>
      <c r="EL20" s="1221">
        <f>'Проверочная  таблица'!IU22</f>
        <v>1016115.9800000002</v>
      </c>
      <c r="EM20" s="1220">
        <f>'Проверочная  таблица'!JA22</f>
        <v>1339723.26</v>
      </c>
      <c r="EN20" s="1222">
        <f>'Федеральные  средства  по  МО'!AO21</f>
        <v>0</v>
      </c>
      <c r="EO20" s="1221">
        <f>'Проверочная  таблица'!IL22</f>
        <v>0</v>
      </c>
      <c r="EP20" s="1220">
        <f>'Проверочная  таблица'!IX22</f>
        <v>0</v>
      </c>
      <c r="EQ20" s="1221">
        <f>'Проверочная  таблица'!JD22</f>
        <v>0</v>
      </c>
      <c r="ER20" s="1212">
        <f>'Федеральные  средства  по  МО'!AP21</f>
        <v>0</v>
      </c>
      <c r="ES20" s="1220">
        <f t="shared" si="19"/>
        <v>0</v>
      </c>
      <c r="ET20" s="1221"/>
      <c r="EU20" s="1220"/>
      <c r="EV20" s="1222">
        <f>'Федеральные  средства  по  МО'!AQ21</f>
        <v>0</v>
      </c>
      <c r="EW20" s="1220">
        <f t="shared" si="20"/>
        <v>0</v>
      </c>
      <c r="EX20" s="1220"/>
      <c r="EY20" s="1221"/>
      <c r="EZ20" s="1212">
        <f>'Федеральные  средства  по  МО'!AR21</f>
        <v>0</v>
      </c>
      <c r="FA20" s="1220">
        <f>'Проверочная  таблица'!JO22</f>
        <v>0</v>
      </c>
      <c r="FB20" s="1221">
        <f>'Проверочная  таблица'!KI22</f>
        <v>0</v>
      </c>
      <c r="FC20" s="1220">
        <f>'Проверочная  таблица'!KS22</f>
        <v>0</v>
      </c>
      <c r="FD20" s="1222">
        <f>'Федеральные  средства  по  МО'!AS21</f>
        <v>0</v>
      </c>
      <c r="FE20" s="1221">
        <f>'Проверочная  таблица'!JT22</f>
        <v>0</v>
      </c>
      <c r="FF20" s="1220">
        <f>'Проверочная  таблица'!KN22</f>
        <v>0</v>
      </c>
      <c r="FG20" s="1221">
        <f>'Проверочная  таблица'!KX22</f>
        <v>0</v>
      </c>
      <c r="FH20" s="1212">
        <f>'Федеральные  средства  по  МО'!AT21</f>
        <v>0</v>
      </c>
      <c r="FI20" s="1220"/>
      <c r="FJ20" s="1221">
        <f>'Проверочная  таблица'!KG22</f>
        <v>0</v>
      </c>
      <c r="FK20" s="1220">
        <f>'Проверочная  таблица'!KQ22</f>
        <v>0</v>
      </c>
      <c r="FL20" s="1222">
        <f>'Федеральные  средства  по  МО'!AU21</f>
        <v>0</v>
      </c>
      <c r="FM20" s="1221"/>
      <c r="FN20" s="1220">
        <f>'Проверочная  таблица'!KL22</f>
        <v>0</v>
      </c>
      <c r="FO20" s="1221">
        <f>'Проверочная  таблица'!KV22</f>
        <v>0</v>
      </c>
      <c r="FP20" s="1212">
        <f>'Федеральные  средства  по  МО'!AV21</f>
        <v>0</v>
      </c>
      <c r="FQ20" s="1220">
        <f t="shared" si="21"/>
        <v>0</v>
      </c>
      <c r="FR20" s="1221"/>
      <c r="FS20" s="1220"/>
      <c r="FT20" s="1229">
        <f>'Федеральные  средства  по  МО'!AW21</f>
        <v>0</v>
      </c>
      <c r="FU20" s="1220">
        <f t="shared" si="14"/>
        <v>0</v>
      </c>
      <c r="FV20" s="1221"/>
      <c r="FW20" s="1220"/>
      <c r="FX20" s="1229">
        <f>'Федеральные  средства  по  МО'!AX21</f>
        <v>0</v>
      </c>
      <c r="FY20" s="1220"/>
      <c r="FZ20" s="1221"/>
      <c r="GA20" s="1220"/>
      <c r="GB20" s="1222">
        <f>'Федеральные  средства  по  МО'!AY21</f>
        <v>0</v>
      </c>
      <c r="GC20" s="1221"/>
      <c r="GD20" s="1220"/>
      <c r="GE20" s="1221"/>
      <c r="GF20" s="1212">
        <f>'Федеральные  средства  по  МО'!AZ21</f>
        <v>0</v>
      </c>
      <c r="GG20" s="1220"/>
      <c r="GH20" s="1221"/>
      <c r="GI20" s="1220"/>
      <c r="GJ20" s="1229">
        <f>'Федеральные  средства  по  МО'!BA21</f>
        <v>0</v>
      </c>
      <c r="GK20" s="1220"/>
      <c r="GL20" s="1221"/>
      <c r="GM20" s="1220"/>
      <c r="GN20" s="1229">
        <f>'Федеральные  средства  по  МО'!BB21</f>
        <v>0</v>
      </c>
      <c r="GO20" s="1220"/>
      <c r="GP20" s="1221"/>
      <c r="GQ20" s="1220"/>
      <c r="GR20" s="1222">
        <f>'Федеральные  средства  по  МО'!BC21</f>
        <v>0</v>
      </c>
      <c r="GS20" s="1221"/>
      <c r="GT20" s="1220"/>
      <c r="GU20" s="1221"/>
      <c r="GV20" s="1212">
        <f>'Федеральные  средства  по  МО'!BD21</f>
        <v>16530000</v>
      </c>
      <c r="GW20" s="1220"/>
      <c r="GX20" s="1221"/>
      <c r="GY20" s="1220">
        <f>'Проверочная  таблица'!NG22</f>
        <v>16530000</v>
      </c>
      <c r="GZ20" s="1222">
        <f>'Федеральные  средства  по  МО'!BE21</f>
        <v>0</v>
      </c>
      <c r="HA20" s="1221"/>
      <c r="HB20" s="1220"/>
      <c r="HC20" s="1221">
        <f>'Проверочная  таблица'!NK22</f>
        <v>0</v>
      </c>
      <c r="HD20" s="1212">
        <f>'Федеральные  средства  по  МО'!BF21</f>
        <v>4065424.2800000003</v>
      </c>
      <c r="HE20" s="1220"/>
      <c r="HF20" s="1221">
        <f>'Проверочная  таблица'!NU22</f>
        <v>4065424.2800000003</v>
      </c>
      <c r="HG20" s="1220">
        <f>'Проверочная  таблица'!OA22</f>
        <v>0</v>
      </c>
      <c r="HH20" s="1222">
        <f>'Федеральные  средства  по  МО'!BG21</f>
        <v>0</v>
      </c>
      <c r="HI20" s="1221"/>
      <c r="HJ20" s="1220">
        <f>'Проверочная  таблица'!NX22</f>
        <v>0</v>
      </c>
      <c r="HK20" s="1221">
        <f>'Проверочная  таблица'!OD22</f>
        <v>0</v>
      </c>
      <c r="HL20" s="1212">
        <f>'Федеральные  средства  по  МО'!BH21</f>
        <v>0</v>
      </c>
      <c r="HM20" s="1220"/>
      <c r="HN20" s="1221"/>
      <c r="HO20" s="1220"/>
      <c r="HP20" s="1222">
        <f>'Федеральные  средства  по  МО'!BI21</f>
        <v>0</v>
      </c>
      <c r="HQ20" s="1221"/>
      <c r="HR20" s="1220"/>
      <c r="HS20" s="1221"/>
      <c r="HT20" s="1212">
        <f>'Федеральные  средства  по  МО'!BJ21</f>
        <v>0</v>
      </c>
      <c r="HU20" s="1220"/>
      <c r="HV20" s="1221">
        <f>'Проверочная  таблица'!PK22</f>
        <v>0</v>
      </c>
      <c r="HW20" s="1220">
        <f>'Проверочная  таблица'!PY22</f>
        <v>0</v>
      </c>
      <c r="HX20" s="1222">
        <f>'Федеральные  средства  по  МО'!BK21</f>
        <v>0</v>
      </c>
      <c r="HY20" s="1221"/>
      <c r="HZ20" s="1220">
        <f>'Проверочная  таблица'!PR22</f>
        <v>0</v>
      </c>
      <c r="IA20" s="1221">
        <f>'Проверочная  таблица'!QF22</f>
        <v>0</v>
      </c>
      <c r="IB20" s="1212">
        <f>'Федеральные  средства  по  МО'!BL21</f>
        <v>0</v>
      </c>
      <c r="IC20" s="1220">
        <f>'Проверочная  таблица'!OM22</f>
        <v>0</v>
      </c>
      <c r="ID20" s="1221">
        <f>'Проверочная  таблица'!PM22</f>
        <v>0</v>
      </c>
      <c r="IE20" s="1220">
        <f>'Проверочная  таблица'!QA22</f>
        <v>0</v>
      </c>
      <c r="IF20" s="1222">
        <f>'Федеральные  средства  по  МО'!BM21</f>
        <v>0</v>
      </c>
      <c r="IG20" s="1221">
        <f>'Проверочная  таблица'!OR22</f>
        <v>0</v>
      </c>
      <c r="IH20" s="1220">
        <f>'Проверочная  таблица'!PT22</f>
        <v>0</v>
      </c>
      <c r="II20" s="1221">
        <f>'Проверочная  таблица'!QH22</f>
        <v>0</v>
      </c>
      <c r="IJ20" s="1212">
        <f>'Федеральные  средства  по  МО'!BN21</f>
        <v>0</v>
      </c>
      <c r="IK20" s="1220">
        <f>'Проверочная  таблица'!OO22</f>
        <v>0</v>
      </c>
      <c r="IL20" s="1221">
        <f>'Проверочная  таблица'!PO22</f>
        <v>0</v>
      </c>
      <c r="IM20" s="1220">
        <f>'Проверочная  таблица'!QC22</f>
        <v>0</v>
      </c>
      <c r="IN20" s="1222">
        <f>'Федеральные  средства  по  МО'!BO21</f>
        <v>0</v>
      </c>
      <c r="IO20" s="1221">
        <f>'Проверочная  таблица'!OT22</f>
        <v>0</v>
      </c>
      <c r="IP20" s="1220">
        <f>'Проверочная  таблица'!PV22</f>
        <v>0</v>
      </c>
      <c r="IQ20" s="1250">
        <f>'Проверочная  таблица'!QJ22</f>
        <v>0</v>
      </c>
    </row>
    <row r="21" spans="1:251" ht="25.5" customHeight="1" x14ac:dyDescent="0.3">
      <c r="A21" s="102" t="s">
        <v>91</v>
      </c>
      <c r="B21" s="1115">
        <f>D21-'Федеральные  средства  по  МО'!D22</f>
        <v>0</v>
      </c>
      <c r="C21" s="1115">
        <f>H21-'Федеральные  средства  по  МО'!E22</f>
        <v>0</v>
      </c>
      <c r="D21" s="267">
        <f t="shared" si="15"/>
        <v>6004927.3900000006</v>
      </c>
      <c r="E21" s="1116">
        <f t="shared" si="0"/>
        <v>262987.5</v>
      </c>
      <c r="F21" s="1116">
        <f t="shared" si="0"/>
        <v>5741939.8900000006</v>
      </c>
      <c r="G21" s="1116">
        <f t="shared" si="0"/>
        <v>0</v>
      </c>
      <c r="H21" s="267">
        <f t="shared" si="0"/>
        <v>0</v>
      </c>
      <c r="I21" s="1116">
        <f t="shared" si="0"/>
        <v>0</v>
      </c>
      <c r="J21" s="1116">
        <f t="shared" si="0"/>
        <v>0</v>
      </c>
      <c r="K21" s="1116">
        <f t="shared" si="0"/>
        <v>0</v>
      </c>
      <c r="L21" s="103">
        <f>'Федеральные  средства  по  МО'!H22</f>
        <v>0</v>
      </c>
      <c r="M21" s="1118">
        <f>'Проверочная  таблица'!CQ23</f>
        <v>0</v>
      </c>
      <c r="N21" s="1120">
        <f>'Проверочная  таблица'!CU23</f>
        <v>0</v>
      </c>
      <c r="O21" s="1118">
        <f>'Проверочная  таблица'!CW23</f>
        <v>0</v>
      </c>
      <c r="P21" s="100">
        <f>'Федеральные  средства  по  МО'!I22</f>
        <v>0</v>
      </c>
      <c r="Q21" s="1120">
        <f>'Проверочная  таблица'!CR23</f>
        <v>0</v>
      </c>
      <c r="R21" s="1118">
        <f>'Проверочная  таблица'!CV23</f>
        <v>0</v>
      </c>
      <c r="S21" s="1120">
        <f>'Проверочная  таблица'!CX23</f>
        <v>0</v>
      </c>
      <c r="T21" s="101">
        <f>'Федеральные  средства  по  МО'!J22</f>
        <v>0</v>
      </c>
      <c r="U21" s="1119"/>
      <c r="V21" s="1120"/>
      <c r="W21" s="1117"/>
      <c r="X21" s="101">
        <f>'Федеральные  средства  по  МО'!K22</f>
        <v>0</v>
      </c>
      <c r="Y21" s="1120"/>
      <c r="Z21" s="1118"/>
      <c r="AA21" s="1120"/>
      <c r="AB21" s="103">
        <f>'Федеральные  средства  по  МО'!L22</f>
        <v>0</v>
      </c>
      <c r="AC21" s="1118">
        <f t="shared" si="1"/>
        <v>0</v>
      </c>
      <c r="AD21" s="1118"/>
      <c r="AE21" s="1120"/>
      <c r="AF21" s="101">
        <f>'Федеральные  средства  по  МО'!M22</f>
        <v>0</v>
      </c>
      <c r="AG21" s="1118">
        <f t="shared" si="2"/>
        <v>0</v>
      </c>
      <c r="AH21" s="1120"/>
      <c r="AI21" s="1118"/>
      <c r="AJ21" s="104">
        <f>'Федеральные  средства  по  МО'!N22</f>
        <v>0</v>
      </c>
      <c r="AK21" s="1118">
        <f t="shared" si="3"/>
        <v>0</v>
      </c>
      <c r="AL21" s="1120"/>
      <c r="AM21" s="1118"/>
      <c r="AN21" s="104">
        <f>'Федеральные  средства  по  МО'!O22</f>
        <v>0</v>
      </c>
      <c r="AO21" s="1118">
        <f t="shared" si="4"/>
        <v>0</v>
      </c>
      <c r="AP21" s="1118"/>
      <c r="AQ21" s="1120"/>
      <c r="AR21" s="1211">
        <f>'Федеральные  средства  по  МО'!P22</f>
        <v>0</v>
      </c>
      <c r="AS21" s="1118">
        <f t="shared" si="5"/>
        <v>0</v>
      </c>
      <c r="AT21" s="1118"/>
      <c r="AU21" s="1119"/>
      <c r="AV21" s="100">
        <f>'Федеральные  средства  по  МО'!Q22</f>
        <v>0</v>
      </c>
      <c r="AW21" s="1118">
        <f t="shared" si="6"/>
        <v>0</v>
      </c>
      <c r="AX21" s="1118"/>
      <c r="AY21" s="1120"/>
      <c r="AZ21" s="101">
        <f>'Федеральные  средства  по  МО'!R22</f>
        <v>0</v>
      </c>
      <c r="BA21" s="1118">
        <f t="shared" si="7"/>
        <v>0</v>
      </c>
      <c r="BB21" s="1118"/>
      <c r="BC21" s="1119"/>
      <c r="BD21" s="104">
        <f>'Федеральные  средства  по  МО'!S22</f>
        <v>0</v>
      </c>
      <c r="BE21" s="1118">
        <f t="shared" si="8"/>
        <v>0</v>
      </c>
      <c r="BF21" s="1118"/>
      <c r="BG21" s="1120"/>
      <c r="BH21" s="103">
        <f>'Федеральные  средства  по  МО'!T22</f>
        <v>0</v>
      </c>
      <c r="BI21" s="1118">
        <f t="shared" si="9"/>
        <v>0</v>
      </c>
      <c r="BJ21" s="1120"/>
      <c r="BK21" s="1118"/>
      <c r="BL21" s="100">
        <f>'Федеральные  средства  по  МО'!U22</f>
        <v>0</v>
      </c>
      <c r="BM21" s="1118">
        <f t="shared" si="10"/>
        <v>0</v>
      </c>
      <c r="BN21" s="1118"/>
      <c r="BO21" s="1120"/>
      <c r="BP21" s="103">
        <f>'Федеральные  средства  по  МО'!V22</f>
        <v>0</v>
      </c>
      <c r="BQ21" s="1118"/>
      <c r="BR21" s="1120"/>
      <c r="BS21" s="1118"/>
      <c r="BT21" s="100">
        <f>'Федеральные  средства  по  МО'!W22</f>
        <v>0</v>
      </c>
      <c r="BU21" s="1120"/>
      <c r="BV21" s="1118"/>
      <c r="BW21" s="1120"/>
      <c r="BX21" s="103">
        <f>'Федеральные  средства  по  МО'!X22</f>
        <v>0</v>
      </c>
      <c r="BY21" s="1118">
        <f t="shared" si="11"/>
        <v>0</v>
      </c>
      <c r="BZ21" s="1120"/>
      <c r="CA21" s="1118"/>
      <c r="CB21" s="100">
        <f>'Федеральные  средства  по  МО'!Y22</f>
        <v>0</v>
      </c>
      <c r="CC21" s="1118">
        <f t="shared" si="16"/>
        <v>0</v>
      </c>
      <c r="CD21" s="1118"/>
      <c r="CE21" s="1120"/>
      <c r="CF21" s="103">
        <f>'Федеральные  средства  по  МО'!Z22</f>
        <v>0</v>
      </c>
      <c r="CG21" s="1118"/>
      <c r="CH21" s="1118"/>
      <c r="CI21" s="1120"/>
      <c r="CJ21" s="101">
        <f>'Федеральные  средства  по  МО'!AA22</f>
        <v>0</v>
      </c>
      <c r="CK21" s="1120"/>
      <c r="CL21" s="1118"/>
      <c r="CM21" s="1120"/>
      <c r="CN21" s="103">
        <f>'Федеральные  средства  по  МО'!AB22</f>
        <v>0</v>
      </c>
      <c r="CO21" s="1118"/>
      <c r="CP21" s="1120"/>
      <c r="CQ21" s="1118"/>
      <c r="CR21" s="100">
        <f>'Федеральные  средства  по  МО'!AC22</f>
        <v>0</v>
      </c>
      <c r="CS21" s="1120"/>
      <c r="CT21" s="1118"/>
      <c r="CU21" s="1120"/>
      <c r="CV21" s="103">
        <f>'Федеральные  средства  по  МО'!AD22</f>
        <v>0</v>
      </c>
      <c r="CW21" s="1118">
        <f t="shared" si="12"/>
        <v>0</v>
      </c>
      <c r="CX21" s="1120"/>
      <c r="CY21" s="1118"/>
      <c r="CZ21" s="100">
        <f>'Федеральные  средства  по  МО'!AE22</f>
        <v>0</v>
      </c>
      <c r="DA21" s="1118">
        <f t="shared" si="13"/>
        <v>0</v>
      </c>
      <c r="DB21" s="1118"/>
      <c r="DC21" s="1120"/>
      <c r="DD21" s="103">
        <f>'Федеральные  средства  по  МО'!AF22</f>
        <v>21807.27</v>
      </c>
      <c r="DE21" s="1118">
        <f>'Проверочная  таблица'!GK23</f>
        <v>0</v>
      </c>
      <c r="DF21" s="1118">
        <f>'Проверочная  таблица'!HE23</f>
        <v>21807.27</v>
      </c>
      <c r="DG21" s="1120">
        <f>'Проверочная  таблица'!HO23</f>
        <v>0</v>
      </c>
      <c r="DH21" s="101">
        <f>'Федеральные  средства  по  МО'!AG22</f>
        <v>0</v>
      </c>
      <c r="DI21" s="1120">
        <f>'Проверочная  таблица'!GP23</f>
        <v>0</v>
      </c>
      <c r="DJ21" s="1118">
        <f>'Проверочная  таблица'!HJ23</f>
        <v>0</v>
      </c>
      <c r="DK21" s="1120">
        <f>'Проверочная  таблица'!HT23</f>
        <v>0</v>
      </c>
      <c r="DL21" s="103">
        <f>'Федеральные  средства  по  МО'!AH22</f>
        <v>0</v>
      </c>
      <c r="DM21" s="1118"/>
      <c r="DN21" s="1120"/>
      <c r="DO21" s="1118"/>
      <c r="DP21" s="100">
        <f>'Федеральные  средства  по  МО'!AI22</f>
        <v>0</v>
      </c>
      <c r="DQ21" s="1120"/>
      <c r="DR21" s="1118"/>
      <c r="DS21" s="1120"/>
      <c r="DT21" s="103">
        <f>'Федеральные  средства  по  МО'!AJ22</f>
        <v>0</v>
      </c>
      <c r="DU21" s="1118">
        <f t="shared" si="17"/>
        <v>0</v>
      </c>
      <c r="DV21" s="1120"/>
      <c r="DW21" s="1118"/>
      <c r="DX21" s="100">
        <f>'Федеральные  средства  по  МО'!AK22</f>
        <v>0</v>
      </c>
      <c r="DY21" s="1118">
        <f t="shared" si="18"/>
        <v>0</v>
      </c>
      <c r="DZ21" s="1118"/>
      <c r="EA21" s="1120"/>
      <c r="EB21" s="103">
        <f>'Федеральные  средства  по  МО'!AL22</f>
        <v>0</v>
      </c>
      <c r="EC21" s="1118"/>
      <c r="ED21" s="1120"/>
      <c r="EE21" s="1118"/>
      <c r="EF21" s="100">
        <f>'Федеральные  средства  по  МО'!AM22</f>
        <v>0</v>
      </c>
      <c r="EG21" s="1120"/>
      <c r="EH21" s="1118"/>
      <c r="EI21" s="1120"/>
      <c r="EJ21" s="103">
        <f>'Федеральные  средства  по  МО'!AN22</f>
        <v>737035.82000000007</v>
      </c>
      <c r="EK21" s="1118">
        <f>'Проверочная  таблица'!II23</f>
        <v>149921.26</v>
      </c>
      <c r="EL21" s="1120">
        <f>'Проверочная  таблица'!IU23</f>
        <v>587114.56000000006</v>
      </c>
      <c r="EM21" s="1118">
        <f>'Проверочная  таблица'!JA23</f>
        <v>0</v>
      </c>
      <c r="EN21" s="100">
        <f>'Федеральные  средства  по  МО'!AO22</f>
        <v>0</v>
      </c>
      <c r="EO21" s="1120">
        <f>'Проверочная  таблица'!IL23</f>
        <v>0</v>
      </c>
      <c r="EP21" s="1118">
        <f>'Проверочная  таблица'!IX23</f>
        <v>0</v>
      </c>
      <c r="EQ21" s="1120">
        <f>'Проверочная  таблица'!JD23</f>
        <v>0</v>
      </c>
      <c r="ER21" s="103">
        <f>'Федеральные  средства  по  МО'!AP22</f>
        <v>0</v>
      </c>
      <c r="ES21" s="1118">
        <f t="shared" si="19"/>
        <v>0</v>
      </c>
      <c r="ET21" s="1120"/>
      <c r="EU21" s="1118"/>
      <c r="EV21" s="100">
        <f>'Федеральные  средства  по  МО'!AQ22</f>
        <v>0</v>
      </c>
      <c r="EW21" s="1118">
        <f t="shared" si="20"/>
        <v>0</v>
      </c>
      <c r="EX21" s="1118"/>
      <c r="EY21" s="1120"/>
      <c r="EZ21" s="103">
        <f>'Федеральные  средства  по  МО'!AR22</f>
        <v>113066.24000000001</v>
      </c>
      <c r="FA21" s="1118">
        <f>'Проверочная  таблица'!JO23</f>
        <v>113066.24000000001</v>
      </c>
      <c r="FB21" s="1120">
        <f>'Проверочная  таблица'!KI23</f>
        <v>0</v>
      </c>
      <c r="FC21" s="1118">
        <f>'Проверочная  таблица'!KS23</f>
        <v>0</v>
      </c>
      <c r="FD21" s="100">
        <f>'Федеральные  средства  по  МО'!AS22</f>
        <v>0</v>
      </c>
      <c r="FE21" s="1120">
        <f>'Проверочная  таблица'!JT23</f>
        <v>0</v>
      </c>
      <c r="FF21" s="1118">
        <f>'Проверочная  таблица'!KN23</f>
        <v>0</v>
      </c>
      <c r="FG21" s="1120">
        <f>'Проверочная  таблица'!KX23</f>
        <v>0</v>
      </c>
      <c r="FH21" s="103">
        <f>'Федеральные  средства  по  МО'!AT22</f>
        <v>0</v>
      </c>
      <c r="FI21" s="1118"/>
      <c r="FJ21" s="1120">
        <f>'Проверочная  таблица'!KG23</f>
        <v>0</v>
      </c>
      <c r="FK21" s="1118">
        <f>'Проверочная  таблица'!KQ23</f>
        <v>0</v>
      </c>
      <c r="FL21" s="100">
        <f>'Федеральные  средства  по  МО'!AU22</f>
        <v>0</v>
      </c>
      <c r="FM21" s="1120"/>
      <c r="FN21" s="1118">
        <f>'Проверочная  таблица'!KL23</f>
        <v>0</v>
      </c>
      <c r="FO21" s="1120">
        <f>'Проверочная  таблица'!KV23</f>
        <v>0</v>
      </c>
      <c r="FP21" s="103">
        <f>'Федеральные  средства  по  МО'!AV22</f>
        <v>0</v>
      </c>
      <c r="FQ21" s="1118">
        <f t="shared" si="21"/>
        <v>0</v>
      </c>
      <c r="FR21" s="1120"/>
      <c r="FS21" s="1118"/>
      <c r="FT21" s="104">
        <f>'Федеральные  средства  по  МО'!AW22</f>
        <v>0</v>
      </c>
      <c r="FU21" s="1118">
        <f t="shared" si="14"/>
        <v>0</v>
      </c>
      <c r="FV21" s="1120"/>
      <c r="FW21" s="1118"/>
      <c r="FX21" s="104">
        <f>'Федеральные  средства  по  МО'!AX22</f>
        <v>0</v>
      </c>
      <c r="FY21" s="1118"/>
      <c r="FZ21" s="1120"/>
      <c r="GA21" s="1118"/>
      <c r="GB21" s="100">
        <f>'Федеральные  средства  по  МО'!AY22</f>
        <v>0</v>
      </c>
      <c r="GC21" s="1120"/>
      <c r="GD21" s="1118"/>
      <c r="GE21" s="1120"/>
      <c r="GF21" s="103">
        <f>'Федеральные  средства  по  МО'!AZ22</f>
        <v>0</v>
      </c>
      <c r="GG21" s="1118"/>
      <c r="GH21" s="1120"/>
      <c r="GI21" s="1118"/>
      <c r="GJ21" s="104">
        <f>'Федеральные  средства  по  МО'!BA22</f>
        <v>0</v>
      </c>
      <c r="GK21" s="1118"/>
      <c r="GL21" s="1120"/>
      <c r="GM21" s="1118"/>
      <c r="GN21" s="104">
        <f>'Федеральные  средства  по  МО'!BB22</f>
        <v>0</v>
      </c>
      <c r="GO21" s="1118"/>
      <c r="GP21" s="1120"/>
      <c r="GQ21" s="1118"/>
      <c r="GR21" s="100">
        <f>'Федеральные  средства  по  МО'!BC22</f>
        <v>0</v>
      </c>
      <c r="GS21" s="1120"/>
      <c r="GT21" s="1118"/>
      <c r="GU21" s="1120"/>
      <c r="GV21" s="103">
        <f>'Федеральные  средства  по  МО'!BD22</f>
        <v>0</v>
      </c>
      <c r="GW21" s="1118"/>
      <c r="GX21" s="1120"/>
      <c r="GY21" s="1118">
        <f>'Проверочная  таблица'!NG23</f>
        <v>0</v>
      </c>
      <c r="GZ21" s="100">
        <f>'Федеральные  средства  по  МО'!BE22</f>
        <v>0</v>
      </c>
      <c r="HA21" s="1120"/>
      <c r="HB21" s="1118"/>
      <c r="HC21" s="1120">
        <f>'Проверочная  таблица'!NK23</f>
        <v>0</v>
      </c>
      <c r="HD21" s="103">
        <f>'Федеральные  средства  по  МО'!BF22</f>
        <v>5133018.0600000005</v>
      </c>
      <c r="HE21" s="1118"/>
      <c r="HF21" s="1120">
        <f>'Проверочная  таблица'!NU23</f>
        <v>5133018.0600000005</v>
      </c>
      <c r="HG21" s="1118">
        <f>'Проверочная  таблица'!OA23</f>
        <v>0</v>
      </c>
      <c r="HH21" s="100">
        <f>'Федеральные  средства  по  МО'!BG22</f>
        <v>0</v>
      </c>
      <c r="HI21" s="1120"/>
      <c r="HJ21" s="1118">
        <f>'Проверочная  таблица'!NX23</f>
        <v>0</v>
      </c>
      <c r="HK21" s="1120">
        <f>'Проверочная  таблица'!OD23</f>
        <v>0</v>
      </c>
      <c r="HL21" s="103">
        <f>'Федеральные  средства  по  МО'!BH22</f>
        <v>0</v>
      </c>
      <c r="HM21" s="1118"/>
      <c r="HN21" s="1120"/>
      <c r="HO21" s="1118"/>
      <c r="HP21" s="100">
        <f>'Федеральные  средства  по  МО'!BI22</f>
        <v>0</v>
      </c>
      <c r="HQ21" s="1120"/>
      <c r="HR21" s="1118"/>
      <c r="HS21" s="1120"/>
      <c r="HT21" s="103">
        <f>'Федеральные  средства  по  МО'!BJ22</f>
        <v>0</v>
      </c>
      <c r="HU21" s="1118"/>
      <c r="HV21" s="1120">
        <f>'Проверочная  таблица'!PK23</f>
        <v>0</v>
      </c>
      <c r="HW21" s="1118">
        <f>'Проверочная  таблица'!PY23</f>
        <v>0</v>
      </c>
      <c r="HX21" s="100">
        <f>'Федеральные  средства  по  МО'!BK22</f>
        <v>0</v>
      </c>
      <c r="HY21" s="1120"/>
      <c r="HZ21" s="1118">
        <f>'Проверочная  таблица'!PR23</f>
        <v>0</v>
      </c>
      <c r="IA21" s="1120">
        <f>'Проверочная  таблица'!QF23</f>
        <v>0</v>
      </c>
      <c r="IB21" s="103">
        <f>'Федеральные  средства  по  МО'!BL22</f>
        <v>0</v>
      </c>
      <c r="IC21" s="1118">
        <f>'Проверочная  таблица'!OM23</f>
        <v>0</v>
      </c>
      <c r="ID21" s="1120">
        <f>'Проверочная  таблица'!PM23</f>
        <v>0</v>
      </c>
      <c r="IE21" s="1118">
        <f>'Проверочная  таблица'!QA23</f>
        <v>0</v>
      </c>
      <c r="IF21" s="100">
        <f>'Федеральные  средства  по  МО'!BM22</f>
        <v>0</v>
      </c>
      <c r="IG21" s="1120">
        <f>'Проверочная  таблица'!OR23</f>
        <v>0</v>
      </c>
      <c r="IH21" s="1118">
        <f>'Проверочная  таблица'!PT23</f>
        <v>0</v>
      </c>
      <c r="II21" s="1120">
        <f>'Проверочная  таблица'!QH23</f>
        <v>0</v>
      </c>
      <c r="IJ21" s="103">
        <f>'Федеральные  средства  по  МО'!BN22</f>
        <v>0</v>
      </c>
      <c r="IK21" s="1118">
        <f>'Проверочная  таблица'!OO23</f>
        <v>0</v>
      </c>
      <c r="IL21" s="1120">
        <f>'Проверочная  таблица'!PO23</f>
        <v>0</v>
      </c>
      <c r="IM21" s="1118">
        <f>'Проверочная  таблица'!QC23</f>
        <v>0</v>
      </c>
      <c r="IN21" s="100">
        <f>'Федеральные  средства  по  МО'!BO22</f>
        <v>0</v>
      </c>
      <c r="IO21" s="1120">
        <f>'Проверочная  таблица'!OT23</f>
        <v>0</v>
      </c>
      <c r="IP21" s="1118">
        <f>'Проверочная  таблица'!PV23</f>
        <v>0</v>
      </c>
      <c r="IQ21" s="1119">
        <f>'Проверочная  таблица'!QJ23</f>
        <v>0</v>
      </c>
    </row>
    <row r="22" spans="1:251" ht="25.5" customHeight="1" x14ac:dyDescent="0.3">
      <c r="A22" s="105" t="s">
        <v>92</v>
      </c>
      <c r="B22" s="1115">
        <f>D22-'Федеральные  средства  по  МО'!D23</f>
        <v>0</v>
      </c>
      <c r="C22" s="1115">
        <f>H22-'Федеральные  средства  по  МО'!E23</f>
        <v>0</v>
      </c>
      <c r="D22" s="267">
        <f t="shared" si="15"/>
        <v>6936766.5999999996</v>
      </c>
      <c r="E22" s="1116">
        <f t="shared" si="0"/>
        <v>2383000</v>
      </c>
      <c r="F22" s="1116">
        <f t="shared" si="0"/>
        <v>4553766.5999999996</v>
      </c>
      <c r="G22" s="1116">
        <f t="shared" si="0"/>
        <v>0</v>
      </c>
      <c r="H22" s="267">
        <f t="shared" si="0"/>
        <v>0</v>
      </c>
      <c r="I22" s="1116">
        <f t="shared" si="0"/>
        <v>0</v>
      </c>
      <c r="J22" s="1116">
        <f t="shared" si="0"/>
        <v>0</v>
      </c>
      <c r="K22" s="1116">
        <f t="shared" si="0"/>
        <v>0</v>
      </c>
      <c r="L22" s="1022">
        <f>'Федеральные  средства  по  МО'!H23</f>
        <v>0</v>
      </c>
      <c r="M22" s="1220">
        <f>'Проверочная  таблица'!CQ24</f>
        <v>0</v>
      </c>
      <c r="N22" s="1221">
        <f>'Проверочная  таблица'!CU24</f>
        <v>0</v>
      </c>
      <c r="O22" s="1220">
        <f>'Проверочная  таблица'!CW24</f>
        <v>0</v>
      </c>
      <c r="P22" s="1222">
        <f>'Федеральные  средства  по  МО'!I23</f>
        <v>0</v>
      </c>
      <c r="Q22" s="1221">
        <f>'Проверочная  таблица'!CR24</f>
        <v>0</v>
      </c>
      <c r="R22" s="1220">
        <f>'Проверочная  таблица'!CV24</f>
        <v>0</v>
      </c>
      <c r="S22" s="1221">
        <f>'Проверочная  таблица'!CX24</f>
        <v>0</v>
      </c>
      <c r="T22" s="1249">
        <f>'Федеральные  средства  по  МО'!J23</f>
        <v>0</v>
      </c>
      <c r="U22" s="1250"/>
      <c r="V22" s="1221"/>
      <c r="W22" s="1251"/>
      <c r="X22" s="1249">
        <f>'Федеральные  средства  по  МО'!K23</f>
        <v>0</v>
      </c>
      <c r="Y22" s="1221"/>
      <c r="Z22" s="1220"/>
      <c r="AA22" s="1221"/>
      <c r="AB22" s="1212">
        <f>'Федеральные  средства  по  МО'!L23</f>
        <v>0</v>
      </c>
      <c r="AC22" s="1220">
        <f t="shared" si="1"/>
        <v>0</v>
      </c>
      <c r="AD22" s="1220"/>
      <c r="AE22" s="1221"/>
      <c r="AF22" s="1249">
        <f>'Федеральные  средства  по  МО'!M23</f>
        <v>0</v>
      </c>
      <c r="AG22" s="1220">
        <f t="shared" si="2"/>
        <v>0</v>
      </c>
      <c r="AH22" s="1221"/>
      <c r="AI22" s="1220"/>
      <c r="AJ22" s="1229">
        <f>'Федеральные  средства  по  МО'!N23</f>
        <v>0</v>
      </c>
      <c r="AK22" s="1220">
        <f t="shared" si="3"/>
        <v>0</v>
      </c>
      <c r="AL22" s="1221"/>
      <c r="AM22" s="1220"/>
      <c r="AN22" s="1229">
        <f>'Федеральные  средства  по  МО'!O23</f>
        <v>0</v>
      </c>
      <c r="AO22" s="1220">
        <f t="shared" si="4"/>
        <v>0</v>
      </c>
      <c r="AP22" s="1220"/>
      <c r="AQ22" s="1221"/>
      <c r="AR22" s="1252">
        <f>'Федеральные  средства  по  МО'!P23</f>
        <v>2383000</v>
      </c>
      <c r="AS22" s="1220">
        <f t="shared" si="5"/>
        <v>2383000</v>
      </c>
      <c r="AT22" s="1220"/>
      <c r="AU22" s="1250"/>
      <c r="AV22" s="1222">
        <f>'Федеральные  средства  по  МО'!Q23</f>
        <v>0</v>
      </c>
      <c r="AW22" s="1220">
        <f t="shared" si="6"/>
        <v>0</v>
      </c>
      <c r="AX22" s="1220"/>
      <c r="AY22" s="1221"/>
      <c r="AZ22" s="1249">
        <f>'Федеральные  средства  по  МО'!R23</f>
        <v>0</v>
      </c>
      <c r="BA22" s="1220">
        <f t="shared" si="7"/>
        <v>0</v>
      </c>
      <c r="BB22" s="1220"/>
      <c r="BC22" s="1250"/>
      <c r="BD22" s="1229">
        <f>'Федеральные  средства  по  МО'!S23</f>
        <v>0</v>
      </c>
      <c r="BE22" s="1220">
        <f t="shared" si="8"/>
        <v>0</v>
      </c>
      <c r="BF22" s="1220"/>
      <c r="BG22" s="1221"/>
      <c r="BH22" s="1212">
        <f>'Федеральные  средства  по  МО'!T23</f>
        <v>0</v>
      </c>
      <c r="BI22" s="1220">
        <f t="shared" si="9"/>
        <v>0</v>
      </c>
      <c r="BJ22" s="1221"/>
      <c r="BK22" s="1220"/>
      <c r="BL22" s="1222">
        <f>'Федеральные  средства  по  МО'!U23</f>
        <v>0</v>
      </c>
      <c r="BM22" s="1220">
        <f t="shared" si="10"/>
        <v>0</v>
      </c>
      <c r="BN22" s="1220"/>
      <c r="BO22" s="1221"/>
      <c r="BP22" s="1212">
        <f>'Федеральные  средства  по  МО'!V23</f>
        <v>0</v>
      </c>
      <c r="BQ22" s="1220"/>
      <c r="BR22" s="1221"/>
      <c r="BS22" s="1220"/>
      <c r="BT22" s="1222">
        <f>'Федеральные  средства  по  МО'!W23</f>
        <v>0</v>
      </c>
      <c r="BU22" s="1221"/>
      <c r="BV22" s="1220"/>
      <c r="BW22" s="1221"/>
      <c r="BX22" s="1212">
        <f>'Федеральные  средства  по  МО'!X23</f>
        <v>0</v>
      </c>
      <c r="BY22" s="1220">
        <f t="shared" si="11"/>
        <v>0</v>
      </c>
      <c r="BZ22" s="1221"/>
      <c r="CA22" s="1220"/>
      <c r="CB22" s="1222">
        <f>'Федеральные  средства  по  МО'!Y23</f>
        <v>0</v>
      </c>
      <c r="CC22" s="1220">
        <f t="shared" si="16"/>
        <v>0</v>
      </c>
      <c r="CD22" s="1220"/>
      <c r="CE22" s="1221"/>
      <c r="CF22" s="1212">
        <f>'Федеральные  средства  по  МО'!Z23</f>
        <v>0</v>
      </c>
      <c r="CG22" s="1220"/>
      <c r="CH22" s="1220"/>
      <c r="CI22" s="1221"/>
      <c r="CJ22" s="1249">
        <f>'Федеральные  средства  по  МО'!AA23</f>
        <v>0</v>
      </c>
      <c r="CK22" s="1221"/>
      <c r="CL22" s="1220"/>
      <c r="CM22" s="1221"/>
      <c r="CN22" s="1212">
        <f>'Федеральные  средства  по  МО'!AB23</f>
        <v>0</v>
      </c>
      <c r="CO22" s="1220"/>
      <c r="CP22" s="1221"/>
      <c r="CQ22" s="1220"/>
      <c r="CR22" s="1222">
        <f>'Федеральные  средства  по  МО'!AC23</f>
        <v>0</v>
      </c>
      <c r="CS22" s="1221"/>
      <c r="CT22" s="1220"/>
      <c r="CU22" s="1221"/>
      <c r="CV22" s="1212">
        <f>'Федеральные  средства  по  МО'!AD23</f>
        <v>0</v>
      </c>
      <c r="CW22" s="1220">
        <f t="shared" si="12"/>
        <v>0</v>
      </c>
      <c r="CX22" s="1221"/>
      <c r="CY22" s="1220"/>
      <c r="CZ22" s="1222">
        <f>'Федеральные  средства  по  МО'!AE23</f>
        <v>0</v>
      </c>
      <c r="DA22" s="1220">
        <f t="shared" si="13"/>
        <v>0</v>
      </c>
      <c r="DB22" s="1220"/>
      <c r="DC22" s="1221"/>
      <c r="DD22" s="1212">
        <f>'Федеральные  средства  по  МО'!AF23</f>
        <v>0</v>
      </c>
      <c r="DE22" s="1220">
        <f>'Проверочная  таблица'!GK24</f>
        <v>0</v>
      </c>
      <c r="DF22" s="1220">
        <f>'Проверочная  таблица'!HE24</f>
        <v>0</v>
      </c>
      <c r="DG22" s="1221">
        <f>'Проверочная  таблица'!HO24</f>
        <v>0</v>
      </c>
      <c r="DH22" s="1249">
        <f>'Федеральные  средства  по  МО'!AG23</f>
        <v>0</v>
      </c>
      <c r="DI22" s="1221">
        <f>'Проверочная  таблица'!GP24</f>
        <v>0</v>
      </c>
      <c r="DJ22" s="1220">
        <f>'Проверочная  таблица'!HJ24</f>
        <v>0</v>
      </c>
      <c r="DK22" s="1221">
        <f>'Проверочная  таблица'!HT24</f>
        <v>0</v>
      </c>
      <c r="DL22" s="1212">
        <f>'Федеральные  средства  по  МО'!AH23</f>
        <v>0</v>
      </c>
      <c r="DM22" s="1220"/>
      <c r="DN22" s="1221"/>
      <c r="DO22" s="1220"/>
      <c r="DP22" s="1222">
        <f>'Федеральные  средства  по  МО'!AI23</f>
        <v>0</v>
      </c>
      <c r="DQ22" s="1221"/>
      <c r="DR22" s="1220"/>
      <c r="DS22" s="1221"/>
      <c r="DT22" s="1212">
        <f>'Федеральные  средства  по  МО'!AJ23</f>
        <v>0</v>
      </c>
      <c r="DU22" s="1220">
        <f t="shared" si="17"/>
        <v>0</v>
      </c>
      <c r="DV22" s="1221"/>
      <c r="DW22" s="1220"/>
      <c r="DX22" s="1222">
        <f>'Федеральные  средства  по  МО'!AK23</f>
        <v>0</v>
      </c>
      <c r="DY22" s="1220">
        <f t="shared" si="18"/>
        <v>0</v>
      </c>
      <c r="DZ22" s="1220"/>
      <c r="EA22" s="1221"/>
      <c r="EB22" s="1212">
        <f>'Федеральные  средства  по  МО'!AL23</f>
        <v>0</v>
      </c>
      <c r="EC22" s="1220"/>
      <c r="ED22" s="1221"/>
      <c r="EE22" s="1220"/>
      <c r="EF22" s="1222">
        <f>'Федеральные  средства  по  МО'!AM23</f>
        <v>0</v>
      </c>
      <c r="EG22" s="1221"/>
      <c r="EH22" s="1220"/>
      <c r="EI22" s="1221"/>
      <c r="EJ22" s="1212">
        <f>'Федеральные  средства  по  МО'!AN23</f>
        <v>422969.77</v>
      </c>
      <c r="EK22" s="1220">
        <f>'Проверочная  таблица'!II24</f>
        <v>0</v>
      </c>
      <c r="EL22" s="1221">
        <f>'Проверочная  таблица'!IU24</f>
        <v>422969.77</v>
      </c>
      <c r="EM22" s="1220">
        <f>'Проверочная  таблица'!JA24</f>
        <v>0</v>
      </c>
      <c r="EN22" s="1222">
        <f>'Федеральные  средства  по  МО'!AO23</f>
        <v>0</v>
      </c>
      <c r="EO22" s="1221">
        <f>'Проверочная  таблица'!IL24</f>
        <v>0</v>
      </c>
      <c r="EP22" s="1220">
        <f>'Проверочная  таблица'!IX24</f>
        <v>0</v>
      </c>
      <c r="EQ22" s="1221">
        <f>'Проверочная  таблица'!JD24</f>
        <v>0</v>
      </c>
      <c r="ER22" s="1212">
        <f>'Федеральные  средства  по  МО'!AP23</f>
        <v>0</v>
      </c>
      <c r="ES22" s="1220">
        <f t="shared" si="19"/>
        <v>0</v>
      </c>
      <c r="ET22" s="1221"/>
      <c r="EU22" s="1220"/>
      <c r="EV22" s="1222">
        <f>'Федеральные  средства  по  МО'!AQ23</f>
        <v>0</v>
      </c>
      <c r="EW22" s="1220">
        <f t="shared" si="20"/>
        <v>0</v>
      </c>
      <c r="EX22" s="1220"/>
      <c r="EY22" s="1221"/>
      <c r="EZ22" s="1212">
        <f>'Федеральные  средства  по  МО'!AR23</f>
        <v>0</v>
      </c>
      <c r="FA22" s="1220">
        <f>'Проверочная  таблица'!JO24</f>
        <v>0</v>
      </c>
      <c r="FB22" s="1221">
        <f>'Проверочная  таблица'!KI24</f>
        <v>0</v>
      </c>
      <c r="FC22" s="1220">
        <f>'Проверочная  таблица'!KS24</f>
        <v>0</v>
      </c>
      <c r="FD22" s="1222">
        <f>'Федеральные  средства  по  МО'!AS23</f>
        <v>0</v>
      </c>
      <c r="FE22" s="1221">
        <f>'Проверочная  таблица'!JT24</f>
        <v>0</v>
      </c>
      <c r="FF22" s="1220">
        <f>'Проверочная  таблица'!KN24</f>
        <v>0</v>
      </c>
      <c r="FG22" s="1221">
        <f>'Проверочная  таблица'!KX24</f>
        <v>0</v>
      </c>
      <c r="FH22" s="1212">
        <f>'Федеральные  средства  по  МО'!AT23</f>
        <v>0</v>
      </c>
      <c r="FI22" s="1220"/>
      <c r="FJ22" s="1221">
        <f>'Проверочная  таблица'!KG24</f>
        <v>0</v>
      </c>
      <c r="FK22" s="1220">
        <f>'Проверочная  таблица'!KQ24</f>
        <v>0</v>
      </c>
      <c r="FL22" s="1222">
        <f>'Федеральные  средства  по  МО'!AU23</f>
        <v>0</v>
      </c>
      <c r="FM22" s="1221"/>
      <c r="FN22" s="1220">
        <f>'Проверочная  таблица'!KL24</f>
        <v>0</v>
      </c>
      <c r="FO22" s="1221">
        <f>'Проверочная  таблица'!KV24</f>
        <v>0</v>
      </c>
      <c r="FP22" s="1212">
        <f>'Федеральные  средства  по  МО'!AV23</f>
        <v>0</v>
      </c>
      <c r="FQ22" s="1220">
        <f t="shared" si="21"/>
        <v>0</v>
      </c>
      <c r="FR22" s="1221"/>
      <c r="FS22" s="1220"/>
      <c r="FT22" s="1229">
        <f>'Федеральные  средства  по  МО'!AW23</f>
        <v>0</v>
      </c>
      <c r="FU22" s="1220">
        <f t="shared" si="14"/>
        <v>0</v>
      </c>
      <c r="FV22" s="1221"/>
      <c r="FW22" s="1220"/>
      <c r="FX22" s="1229">
        <f>'Федеральные  средства  по  МО'!AX23</f>
        <v>0</v>
      </c>
      <c r="FY22" s="1220"/>
      <c r="FZ22" s="1221"/>
      <c r="GA22" s="1220"/>
      <c r="GB22" s="1222">
        <f>'Федеральные  средства  по  МО'!AY23</f>
        <v>0</v>
      </c>
      <c r="GC22" s="1221"/>
      <c r="GD22" s="1220"/>
      <c r="GE22" s="1221"/>
      <c r="GF22" s="1212">
        <f>'Федеральные  средства  по  МО'!AZ23</f>
        <v>0</v>
      </c>
      <c r="GG22" s="1220"/>
      <c r="GH22" s="1221"/>
      <c r="GI22" s="1220"/>
      <c r="GJ22" s="1229">
        <f>'Федеральные  средства  по  МО'!BA23</f>
        <v>0</v>
      </c>
      <c r="GK22" s="1220"/>
      <c r="GL22" s="1221"/>
      <c r="GM22" s="1220"/>
      <c r="GN22" s="1229">
        <f>'Федеральные  средства  по  МО'!BB23</f>
        <v>0</v>
      </c>
      <c r="GO22" s="1220"/>
      <c r="GP22" s="1221"/>
      <c r="GQ22" s="1220"/>
      <c r="GR22" s="1222">
        <f>'Федеральные  средства  по  МО'!BC23</f>
        <v>0</v>
      </c>
      <c r="GS22" s="1221"/>
      <c r="GT22" s="1220"/>
      <c r="GU22" s="1221"/>
      <c r="GV22" s="1212">
        <f>'Федеральные  средства  по  МО'!BD23</f>
        <v>0</v>
      </c>
      <c r="GW22" s="1220"/>
      <c r="GX22" s="1221"/>
      <c r="GY22" s="1220">
        <f>'Проверочная  таблица'!NG24</f>
        <v>0</v>
      </c>
      <c r="GZ22" s="1222">
        <f>'Федеральные  средства  по  МО'!BE23</f>
        <v>0</v>
      </c>
      <c r="HA22" s="1221"/>
      <c r="HB22" s="1220"/>
      <c r="HC22" s="1221">
        <f>'Проверочная  таблица'!NK24</f>
        <v>0</v>
      </c>
      <c r="HD22" s="1212">
        <f>'Федеральные  средства  по  МО'!BF23</f>
        <v>4130796.83</v>
      </c>
      <c r="HE22" s="1220"/>
      <c r="HF22" s="1221">
        <f>'Проверочная  таблица'!NU24</f>
        <v>4130796.83</v>
      </c>
      <c r="HG22" s="1220">
        <f>'Проверочная  таблица'!OA24</f>
        <v>0</v>
      </c>
      <c r="HH22" s="1222">
        <f>'Федеральные  средства  по  МО'!BG23</f>
        <v>0</v>
      </c>
      <c r="HI22" s="1221"/>
      <c r="HJ22" s="1220">
        <f>'Проверочная  таблица'!NX24</f>
        <v>0</v>
      </c>
      <c r="HK22" s="1221">
        <f>'Проверочная  таблица'!OD24</f>
        <v>0</v>
      </c>
      <c r="HL22" s="1212">
        <f>'Федеральные  средства  по  МО'!BH23</f>
        <v>0</v>
      </c>
      <c r="HM22" s="1220"/>
      <c r="HN22" s="1221"/>
      <c r="HO22" s="1220"/>
      <c r="HP22" s="1222">
        <f>'Федеральные  средства  по  МО'!BI23</f>
        <v>0</v>
      </c>
      <c r="HQ22" s="1221"/>
      <c r="HR22" s="1220"/>
      <c r="HS22" s="1221"/>
      <c r="HT22" s="1212">
        <f>'Федеральные  средства  по  МО'!BJ23</f>
        <v>0</v>
      </c>
      <c r="HU22" s="1220"/>
      <c r="HV22" s="1221">
        <f>'Проверочная  таблица'!PK24</f>
        <v>0</v>
      </c>
      <c r="HW22" s="1220">
        <f>'Проверочная  таблица'!PY24</f>
        <v>0</v>
      </c>
      <c r="HX22" s="1222">
        <f>'Федеральные  средства  по  МО'!BK23</f>
        <v>0</v>
      </c>
      <c r="HY22" s="1221"/>
      <c r="HZ22" s="1220">
        <f>'Проверочная  таблица'!PR24</f>
        <v>0</v>
      </c>
      <c r="IA22" s="1221">
        <f>'Проверочная  таблица'!QF24</f>
        <v>0</v>
      </c>
      <c r="IB22" s="1212">
        <f>'Федеральные  средства  по  МО'!BL23</f>
        <v>0</v>
      </c>
      <c r="IC22" s="1220">
        <f>'Проверочная  таблица'!OM24</f>
        <v>0</v>
      </c>
      <c r="ID22" s="1221">
        <f>'Проверочная  таблица'!PM24</f>
        <v>0</v>
      </c>
      <c r="IE22" s="1220">
        <f>'Проверочная  таблица'!QA24</f>
        <v>0</v>
      </c>
      <c r="IF22" s="1222">
        <f>'Федеральные  средства  по  МО'!BM23</f>
        <v>0</v>
      </c>
      <c r="IG22" s="1221">
        <f>'Проверочная  таблица'!OR24</f>
        <v>0</v>
      </c>
      <c r="IH22" s="1220">
        <f>'Проверочная  таблица'!PT24</f>
        <v>0</v>
      </c>
      <c r="II22" s="1221">
        <f>'Проверочная  таблица'!QH24</f>
        <v>0</v>
      </c>
      <c r="IJ22" s="1212">
        <f>'Федеральные  средства  по  МО'!BN23</f>
        <v>0</v>
      </c>
      <c r="IK22" s="1220">
        <f>'Проверочная  таблица'!OO24</f>
        <v>0</v>
      </c>
      <c r="IL22" s="1221">
        <f>'Проверочная  таблица'!PO24</f>
        <v>0</v>
      </c>
      <c r="IM22" s="1220">
        <f>'Проверочная  таблица'!QC24</f>
        <v>0</v>
      </c>
      <c r="IN22" s="1222">
        <f>'Федеральные  средства  по  МО'!BO23</f>
        <v>0</v>
      </c>
      <c r="IO22" s="1221">
        <f>'Проверочная  таблица'!OT24</f>
        <v>0</v>
      </c>
      <c r="IP22" s="1220">
        <f>'Проверочная  таблица'!PV24</f>
        <v>0</v>
      </c>
      <c r="IQ22" s="1250">
        <f>'Проверочная  таблица'!QJ24</f>
        <v>0</v>
      </c>
    </row>
    <row r="23" spans="1:251" ht="25.5" customHeight="1" x14ac:dyDescent="0.3">
      <c r="A23" s="102" t="s">
        <v>93</v>
      </c>
      <c r="B23" s="1115">
        <f>D23-'Федеральные  средства  по  МО'!D24</f>
        <v>0</v>
      </c>
      <c r="C23" s="1115">
        <f>H23-'Федеральные  средства  по  МО'!E24</f>
        <v>0</v>
      </c>
      <c r="D23" s="267">
        <f t="shared" si="15"/>
        <v>5964236.8499999996</v>
      </c>
      <c r="E23" s="1116">
        <f t="shared" si="0"/>
        <v>3505613</v>
      </c>
      <c r="F23" s="1116">
        <f t="shared" si="0"/>
        <v>2458623.85</v>
      </c>
      <c r="G23" s="1116">
        <f t="shared" si="0"/>
        <v>0</v>
      </c>
      <c r="H23" s="267">
        <f t="shared" si="0"/>
        <v>0</v>
      </c>
      <c r="I23" s="1116">
        <f t="shared" si="0"/>
        <v>0</v>
      </c>
      <c r="J23" s="1116">
        <f t="shared" si="0"/>
        <v>0</v>
      </c>
      <c r="K23" s="1116">
        <f t="shared" si="0"/>
        <v>0</v>
      </c>
      <c r="L23" s="103">
        <f>'Федеральные  средства  по  МО'!H24</f>
        <v>0</v>
      </c>
      <c r="M23" s="1118">
        <f>'Проверочная  таблица'!CQ25</f>
        <v>0</v>
      </c>
      <c r="N23" s="1120">
        <f>'Проверочная  таблица'!CU25</f>
        <v>0</v>
      </c>
      <c r="O23" s="1118">
        <f>'Проверочная  таблица'!CW25</f>
        <v>0</v>
      </c>
      <c r="P23" s="100">
        <f>'Федеральные  средства  по  МО'!I24</f>
        <v>0</v>
      </c>
      <c r="Q23" s="1120">
        <f>'Проверочная  таблица'!CR25</f>
        <v>0</v>
      </c>
      <c r="R23" s="1118">
        <f>'Проверочная  таблица'!CV25</f>
        <v>0</v>
      </c>
      <c r="S23" s="1120">
        <f>'Проверочная  таблица'!CX25</f>
        <v>0</v>
      </c>
      <c r="T23" s="101">
        <f>'Федеральные  средства  по  МО'!J24</f>
        <v>0</v>
      </c>
      <c r="U23" s="1119"/>
      <c r="V23" s="1120"/>
      <c r="W23" s="1117"/>
      <c r="X23" s="101">
        <f>'Федеральные  средства  по  МО'!K24</f>
        <v>0</v>
      </c>
      <c r="Y23" s="1120"/>
      <c r="Z23" s="1118"/>
      <c r="AA23" s="1120"/>
      <c r="AB23" s="103">
        <f>'Федеральные  средства  по  МО'!L24</f>
        <v>0</v>
      </c>
      <c r="AC23" s="1118">
        <f t="shared" si="1"/>
        <v>0</v>
      </c>
      <c r="AD23" s="1118"/>
      <c r="AE23" s="1120"/>
      <c r="AF23" s="101">
        <f>'Федеральные  средства  по  МО'!M24</f>
        <v>0</v>
      </c>
      <c r="AG23" s="1118">
        <f t="shared" si="2"/>
        <v>0</v>
      </c>
      <c r="AH23" s="1120"/>
      <c r="AI23" s="1118"/>
      <c r="AJ23" s="104">
        <f>'Федеральные  средства  по  МО'!N24</f>
        <v>0</v>
      </c>
      <c r="AK23" s="1118">
        <f t="shared" si="3"/>
        <v>0</v>
      </c>
      <c r="AL23" s="1120"/>
      <c r="AM23" s="1118"/>
      <c r="AN23" s="104">
        <f>'Федеральные  средства  по  МО'!O24</f>
        <v>0</v>
      </c>
      <c r="AO23" s="1118">
        <f t="shared" si="4"/>
        <v>0</v>
      </c>
      <c r="AP23" s="1118"/>
      <c r="AQ23" s="1120"/>
      <c r="AR23" s="1211">
        <f>'Федеральные  средства  по  МО'!P24</f>
        <v>0</v>
      </c>
      <c r="AS23" s="1118">
        <f t="shared" si="5"/>
        <v>0</v>
      </c>
      <c r="AT23" s="1118"/>
      <c r="AU23" s="1119"/>
      <c r="AV23" s="100">
        <f>'Федеральные  средства  по  МО'!Q24</f>
        <v>0</v>
      </c>
      <c r="AW23" s="1118">
        <f t="shared" si="6"/>
        <v>0</v>
      </c>
      <c r="AX23" s="1118"/>
      <c r="AY23" s="1120"/>
      <c r="AZ23" s="101">
        <f>'Федеральные  средства  по  МО'!R24</f>
        <v>2859675</v>
      </c>
      <c r="BA23" s="1118">
        <f t="shared" si="7"/>
        <v>2859675</v>
      </c>
      <c r="BB23" s="1118"/>
      <c r="BC23" s="1119"/>
      <c r="BD23" s="104">
        <f>'Федеральные  средства  по  МО'!S24</f>
        <v>0</v>
      </c>
      <c r="BE23" s="1118">
        <f t="shared" si="8"/>
        <v>0</v>
      </c>
      <c r="BF23" s="1118"/>
      <c r="BG23" s="1120"/>
      <c r="BH23" s="103">
        <f>'Федеральные  средства  по  МО'!T24</f>
        <v>0</v>
      </c>
      <c r="BI23" s="1118">
        <f t="shared" si="9"/>
        <v>0</v>
      </c>
      <c r="BJ23" s="1120"/>
      <c r="BK23" s="1118"/>
      <c r="BL23" s="100">
        <f>'Федеральные  средства  по  МО'!U24</f>
        <v>0</v>
      </c>
      <c r="BM23" s="1118">
        <f t="shared" si="10"/>
        <v>0</v>
      </c>
      <c r="BN23" s="1118"/>
      <c r="BO23" s="1120"/>
      <c r="BP23" s="103">
        <f>'Федеральные  средства  по  МО'!V24</f>
        <v>0</v>
      </c>
      <c r="BQ23" s="1118"/>
      <c r="BR23" s="1120"/>
      <c r="BS23" s="1118"/>
      <c r="BT23" s="100">
        <f>'Федеральные  средства  по  МО'!W24</f>
        <v>0</v>
      </c>
      <c r="BU23" s="1120"/>
      <c r="BV23" s="1118"/>
      <c r="BW23" s="1120"/>
      <c r="BX23" s="103">
        <f>'Федеральные  средства  по  МО'!X24</f>
        <v>0</v>
      </c>
      <c r="BY23" s="1118">
        <f t="shared" si="11"/>
        <v>0</v>
      </c>
      <c r="BZ23" s="1120"/>
      <c r="CA23" s="1118"/>
      <c r="CB23" s="100">
        <f>'Федеральные  средства  по  МО'!Y24</f>
        <v>0</v>
      </c>
      <c r="CC23" s="1118">
        <f t="shared" si="16"/>
        <v>0</v>
      </c>
      <c r="CD23" s="1118"/>
      <c r="CE23" s="1120"/>
      <c r="CF23" s="103">
        <f>'Федеральные  средства  по  МО'!Z24</f>
        <v>0</v>
      </c>
      <c r="CG23" s="1118"/>
      <c r="CH23" s="1118"/>
      <c r="CI23" s="1120"/>
      <c r="CJ23" s="101">
        <f>'Федеральные  средства  по  МО'!AA24</f>
        <v>0</v>
      </c>
      <c r="CK23" s="1120"/>
      <c r="CL23" s="1118"/>
      <c r="CM23" s="1120"/>
      <c r="CN23" s="103">
        <f>'Федеральные  средства  по  МО'!AB24</f>
        <v>0</v>
      </c>
      <c r="CO23" s="1118"/>
      <c r="CP23" s="1120"/>
      <c r="CQ23" s="1118"/>
      <c r="CR23" s="100">
        <f>'Федеральные  средства  по  МО'!AC24</f>
        <v>0</v>
      </c>
      <c r="CS23" s="1120"/>
      <c r="CT23" s="1118"/>
      <c r="CU23" s="1120"/>
      <c r="CV23" s="103">
        <f>'Федеральные  средства  по  МО'!AD24</f>
        <v>0</v>
      </c>
      <c r="CW23" s="1118">
        <f t="shared" si="12"/>
        <v>0</v>
      </c>
      <c r="CX23" s="1120"/>
      <c r="CY23" s="1118"/>
      <c r="CZ23" s="100">
        <f>'Федеральные  средства  по  МО'!AE24</f>
        <v>0</v>
      </c>
      <c r="DA23" s="1118">
        <f t="shared" si="13"/>
        <v>0</v>
      </c>
      <c r="DB23" s="1118"/>
      <c r="DC23" s="1120"/>
      <c r="DD23" s="103">
        <f>'Федеральные  средства  по  МО'!AF24</f>
        <v>0</v>
      </c>
      <c r="DE23" s="1118">
        <f>'Проверочная  таблица'!GK25</f>
        <v>0</v>
      </c>
      <c r="DF23" s="1118">
        <f>'Проверочная  таблица'!HE25</f>
        <v>0</v>
      </c>
      <c r="DG23" s="1120">
        <f>'Проверочная  таблица'!HO25</f>
        <v>0</v>
      </c>
      <c r="DH23" s="101">
        <f>'Федеральные  средства  по  МО'!AG24</f>
        <v>0</v>
      </c>
      <c r="DI23" s="1120">
        <f>'Проверочная  таблица'!GP25</f>
        <v>0</v>
      </c>
      <c r="DJ23" s="1118">
        <f>'Проверочная  таблица'!HJ25</f>
        <v>0</v>
      </c>
      <c r="DK23" s="1120">
        <f>'Проверочная  таблица'!HT25</f>
        <v>0</v>
      </c>
      <c r="DL23" s="103">
        <f>'Федеральные  средства  по  МО'!AH24</f>
        <v>0</v>
      </c>
      <c r="DM23" s="1118"/>
      <c r="DN23" s="1120"/>
      <c r="DO23" s="1118"/>
      <c r="DP23" s="100">
        <f>'Федеральные  средства  по  МО'!AI24</f>
        <v>0</v>
      </c>
      <c r="DQ23" s="1120"/>
      <c r="DR23" s="1118"/>
      <c r="DS23" s="1120"/>
      <c r="DT23" s="103">
        <f>'Федеральные  средства  по  МО'!AJ24</f>
        <v>0</v>
      </c>
      <c r="DU23" s="1118">
        <f t="shared" si="17"/>
        <v>0</v>
      </c>
      <c r="DV23" s="1120"/>
      <c r="DW23" s="1118"/>
      <c r="DX23" s="100">
        <f>'Федеральные  средства  по  МО'!AK24</f>
        <v>0</v>
      </c>
      <c r="DY23" s="1118">
        <f t="shared" si="18"/>
        <v>0</v>
      </c>
      <c r="DZ23" s="1118"/>
      <c r="EA23" s="1120"/>
      <c r="EB23" s="103">
        <f>'Федеральные  средства  по  МО'!AL24</f>
        <v>0</v>
      </c>
      <c r="EC23" s="1118"/>
      <c r="ED23" s="1120"/>
      <c r="EE23" s="1118"/>
      <c r="EF23" s="100">
        <f>'Федеральные  средства  по  МО'!AM24</f>
        <v>0</v>
      </c>
      <c r="EG23" s="1120"/>
      <c r="EH23" s="1118"/>
      <c r="EI23" s="1120"/>
      <c r="EJ23" s="103">
        <f>'Федеральные  средства  по  МО'!AN24</f>
        <v>707182.49</v>
      </c>
      <c r="EK23" s="1118">
        <f>'Проверочная  таблица'!II25</f>
        <v>645938</v>
      </c>
      <c r="EL23" s="1120">
        <f>'Проверочная  таблица'!IU25</f>
        <v>61244.49</v>
      </c>
      <c r="EM23" s="1118">
        <f>'Проверочная  таблица'!JA25</f>
        <v>0</v>
      </c>
      <c r="EN23" s="100">
        <f>'Федеральные  средства  по  МО'!AO24</f>
        <v>0</v>
      </c>
      <c r="EO23" s="1120">
        <f>'Проверочная  таблица'!IL25</f>
        <v>0</v>
      </c>
      <c r="EP23" s="1118">
        <f>'Проверочная  таблица'!IX25</f>
        <v>0</v>
      </c>
      <c r="EQ23" s="1120">
        <f>'Проверочная  таблица'!JD25</f>
        <v>0</v>
      </c>
      <c r="ER23" s="103">
        <f>'Федеральные  средства  по  МО'!AP24</f>
        <v>0</v>
      </c>
      <c r="ES23" s="1118">
        <f t="shared" si="19"/>
        <v>0</v>
      </c>
      <c r="ET23" s="1120"/>
      <c r="EU23" s="1118"/>
      <c r="EV23" s="100">
        <f>'Федеральные  средства  по  МО'!AQ24</f>
        <v>0</v>
      </c>
      <c r="EW23" s="1118">
        <f t="shared" si="20"/>
        <v>0</v>
      </c>
      <c r="EX23" s="1118"/>
      <c r="EY23" s="1120"/>
      <c r="EZ23" s="103">
        <f>'Федеральные  средства  по  МО'!AR24</f>
        <v>0</v>
      </c>
      <c r="FA23" s="1118">
        <f>'Проверочная  таблица'!JO25</f>
        <v>0</v>
      </c>
      <c r="FB23" s="1120">
        <f>'Проверочная  таблица'!KI25</f>
        <v>0</v>
      </c>
      <c r="FC23" s="1118">
        <f>'Проверочная  таблица'!KS25</f>
        <v>0</v>
      </c>
      <c r="FD23" s="100">
        <f>'Федеральные  средства  по  МО'!AS24</f>
        <v>0</v>
      </c>
      <c r="FE23" s="1120">
        <f>'Проверочная  таблица'!JT25</f>
        <v>0</v>
      </c>
      <c r="FF23" s="1118">
        <f>'Проверочная  таблица'!KN25</f>
        <v>0</v>
      </c>
      <c r="FG23" s="1120">
        <f>'Проверочная  таблица'!KX25</f>
        <v>0</v>
      </c>
      <c r="FH23" s="103">
        <f>'Федеральные  средства  по  МО'!AT24</f>
        <v>0</v>
      </c>
      <c r="FI23" s="1118"/>
      <c r="FJ23" s="1120">
        <f>'Проверочная  таблица'!KG25</f>
        <v>0</v>
      </c>
      <c r="FK23" s="1118">
        <f>'Проверочная  таблица'!KQ25</f>
        <v>0</v>
      </c>
      <c r="FL23" s="100">
        <f>'Федеральные  средства  по  МО'!AU24</f>
        <v>0</v>
      </c>
      <c r="FM23" s="1120"/>
      <c r="FN23" s="1118">
        <f>'Проверочная  таблица'!KL25</f>
        <v>0</v>
      </c>
      <c r="FO23" s="1120">
        <f>'Проверочная  таблица'!KV25</f>
        <v>0</v>
      </c>
      <c r="FP23" s="103">
        <f>'Федеральные  средства  по  МО'!AV24</f>
        <v>0</v>
      </c>
      <c r="FQ23" s="1118">
        <f t="shared" si="21"/>
        <v>0</v>
      </c>
      <c r="FR23" s="1120"/>
      <c r="FS23" s="1118"/>
      <c r="FT23" s="104">
        <f>'Федеральные  средства  по  МО'!AW24</f>
        <v>0</v>
      </c>
      <c r="FU23" s="1118">
        <f t="shared" si="14"/>
        <v>0</v>
      </c>
      <c r="FV23" s="1120"/>
      <c r="FW23" s="1118"/>
      <c r="FX23" s="104">
        <f>'Федеральные  средства  по  МО'!AX24</f>
        <v>0</v>
      </c>
      <c r="FY23" s="1118"/>
      <c r="FZ23" s="1120"/>
      <c r="GA23" s="1118"/>
      <c r="GB23" s="100">
        <f>'Федеральные  средства  по  МО'!AY24</f>
        <v>0</v>
      </c>
      <c r="GC23" s="1120"/>
      <c r="GD23" s="1118"/>
      <c r="GE23" s="1120"/>
      <c r="GF23" s="103">
        <f>'Федеральные  средства  по  МО'!AZ24</f>
        <v>0</v>
      </c>
      <c r="GG23" s="1118"/>
      <c r="GH23" s="1120"/>
      <c r="GI23" s="1118"/>
      <c r="GJ23" s="104">
        <f>'Федеральные  средства  по  МО'!BA24</f>
        <v>0</v>
      </c>
      <c r="GK23" s="1118"/>
      <c r="GL23" s="1120"/>
      <c r="GM23" s="1118"/>
      <c r="GN23" s="104">
        <f>'Федеральные  средства  по  МО'!BB24</f>
        <v>0</v>
      </c>
      <c r="GO23" s="1118"/>
      <c r="GP23" s="1120"/>
      <c r="GQ23" s="1118"/>
      <c r="GR23" s="100">
        <f>'Федеральные  средства  по  МО'!BC24</f>
        <v>0</v>
      </c>
      <c r="GS23" s="1120"/>
      <c r="GT23" s="1118"/>
      <c r="GU23" s="1120"/>
      <c r="GV23" s="103">
        <f>'Федеральные  средства  по  МО'!BD24</f>
        <v>0</v>
      </c>
      <c r="GW23" s="1118"/>
      <c r="GX23" s="1120"/>
      <c r="GY23" s="1118">
        <f>'Проверочная  таблица'!NG25</f>
        <v>0</v>
      </c>
      <c r="GZ23" s="100">
        <f>'Федеральные  средства  по  МО'!BE24</f>
        <v>0</v>
      </c>
      <c r="HA23" s="1120"/>
      <c r="HB23" s="1118"/>
      <c r="HC23" s="1120">
        <f>'Проверочная  таблица'!NK25</f>
        <v>0</v>
      </c>
      <c r="HD23" s="103">
        <f>'Федеральные  средства  по  МО'!BF24</f>
        <v>2397379.36</v>
      </c>
      <c r="HE23" s="1118"/>
      <c r="HF23" s="1120">
        <f>'Проверочная  таблица'!NU25</f>
        <v>2397379.36</v>
      </c>
      <c r="HG23" s="1118">
        <f>'Проверочная  таблица'!OA25</f>
        <v>0</v>
      </c>
      <c r="HH23" s="100">
        <f>'Федеральные  средства  по  МО'!BG24</f>
        <v>0</v>
      </c>
      <c r="HI23" s="1120"/>
      <c r="HJ23" s="1118">
        <f>'Проверочная  таблица'!NX25</f>
        <v>0</v>
      </c>
      <c r="HK23" s="1120">
        <f>'Проверочная  таблица'!OD25</f>
        <v>0</v>
      </c>
      <c r="HL23" s="103">
        <f>'Федеральные  средства  по  МО'!BH24</f>
        <v>0</v>
      </c>
      <c r="HM23" s="1118"/>
      <c r="HN23" s="1120"/>
      <c r="HO23" s="1118"/>
      <c r="HP23" s="100">
        <f>'Федеральные  средства  по  МО'!BI24</f>
        <v>0</v>
      </c>
      <c r="HQ23" s="1120"/>
      <c r="HR23" s="1118"/>
      <c r="HS23" s="1120"/>
      <c r="HT23" s="103">
        <f>'Федеральные  средства  по  МО'!BJ24</f>
        <v>0</v>
      </c>
      <c r="HU23" s="1118"/>
      <c r="HV23" s="1120">
        <f>'Проверочная  таблица'!PK25</f>
        <v>0</v>
      </c>
      <c r="HW23" s="1118">
        <f>'Проверочная  таблица'!PY25</f>
        <v>0</v>
      </c>
      <c r="HX23" s="100">
        <f>'Федеральные  средства  по  МО'!BK24</f>
        <v>0</v>
      </c>
      <c r="HY23" s="1120"/>
      <c r="HZ23" s="1118">
        <f>'Проверочная  таблица'!PR25</f>
        <v>0</v>
      </c>
      <c r="IA23" s="1120">
        <f>'Проверочная  таблица'!QF25</f>
        <v>0</v>
      </c>
      <c r="IB23" s="103">
        <f>'Федеральные  средства  по  МО'!BL24</f>
        <v>0</v>
      </c>
      <c r="IC23" s="1118">
        <f>'Проверочная  таблица'!OM25</f>
        <v>0</v>
      </c>
      <c r="ID23" s="1120">
        <f>'Проверочная  таблица'!PM25</f>
        <v>0</v>
      </c>
      <c r="IE23" s="1118">
        <f>'Проверочная  таблица'!QA25</f>
        <v>0</v>
      </c>
      <c r="IF23" s="100">
        <f>'Федеральные  средства  по  МО'!BM24</f>
        <v>0</v>
      </c>
      <c r="IG23" s="1120">
        <f>'Проверочная  таблица'!OR25</f>
        <v>0</v>
      </c>
      <c r="IH23" s="1118">
        <f>'Проверочная  таблица'!PT25</f>
        <v>0</v>
      </c>
      <c r="II23" s="1120">
        <f>'Проверочная  таблица'!QH25</f>
        <v>0</v>
      </c>
      <c r="IJ23" s="103">
        <f>'Федеральные  средства  по  МО'!BN24</f>
        <v>0</v>
      </c>
      <c r="IK23" s="1118">
        <f>'Проверочная  таблица'!OO25</f>
        <v>0</v>
      </c>
      <c r="IL23" s="1120">
        <f>'Проверочная  таблица'!PO25</f>
        <v>0</v>
      </c>
      <c r="IM23" s="1118">
        <f>'Проверочная  таблица'!QC25</f>
        <v>0</v>
      </c>
      <c r="IN23" s="100">
        <f>'Федеральные  средства  по  МО'!BO24</f>
        <v>0</v>
      </c>
      <c r="IO23" s="1120">
        <f>'Проверочная  таблица'!OT25</f>
        <v>0</v>
      </c>
      <c r="IP23" s="1118">
        <f>'Проверочная  таблица'!PV25</f>
        <v>0</v>
      </c>
      <c r="IQ23" s="1119">
        <f>'Проверочная  таблица'!QJ25</f>
        <v>0</v>
      </c>
    </row>
    <row r="24" spans="1:251" ht="25.5" customHeight="1" x14ac:dyDescent="0.3">
      <c r="A24" s="105" t="s">
        <v>94</v>
      </c>
      <c r="B24" s="1115">
        <f>D24-'Федеральные  средства  по  МО'!D25</f>
        <v>0</v>
      </c>
      <c r="C24" s="1115">
        <f>H24-'Федеральные  средства  по  МО'!E25</f>
        <v>0</v>
      </c>
      <c r="D24" s="267">
        <f t="shared" si="15"/>
        <v>157060979.02000001</v>
      </c>
      <c r="E24" s="1116">
        <f t="shared" si="0"/>
        <v>146282201.40000001</v>
      </c>
      <c r="F24" s="1116">
        <f t="shared" si="0"/>
        <v>10778777.619999999</v>
      </c>
      <c r="G24" s="1116">
        <f t="shared" si="0"/>
        <v>0</v>
      </c>
      <c r="H24" s="267">
        <f t="shared" si="0"/>
        <v>0</v>
      </c>
      <c r="I24" s="1116">
        <f t="shared" si="0"/>
        <v>0</v>
      </c>
      <c r="J24" s="1116">
        <f t="shared" si="0"/>
        <v>0</v>
      </c>
      <c r="K24" s="1116">
        <f t="shared" si="0"/>
        <v>0</v>
      </c>
      <c r="L24" s="1212">
        <f>'Федеральные  средства  по  МО'!H25</f>
        <v>0</v>
      </c>
      <c r="M24" s="1220">
        <f>'Проверочная  таблица'!CQ26</f>
        <v>0</v>
      </c>
      <c r="N24" s="1221">
        <f>'Проверочная  таблица'!CU26</f>
        <v>0</v>
      </c>
      <c r="O24" s="1220">
        <f>'Проверочная  таблица'!CW26</f>
        <v>0</v>
      </c>
      <c r="P24" s="1222">
        <f>'Федеральные  средства  по  МО'!I25</f>
        <v>0</v>
      </c>
      <c r="Q24" s="1221">
        <f>'Проверочная  таблица'!CR26</f>
        <v>0</v>
      </c>
      <c r="R24" s="1220">
        <f>'Проверочная  таблица'!CV26</f>
        <v>0</v>
      </c>
      <c r="S24" s="1221">
        <f>'Проверочная  таблица'!CX26</f>
        <v>0</v>
      </c>
      <c r="T24" s="1249">
        <f>'Федеральные  средства  по  МО'!J25</f>
        <v>0</v>
      </c>
      <c r="U24" s="1250"/>
      <c r="V24" s="1221"/>
      <c r="W24" s="1251"/>
      <c r="X24" s="1249">
        <f>'Федеральные  средства  по  МО'!K25</f>
        <v>0</v>
      </c>
      <c r="Y24" s="1221"/>
      <c r="Z24" s="1220"/>
      <c r="AA24" s="1221"/>
      <c r="AB24" s="1212">
        <f>'Федеральные  средства  по  МО'!L25</f>
        <v>0</v>
      </c>
      <c r="AC24" s="1220">
        <f t="shared" si="1"/>
        <v>0</v>
      </c>
      <c r="AD24" s="1220"/>
      <c r="AE24" s="1221"/>
      <c r="AF24" s="1249">
        <f>'Федеральные  средства  по  МО'!M25</f>
        <v>0</v>
      </c>
      <c r="AG24" s="1220">
        <f t="shared" si="2"/>
        <v>0</v>
      </c>
      <c r="AH24" s="1221"/>
      <c r="AI24" s="1220"/>
      <c r="AJ24" s="1229">
        <f>'Федеральные  средства  по  МО'!N25</f>
        <v>0</v>
      </c>
      <c r="AK24" s="1220">
        <f t="shared" si="3"/>
        <v>0</v>
      </c>
      <c r="AL24" s="1221"/>
      <c r="AM24" s="1220"/>
      <c r="AN24" s="1229">
        <f>'Федеральные  средства  по  МО'!O25</f>
        <v>0</v>
      </c>
      <c r="AO24" s="1220">
        <f t="shared" si="4"/>
        <v>0</v>
      </c>
      <c r="AP24" s="1220"/>
      <c r="AQ24" s="1221"/>
      <c r="AR24" s="1252">
        <f>'Федеральные  средства  по  МО'!P25</f>
        <v>0</v>
      </c>
      <c r="AS24" s="1220">
        <f t="shared" si="5"/>
        <v>0</v>
      </c>
      <c r="AT24" s="1220"/>
      <c r="AU24" s="1250"/>
      <c r="AV24" s="1222">
        <f>'Федеральные  средства  по  МО'!Q25</f>
        <v>0</v>
      </c>
      <c r="AW24" s="1220">
        <f t="shared" si="6"/>
        <v>0</v>
      </c>
      <c r="AX24" s="1220"/>
      <c r="AY24" s="1221"/>
      <c r="AZ24" s="1249">
        <f>'Федеральные  средства  по  МО'!R25</f>
        <v>0</v>
      </c>
      <c r="BA24" s="1220">
        <f t="shared" si="7"/>
        <v>0</v>
      </c>
      <c r="BB24" s="1220"/>
      <c r="BC24" s="1250"/>
      <c r="BD24" s="1229">
        <f>'Федеральные  средства  по  МО'!S25</f>
        <v>0</v>
      </c>
      <c r="BE24" s="1220">
        <f t="shared" si="8"/>
        <v>0</v>
      </c>
      <c r="BF24" s="1220"/>
      <c r="BG24" s="1221"/>
      <c r="BH24" s="1212">
        <f>'Федеральные  средства  по  МО'!T25</f>
        <v>0</v>
      </c>
      <c r="BI24" s="1220">
        <f t="shared" si="9"/>
        <v>0</v>
      </c>
      <c r="BJ24" s="1221"/>
      <c r="BK24" s="1220"/>
      <c r="BL24" s="1222">
        <f>'Федеральные  средства  по  МО'!U25</f>
        <v>0</v>
      </c>
      <c r="BM24" s="1220">
        <f t="shared" si="10"/>
        <v>0</v>
      </c>
      <c r="BN24" s="1220"/>
      <c r="BO24" s="1221"/>
      <c r="BP24" s="1212">
        <f>'Федеральные  средства  по  МО'!V25</f>
        <v>0</v>
      </c>
      <c r="BQ24" s="1220"/>
      <c r="BR24" s="1221"/>
      <c r="BS24" s="1220"/>
      <c r="BT24" s="1222">
        <f>'Федеральные  средства  по  МО'!W25</f>
        <v>0</v>
      </c>
      <c r="BU24" s="1221"/>
      <c r="BV24" s="1220"/>
      <c r="BW24" s="1221"/>
      <c r="BX24" s="1212">
        <f>'Федеральные  средства  по  МО'!X25</f>
        <v>0</v>
      </c>
      <c r="BY24" s="1220">
        <f t="shared" si="11"/>
        <v>0</v>
      </c>
      <c r="BZ24" s="1221"/>
      <c r="CA24" s="1220"/>
      <c r="CB24" s="1222">
        <f>'Федеральные  средства  по  МО'!Y25</f>
        <v>0</v>
      </c>
      <c r="CC24" s="1220">
        <f t="shared" si="16"/>
        <v>0</v>
      </c>
      <c r="CD24" s="1220"/>
      <c r="CE24" s="1221"/>
      <c r="CF24" s="1212">
        <f>'Федеральные  средства  по  МО'!Z25</f>
        <v>0</v>
      </c>
      <c r="CG24" s="1220"/>
      <c r="CH24" s="1220"/>
      <c r="CI24" s="1221"/>
      <c r="CJ24" s="1249">
        <f>'Федеральные  средства  по  МО'!AA25</f>
        <v>0</v>
      </c>
      <c r="CK24" s="1221"/>
      <c r="CL24" s="1220"/>
      <c r="CM24" s="1221"/>
      <c r="CN24" s="1212">
        <f>'Федеральные  средства  по  МО'!AB25</f>
        <v>0</v>
      </c>
      <c r="CO24" s="1220"/>
      <c r="CP24" s="1221"/>
      <c r="CQ24" s="1220"/>
      <c r="CR24" s="1222">
        <f>'Федеральные  средства  по  МО'!AC25</f>
        <v>0</v>
      </c>
      <c r="CS24" s="1221"/>
      <c r="CT24" s="1220"/>
      <c r="CU24" s="1221"/>
      <c r="CV24" s="1212">
        <f>'Федеральные  средства  по  МО'!AD25</f>
        <v>0</v>
      </c>
      <c r="CW24" s="1220">
        <f t="shared" si="12"/>
        <v>0</v>
      </c>
      <c r="CX24" s="1221"/>
      <c r="CY24" s="1220"/>
      <c r="CZ24" s="1222">
        <f>'Федеральные  средства  по  МО'!AE25</f>
        <v>0</v>
      </c>
      <c r="DA24" s="1220">
        <f t="shared" si="13"/>
        <v>0</v>
      </c>
      <c r="DB24" s="1220"/>
      <c r="DC24" s="1221"/>
      <c r="DD24" s="1212">
        <f>'Федеральные  средства  по  МО'!AF25</f>
        <v>1745336.24</v>
      </c>
      <c r="DE24" s="1220">
        <f>'Проверочная  таблица'!GK26</f>
        <v>0</v>
      </c>
      <c r="DF24" s="1220">
        <f>'Проверочная  таблица'!HE26</f>
        <v>1745336.24</v>
      </c>
      <c r="DG24" s="1221">
        <f>'Проверочная  таблица'!HO26</f>
        <v>0</v>
      </c>
      <c r="DH24" s="1249">
        <f>'Федеральные  средства  по  МО'!AG25</f>
        <v>0</v>
      </c>
      <c r="DI24" s="1221">
        <f>'Проверочная  таблица'!GP26</f>
        <v>0</v>
      </c>
      <c r="DJ24" s="1220">
        <f>'Проверочная  таблица'!HJ26</f>
        <v>0</v>
      </c>
      <c r="DK24" s="1221">
        <f>'Проверочная  таблица'!HT26</f>
        <v>0</v>
      </c>
      <c r="DL24" s="1212">
        <f>'Федеральные  средства  по  МО'!AH25</f>
        <v>0</v>
      </c>
      <c r="DM24" s="1220"/>
      <c r="DN24" s="1221"/>
      <c r="DO24" s="1220"/>
      <c r="DP24" s="1222">
        <f>'Федеральные  средства  по  МО'!AI25</f>
        <v>0</v>
      </c>
      <c r="DQ24" s="1221"/>
      <c r="DR24" s="1220"/>
      <c r="DS24" s="1221"/>
      <c r="DT24" s="1212">
        <f>'Федеральные  средства  по  МО'!AJ25</f>
        <v>0</v>
      </c>
      <c r="DU24" s="1220">
        <f t="shared" si="17"/>
        <v>0</v>
      </c>
      <c r="DV24" s="1221"/>
      <c r="DW24" s="1220"/>
      <c r="DX24" s="1222">
        <f>'Федеральные  средства  по  МО'!AK25</f>
        <v>0</v>
      </c>
      <c r="DY24" s="1220">
        <f t="shared" si="18"/>
        <v>0</v>
      </c>
      <c r="DZ24" s="1220"/>
      <c r="EA24" s="1221"/>
      <c r="EB24" s="1212">
        <f>'Федеральные  средства  по  МО'!AL25</f>
        <v>0</v>
      </c>
      <c r="EC24" s="1220"/>
      <c r="ED24" s="1221"/>
      <c r="EE24" s="1220"/>
      <c r="EF24" s="1222">
        <f>'Федеральные  средства  по  МО'!AM25</f>
        <v>0</v>
      </c>
      <c r="EG24" s="1221"/>
      <c r="EH24" s="1220"/>
      <c r="EI24" s="1221"/>
      <c r="EJ24" s="1212">
        <f>'Федеральные  средства  по  МО'!AN25</f>
        <v>753594.34</v>
      </c>
      <c r="EK24" s="1220">
        <f>'Проверочная  таблица'!II26</f>
        <v>0</v>
      </c>
      <c r="EL24" s="1221">
        <f>'Проверочная  таблица'!IU26</f>
        <v>753594.34</v>
      </c>
      <c r="EM24" s="1220">
        <f>'Проверочная  таблица'!JA26</f>
        <v>0</v>
      </c>
      <c r="EN24" s="1222">
        <f>'Федеральные  средства  по  МО'!AO25</f>
        <v>0</v>
      </c>
      <c r="EO24" s="1221">
        <f>'Проверочная  таблица'!IL26</f>
        <v>0</v>
      </c>
      <c r="EP24" s="1220">
        <f>'Проверочная  таблица'!IX26</f>
        <v>0</v>
      </c>
      <c r="EQ24" s="1221">
        <f>'Проверочная  таблица'!JD26</f>
        <v>0</v>
      </c>
      <c r="ER24" s="1212">
        <f>'Федеральные  средства  по  МО'!AP25</f>
        <v>0</v>
      </c>
      <c r="ES24" s="1220">
        <f t="shared" si="19"/>
        <v>0</v>
      </c>
      <c r="ET24" s="1221"/>
      <c r="EU24" s="1220"/>
      <c r="EV24" s="1222">
        <f>'Федеральные  средства  по  МО'!AQ25</f>
        <v>0</v>
      </c>
      <c r="EW24" s="1220">
        <f t="shared" si="20"/>
        <v>0</v>
      </c>
      <c r="EX24" s="1220"/>
      <c r="EY24" s="1221"/>
      <c r="EZ24" s="1212">
        <f>'Федеральные  средства  по  МО'!AR25</f>
        <v>23201.4</v>
      </c>
      <c r="FA24" s="1220">
        <f>'Проверочная  таблица'!JO26</f>
        <v>23201.4</v>
      </c>
      <c r="FB24" s="1221">
        <f>'Проверочная  таблица'!KI26</f>
        <v>0</v>
      </c>
      <c r="FC24" s="1220">
        <f>'Проверочная  таблица'!KS26</f>
        <v>0</v>
      </c>
      <c r="FD24" s="1222">
        <f>'Федеральные  средства  по  МО'!AS25</f>
        <v>0</v>
      </c>
      <c r="FE24" s="1221">
        <f>'Проверочная  таблица'!JT26</f>
        <v>0</v>
      </c>
      <c r="FF24" s="1220">
        <f>'Проверочная  таблица'!KN26</f>
        <v>0</v>
      </c>
      <c r="FG24" s="1221">
        <f>'Проверочная  таблица'!KX26</f>
        <v>0</v>
      </c>
      <c r="FH24" s="1212">
        <f>'Федеральные  средства  по  МО'!AT25</f>
        <v>0</v>
      </c>
      <c r="FI24" s="1220"/>
      <c r="FJ24" s="1221">
        <f>'Проверочная  таблица'!KG26</f>
        <v>0</v>
      </c>
      <c r="FK24" s="1220">
        <f>'Проверочная  таблица'!KQ26</f>
        <v>0</v>
      </c>
      <c r="FL24" s="1222">
        <f>'Федеральные  средства  по  МО'!AU25</f>
        <v>0</v>
      </c>
      <c r="FM24" s="1221"/>
      <c r="FN24" s="1220">
        <f>'Проверочная  таблица'!KL26</f>
        <v>0</v>
      </c>
      <c r="FO24" s="1221">
        <f>'Проверочная  таблица'!KV26</f>
        <v>0</v>
      </c>
      <c r="FP24" s="1212">
        <f>'Федеральные  средства  по  МО'!AV25</f>
        <v>0</v>
      </c>
      <c r="FQ24" s="1220">
        <f t="shared" si="21"/>
        <v>0</v>
      </c>
      <c r="FR24" s="1221"/>
      <c r="FS24" s="1220"/>
      <c r="FT24" s="1229">
        <f>'Федеральные  средства  по  МО'!AW25</f>
        <v>0</v>
      </c>
      <c r="FU24" s="1220">
        <f t="shared" si="14"/>
        <v>0</v>
      </c>
      <c r="FV24" s="1221"/>
      <c r="FW24" s="1220"/>
      <c r="FX24" s="1229">
        <f>'Федеральные  средства  по  МО'!AX25</f>
        <v>0</v>
      </c>
      <c r="FY24" s="1220"/>
      <c r="FZ24" s="1221"/>
      <c r="GA24" s="1220"/>
      <c r="GB24" s="1222">
        <f>'Федеральные  средства  по  МО'!AY25</f>
        <v>0</v>
      </c>
      <c r="GC24" s="1221"/>
      <c r="GD24" s="1220"/>
      <c r="GE24" s="1221"/>
      <c r="GF24" s="1212">
        <f>'Федеральные  средства  по  МО'!AZ25</f>
        <v>0</v>
      </c>
      <c r="GG24" s="1220"/>
      <c r="GH24" s="1221"/>
      <c r="GI24" s="1220"/>
      <c r="GJ24" s="1229">
        <f>'Федеральные  средства  по  МО'!BA25</f>
        <v>0</v>
      </c>
      <c r="GK24" s="1220"/>
      <c r="GL24" s="1221"/>
      <c r="GM24" s="1220"/>
      <c r="GN24" s="1229">
        <f>'Федеральные  средства  по  МО'!BB25</f>
        <v>0</v>
      </c>
      <c r="GO24" s="1220"/>
      <c r="GP24" s="1221"/>
      <c r="GQ24" s="1220"/>
      <c r="GR24" s="1222">
        <f>'Федеральные  средства  по  МО'!BC25</f>
        <v>0</v>
      </c>
      <c r="GS24" s="1221"/>
      <c r="GT24" s="1220"/>
      <c r="GU24" s="1221"/>
      <c r="GV24" s="1212">
        <f>'Федеральные  средства  по  МО'!BD25</f>
        <v>0</v>
      </c>
      <c r="GW24" s="1220"/>
      <c r="GX24" s="1221"/>
      <c r="GY24" s="1220">
        <f>'Проверочная  таблица'!NG26</f>
        <v>0</v>
      </c>
      <c r="GZ24" s="1222">
        <f>'Федеральные  средства  по  МО'!BE25</f>
        <v>0</v>
      </c>
      <c r="HA24" s="1221"/>
      <c r="HB24" s="1220"/>
      <c r="HC24" s="1221">
        <f>'Проверочная  таблица'!NK26</f>
        <v>0</v>
      </c>
      <c r="HD24" s="1212">
        <f>'Федеральные  средства  по  МО'!BF25</f>
        <v>8279847.0399999991</v>
      </c>
      <c r="HE24" s="1220"/>
      <c r="HF24" s="1221">
        <f>'Проверочная  таблица'!NU26</f>
        <v>8279847.0399999991</v>
      </c>
      <c r="HG24" s="1220">
        <f>'Проверочная  таблица'!OA26</f>
        <v>0</v>
      </c>
      <c r="HH24" s="1222">
        <f>'Федеральные  средства  по  МО'!BG25</f>
        <v>0</v>
      </c>
      <c r="HI24" s="1221"/>
      <c r="HJ24" s="1220">
        <f>'Проверочная  таблица'!NX26</f>
        <v>0</v>
      </c>
      <c r="HK24" s="1221">
        <f>'Проверочная  таблица'!OD26</f>
        <v>0</v>
      </c>
      <c r="HL24" s="1212">
        <f>'Федеральные  средства  по  МО'!BH25</f>
        <v>0</v>
      </c>
      <c r="HM24" s="1220"/>
      <c r="HN24" s="1221"/>
      <c r="HO24" s="1220"/>
      <c r="HP24" s="1222">
        <f>'Федеральные  средства  по  МО'!BI25</f>
        <v>0</v>
      </c>
      <c r="HQ24" s="1221"/>
      <c r="HR24" s="1220"/>
      <c r="HS24" s="1221"/>
      <c r="HT24" s="1212">
        <f>'Федеральные  средства  по  МО'!BJ25</f>
        <v>0</v>
      </c>
      <c r="HU24" s="1220"/>
      <c r="HV24" s="1221">
        <f>'Проверочная  таблица'!PK26</f>
        <v>0</v>
      </c>
      <c r="HW24" s="1220">
        <f>'Проверочная  таблица'!PY26</f>
        <v>0</v>
      </c>
      <c r="HX24" s="1222">
        <f>'Федеральные  средства  по  МО'!BK25</f>
        <v>0</v>
      </c>
      <c r="HY24" s="1221"/>
      <c r="HZ24" s="1220">
        <f>'Проверочная  таблица'!PR26</f>
        <v>0</v>
      </c>
      <c r="IA24" s="1221">
        <f>'Проверочная  таблица'!QF26</f>
        <v>0</v>
      </c>
      <c r="IB24" s="1212">
        <f>'Федеральные  средства  по  МО'!BL25</f>
        <v>0</v>
      </c>
      <c r="IC24" s="1220">
        <f>'Проверочная  таблица'!OM26</f>
        <v>0</v>
      </c>
      <c r="ID24" s="1221">
        <f>'Проверочная  таблица'!PM26</f>
        <v>0</v>
      </c>
      <c r="IE24" s="1220">
        <f>'Проверочная  таблица'!QA26</f>
        <v>0</v>
      </c>
      <c r="IF24" s="1222">
        <f>'Федеральные  средства  по  МО'!BM25</f>
        <v>0</v>
      </c>
      <c r="IG24" s="1221">
        <f>'Проверочная  таблица'!OR26</f>
        <v>0</v>
      </c>
      <c r="IH24" s="1220">
        <f>'Проверочная  таблица'!PT26</f>
        <v>0</v>
      </c>
      <c r="II24" s="1221">
        <f>'Проверочная  таблица'!QH26</f>
        <v>0</v>
      </c>
      <c r="IJ24" s="1212">
        <f>'Федеральные  средства  по  МО'!BN25</f>
        <v>146259000</v>
      </c>
      <c r="IK24" s="1220">
        <f>'Проверочная  таблица'!OO26</f>
        <v>146259000</v>
      </c>
      <c r="IL24" s="1221">
        <f>'Проверочная  таблица'!PO26</f>
        <v>0</v>
      </c>
      <c r="IM24" s="1220">
        <f>'Проверочная  таблица'!QC26</f>
        <v>0</v>
      </c>
      <c r="IN24" s="1222">
        <f>'Федеральные  средства  по  МО'!BO25</f>
        <v>0</v>
      </c>
      <c r="IO24" s="1221">
        <f>'Проверочная  таблица'!OT26</f>
        <v>0</v>
      </c>
      <c r="IP24" s="1220">
        <f>'Проверочная  таблица'!PV26</f>
        <v>0</v>
      </c>
      <c r="IQ24" s="1250">
        <f>'Проверочная  таблица'!QJ26</f>
        <v>0</v>
      </c>
    </row>
    <row r="25" spans="1:251" ht="25.5" customHeight="1" x14ac:dyDescent="0.3">
      <c r="A25" s="102" t="s">
        <v>95</v>
      </c>
      <c r="B25" s="1115">
        <f>D25-'Федеральные  средства  по  МО'!D26</f>
        <v>0</v>
      </c>
      <c r="C25" s="1115">
        <f>H25-'Федеральные  средства  по  МО'!E26</f>
        <v>0</v>
      </c>
      <c r="D25" s="267">
        <f t="shared" si="15"/>
        <v>311807821.01999998</v>
      </c>
      <c r="E25" s="1116">
        <f t="shared" si="0"/>
        <v>261588001.93000001</v>
      </c>
      <c r="F25" s="1116">
        <f t="shared" si="0"/>
        <v>12940289.4</v>
      </c>
      <c r="G25" s="1116">
        <f t="shared" si="0"/>
        <v>37279529.689999998</v>
      </c>
      <c r="H25" s="267">
        <f t="shared" si="0"/>
        <v>129893468.44</v>
      </c>
      <c r="I25" s="1116">
        <f t="shared" si="0"/>
        <v>129893468.44</v>
      </c>
      <c r="J25" s="1116">
        <f t="shared" si="0"/>
        <v>0</v>
      </c>
      <c r="K25" s="1116">
        <f t="shared" si="0"/>
        <v>0</v>
      </c>
      <c r="L25" s="103">
        <f>'Федеральные  средства  по  МО'!H26</f>
        <v>20749529.690000001</v>
      </c>
      <c r="M25" s="1118">
        <f>'Проверочная  таблица'!CQ27</f>
        <v>0</v>
      </c>
      <c r="N25" s="1120">
        <f>'Проверочная  таблица'!CU27</f>
        <v>0</v>
      </c>
      <c r="O25" s="1118">
        <f>'Проверочная  таблица'!CW27</f>
        <v>20749529.690000001</v>
      </c>
      <c r="P25" s="100">
        <f>'Федеральные  средства  по  МО'!I26</f>
        <v>0</v>
      </c>
      <c r="Q25" s="1120">
        <f>'Проверочная  таблица'!CR27</f>
        <v>0</v>
      </c>
      <c r="R25" s="1118">
        <f>'Проверочная  таблица'!CV27</f>
        <v>0</v>
      </c>
      <c r="S25" s="1120">
        <f>'Проверочная  таблица'!CX27</f>
        <v>0</v>
      </c>
      <c r="T25" s="101">
        <f>'Федеральные  средства  по  МО'!J26</f>
        <v>0</v>
      </c>
      <c r="U25" s="1119"/>
      <c r="V25" s="1120"/>
      <c r="W25" s="1117"/>
      <c r="X25" s="101">
        <f>'Федеральные  средства  по  МО'!K26</f>
        <v>0</v>
      </c>
      <c r="Y25" s="1120"/>
      <c r="Z25" s="1118"/>
      <c r="AA25" s="1120"/>
      <c r="AB25" s="103">
        <f>'Федеральные  средства  по  МО'!L26</f>
        <v>0</v>
      </c>
      <c r="AC25" s="1118">
        <f t="shared" si="1"/>
        <v>0</v>
      </c>
      <c r="AD25" s="1118"/>
      <c r="AE25" s="1120"/>
      <c r="AF25" s="101">
        <f>'Федеральные  средства  по  МО'!M26</f>
        <v>0</v>
      </c>
      <c r="AG25" s="1118">
        <f t="shared" si="2"/>
        <v>0</v>
      </c>
      <c r="AH25" s="1120"/>
      <c r="AI25" s="1118"/>
      <c r="AJ25" s="104">
        <f>'Федеральные  средства  по  МО'!N26</f>
        <v>0</v>
      </c>
      <c r="AK25" s="1118">
        <f t="shared" si="3"/>
        <v>0</v>
      </c>
      <c r="AL25" s="1120"/>
      <c r="AM25" s="1118"/>
      <c r="AN25" s="104">
        <f>'Федеральные  средства  по  МО'!O26</f>
        <v>0</v>
      </c>
      <c r="AO25" s="1118">
        <f t="shared" si="4"/>
        <v>0</v>
      </c>
      <c r="AP25" s="1118"/>
      <c r="AQ25" s="1120"/>
      <c r="AR25" s="1211">
        <f>'Федеральные  средства  по  МО'!P26</f>
        <v>0</v>
      </c>
      <c r="AS25" s="1118">
        <f t="shared" si="5"/>
        <v>0</v>
      </c>
      <c r="AT25" s="1118"/>
      <c r="AU25" s="1119"/>
      <c r="AV25" s="100">
        <f>'Федеральные  средства  по  МО'!Q26</f>
        <v>0</v>
      </c>
      <c r="AW25" s="1118">
        <f t="shared" si="6"/>
        <v>0</v>
      </c>
      <c r="AX25" s="1118"/>
      <c r="AY25" s="1120"/>
      <c r="AZ25" s="101">
        <f>'Федеральные  средства  по  МО'!R26</f>
        <v>0</v>
      </c>
      <c r="BA25" s="1118">
        <f t="shared" si="7"/>
        <v>0</v>
      </c>
      <c r="BB25" s="1118"/>
      <c r="BC25" s="1119"/>
      <c r="BD25" s="104">
        <f>'Федеральные  средства  по  МО'!S26</f>
        <v>0</v>
      </c>
      <c r="BE25" s="1118">
        <f t="shared" si="8"/>
        <v>0</v>
      </c>
      <c r="BF25" s="1118"/>
      <c r="BG25" s="1119"/>
      <c r="BH25" s="103">
        <f>'Федеральные  средства  по  МО'!T26</f>
        <v>0</v>
      </c>
      <c r="BI25" s="1118">
        <f t="shared" si="9"/>
        <v>0</v>
      </c>
      <c r="BJ25" s="1120"/>
      <c r="BK25" s="1118"/>
      <c r="BL25" s="100">
        <f>'Федеральные  средства  по  МО'!U26</f>
        <v>0</v>
      </c>
      <c r="BM25" s="1118">
        <f t="shared" si="10"/>
        <v>0</v>
      </c>
      <c r="BN25" s="1118"/>
      <c r="BO25" s="1120"/>
      <c r="BP25" s="103">
        <f>'Федеральные  средства  по  МО'!V26</f>
        <v>0</v>
      </c>
      <c r="BQ25" s="1118"/>
      <c r="BR25" s="1120"/>
      <c r="BS25" s="1118"/>
      <c r="BT25" s="100">
        <f>'Федеральные  средства  по  МО'!W26</f>
        <v>0</v>
      </c>
      <c r="BU25" s="1120"/>
      <c r="BV25" s="1118"/>
      <c r="BW25" s="1120"/>
      <c r="BX25" s="103">
        <f>'Федеральные  средства  по  МО'!X26</f>
        <v>0</v>
      </c>
      <c r="BY25" s="1118">
        <f t="shared" si="11"/>
        <v>0</v>
      </c>
      <c r="BZ25" s="1120"/>
      <c r="CA25" s="1118"/>
      <c r="CB25" s="100">
        <f>'Федеральные  средства  по  МО'!Y26</f>
        <v>0</v>
      </c>
      <c r="CC25" s="1118">
        <f t="shared" si="16"/>
        <v>0</v>
      </c>
      <c r="CD25" s="1118"/>
      <c r="CE25" s="1120"/>
      <c r="CF25" s="103">
        <f>'Федеральные  средства  по  МО'!Z26</f>
        <v>0</v>
      </c>
      <c r="CG25" s="1118"/>
      <c r="CH25" s="1118"/>
      <c r="CI25" s="1120"/>
      <c r="CJ25" s="101">
        <f>'Федеральные  средства  по  МО'!AA26</f>
        <v>0</v>
      </c>
      <c r="CK25" s="1120"/>
      <c r="CL25" s="1118"/>
      <c r="CM25" s="1120"/>
      <c r="CN25" s="103">
        <f>'Федеральные  средства  по  МО'!AB26</f>
        <v>0</v>
      </c>
      <c r="CO25" s="1118"/>
      <c r="CP25" s="1120"/>
      <c r="CQ25" s="1118"/>
      <c r="CR25" s="100">
        <f>'Федеральные  средства  по  МО'!AC26</f>
        <v>0</v>
      </c>
      <c r="CS25" s="1120"/>
      <c r="CT25" s="1118"/>
      <c r="CU25" s="1120"/>
      <c r="CV25" s="103">
        <f>'Федеральные  средства  по  МО'!AD26</f>
        <v>0</v>
      </c>
      <c r="CW25" s="1118">
        <f t="shared" si="12"/>
        <v>0</v>
      </c>
      <c r="CX25" s="1120"/>
      <c r="CY25" s="1118"/>
      <c r="CZ25" s="100">
        <f>'Федеральные  средства  по  МО'!AE26</f>
        <v>0</v>
      </c>
      <c r="DA25" s="1118">
        <f t="shared" si="13"/>
        <v>0</v>
      </c>
      <c r="DB25" s="1118"/>
      <c r="DC25" s="1120"/>
      <c r="DD25" s="103">
        <f>'Федеральные  средства  по  МО'!AF26</f>
        <v>0</v>
      </c>
      <c r="DE25" s="1118">
        <f>'Проверочная  таблица'!GK27</f>
        <v>0</v>
      </c>
      <c r="DF25" s="1118">
        <f>'Проверочная  таблица'!HE27</f>
        <v>0</v>
      </c>
      <c r="DG25" s="1120">
        <f>'Проверочная  таблица'!HO27</f>
        <v>0</v>
      </c>
      <c r="DH25" s="101">
        <f>'Федеральные  средства  по  МО'!AG26</f>
        <v>0</v>
      </c>
      <c r="DI25" s="1120">
        <f>'Проверочная  таблица'!GP27</f>
        <v>0</v>
      </c>
      <c r="DJ25" s="1118">
        <f>'Проверочная  таблица'!HJ27</f>
        <v>0</v>
      </c>
      <c r="DK25" s="1120">
        <f>'Проверочная  таблица'!HT27</f>
        <v>0</v>
      </c>
      <c r="DL25" s="103">
        <f>'Федеральные  средства  по  МО'!AH26</f>
        <v>0</v>
      </c>
      <c r="DM25" s="1118"/>
      <c r="DN25" s="1120"/>
      <c r="DO25" s="1118"/>
      <c r="DP25" s="100">
        <f>'Федеральные  средства  по  МО'!AI26</f>
        <v>0</v>
      </c>
      <c r="DQ25" s="1120"/>
      <c r="DR25" s="1118"/>
      <c r="DS25" s="1120"/>
      <c r="DT25" s="103">
        <f>'Федеральные  средства  по  МО'!AJ26</f>
        <v>0</v>
      </c>
      <c r="DU25" s="1118">
        <f t="shared" si="17"/>
        <v>0</v>
      </c>
      <c r="DV25" s="1120"/>
      <c r="DW25" s="1118"/>
      <c r="DX25" s="100">
        <f>'Федеральные  средства  по  МО'!AK26</f>
        <v>0</v>
      </c>
      <c r="DY25" s="1118">
        <f t="shared" si="18"/>
        <v>0</v>
      </c>
      <c r="DZ25" s="1118"/>
      <c r="EA25" s="1120"/>
      <c r="EB25" s="103">
        <f>'Федеральные  средства  по  МО'!AL26</f>
        <v>0</v>
      </c>
      <c r="EC25" s="1118"/>
      <c r="ED25" s="1120"/>
      <c r="EE25" s="1118"/>
      <c r="EF25" s="100">
        <f>'Федеральные  средства  по  МО'!AM26</f>
        <v>0</v>
      </c>
      <c r="EG25" s="1120"/>
      <c r="EH25" s="1118"/>
      <c r="EI25" s="1120"/>
      <c r="EJ25" s="103">
        <f>'Федеральные  средства  по  МО'!AN26</f>
        <v>676148.74</v>
      </c>
      <c r="EK25" s="1118">
        <f>'Проверочная  таблица'!II27</f>
        <v>250001.93</v>
      </c>
      <c r="EL25" s="1120">
        <f>'Проверочная  таблица'!IU27</f>
        <v>426146.81</v>
      </c>
      <c r="EM25" s="1118">
        <f>'Проверочная  таблица'!JA27</f>
        <v>0</v>
      </c>
      <c r="EN25" s="100">
        <f>'Федеральные  средства  по  МО'!AO26</f>
        <v>0</v>
      </c>
      <c r="EO25" s="1120">
        <f>'Проверочная  таблица'!IL27</f>
        <v>0</v>
      </c>
      <c r="EP25" s="1118">
        <f>'Проверочная  таблица'!IX27</f>
        <v>0</v>
      </c>
      <c r="EQ25" s="1120">
        <f>'Проверочная  таблица'!JD27</f>
        <v>0</v>
      </c>
      <c r="ER25" s="103">
        <f>'Федеральные  средства  по  МО'!AP26</f>
        <v>0</v>
      </c>
      <c r="ES25" s="1118">
        <f t="shared" si="19"/>
        <v>0</v>
      </c>
      <c r="ET25" s="1120"/>
      <c r="EU25" s="1118"/>
      <c r="EV25" s="100">
        <f>'Федеральные  средства  по  МО'!AQ26</f>
        <v>0</v>
      </c>
      <c r="EW25" s="1118">
        <f t="shared" si="20"/>
        <v>0</v>
      </c>
      <c r="EX25" s="1118"/>
      <c r="EY25" s="1120"/>
      <c r="EZ25" s="103">
        <f>'Федеральные  средства  по  МО'!AR26</f>
        <v>0</v>
      </c>
      <c r="FA25" s="1118">
        <f>'Проверочная  таблица'!JO27</f>
        <v>0</v>
      </c>
      <c r="FB25" s="1120">
        <f>'Проверочная  таблица'!KI27</f>
        <v>0</v>
      </c>
      <c r="FC25" s="1118">
        <f>'Проверочная  таблица'!KS27</f>
        <v>0</v>
      </c>
      <c r="FD25" s="100">
        <f>'Федеральные  средства  по  МО'!AS26</f>
        <v>0</v>
      </c>
      <c r="FE25" s="1120">
        <f>'Проверочная  таблица'!JT27</f>
        <v>0</v>
      </c>
      <c r="FF25" s="1118">
        <f>'Проверочная  таблица'!KN27</f>
        <v>0</v>
      </c>
      <c r="FG25" s="1120">
        <f>'Проверочная  таблица'!KX27</f>
        <v>0</v>
      </c>
      <c r="FH25" s="103">
        <f>'Федеральные  средства  по  МО'!AT26</f>
        <v>0</v>
      </c>
      <c r="FI25" s="1118"/>
      <c r="FJ25" s="1120">
        <f>'Проверочная  таблица'!KG27</f>
        <v>0</v>
      </c>
      <c r="FK25" s="1118">
        <f>'Проверочная  таблица'!KQ27</f>
        <v>0</v>
      </c>
      <c r="FL25" s="100">
        <f>'Федеральные  средства  по  МО'!AU26</f>
        <v>0</v>
      </c>
      <c r="FM25" s="1120"/>
      <c r="FN25" s="1118">
        <f>'Проверочная  таблица'!KL27</f>
        <v>0</v>
      </c>
      <c r="FO25" s="1120">
        <f>'Проверочная  таблица'!KV27</f>
        <v>0</v>
      </c>
      <c r="FP25" s="103">
        <f>'Федеральные  средства  по  МО'!AV26</f>
        <v>261338000</v>
      </c>
      <c r="FQ25" s="1118">
        <f t="shared" si="21"/>
        <v>261338000</v>
      </c>
      <c r="FR25" s="1120"/>
      <c r="FS25" s="1118"/>
      <c r="FT25" s="104">
        <f>'Федеральные  средства  по  МО'!AW26</f>
        <v>129893468.44</v>
      </c>
      <c r="FU25" s="1118">
        <f t="shared" si="14"/>
        <v>129893468.44</v>
      </c>
      <c r="FV25" s="1120"/>
      <c r="FW25" s="1118"/>
      <c r="FX25" s="104">
        <f>'Федеральные  средства  по  МО'!AX26</f>
        <v>0</v>
      </c>
      <c r="FY25" s="1118"/>
      <c r="FZ25" s="1120"/>
      <c r="GA25" s="1118"/>
      <c r="GB25" s="100">
        <f>'Федеральные  средства  по  МО'!AY26</f>
        <v>0</v>
      </c>
      <c r="GC25" s="1120"/>
      <c r="GD25" s="1118"/>
      <c r="GE25" s="1120"/>
      <c r="GF25" s="103">
        <f>'Федеральные  средства  по  МО'!AZ26</f>
        <v>0</v>
      </c>
      <c r="GG25" s="1118"/>
      <c r="GH25" s="1120"/>
      <c r="GI25" s="1118"/>
      <c r="GJ25" s="104">
        <f>'Федеральные  средства  по  МО'!BA26</f>
        <v>0</v>
      </c>
      <c r="GK25" s="1118"/>
      <c r="GL25" s="1120"/>
      <c r="GM25" s="1118"/>
      <c r="GN25" s="104">
        <f>'Федеральные  средства  по  МО'!BB26</f>
        <v>0</v>
      </c>
      <c r="GO25" s="1118"/>
      <c r="GP25" s="1120"/>
      <c r="GQ25" s="1118"/>
      <c r="GR25" s="100">
        <f>'Федеральные  средства  по  МО'!BC26</f>
        <v>0</v>
      </c>
      <c r="GS25" s="1120"/>
      <c r="GT25" s="1118"/>
      <c r="GU25" s="1120"/>
      <c r="GV25" s="103">
        <f>'Федеральные  средства  по  МО'!BD26</f>
        <v>16530000</v>
      </c>
      <c r="GW25" s="1118"/>
      <c r="GX25" s="1120"/>
      <c r="GY25" s="1118">
        <f>'Проверочная  таблица'!NG27</f>
        <v>16530000</v>
      </c>
      <c r="GZ25" s="100">
        <f>'Федеральные  средства  по  МО'!BE26</f>
        <v>0</v>
      </c>
      <c r="HA25" s="1120"/>
      <c r="HB25" s="1118"/>
      <c r="HC25" s="1120">
        <f>'Проверочная  таблица'!NK27</f>
        <v>0</v>
      </c>
      <c r="HD25" s="103">
        <f>'Федеральные  средства  по  МО'!BF26</f>
        <v>12514142.59</v>
      </c>
      <c r="HE25" s="1118"/>
      <c r="HF25" s="1120">
        <f>'Проверочная  таблица'!NU27</f>
        <v>12514142.59</v>
      </c>
      <c r="HG25" s="1118">
        <f>'Проверочная  таблица'!OA27</f>
        <v>0</v>
      </c>
      <c r="HH25" s="100">
        <f>'Федеральные  средства  по  МО'!BG26</f>
        <v>0</v>
      </c>
      <c r="HI25" s="1120"/>
      <c r="HJ25" s="1118">
        <f>'Проверочная  таблица'!NX27</f>
        <v>0</v>
      </c>
      <c r="HK25" s="1120">
        <f>'Проверочная  таблица'!OD27</f>
        <v>0</v>
      </c>
      <c r="HL25" s="103">
        <f>'Федеральные  средства  по  МО'!BH26</f>
        <v>0</v>
      </c>
      <c r="HM25" s="1118"/>
      <c r="HN25" s="1120"/>
      <c r="HO25" s="1118"/>
      <c r="HP25" s="100">
        <f>'Федеральные  средства  по  МО'!BI26</f>
        <v>0</v>
      </c>
      <c r="HQ25" s="1120"/>
      <c r="HR25" s="1118"/>
      <c r="HS25" s="1120"/>
      <c r="HT25" s="103">
        <f>'Федеральные  средства  по  МО'!BJ26</f>
        <v>0</v>
      </c>
      <c r="HU25" s="1118"/>
      <c r="HV25" s="1120">
        <f>'Проверочная  таблица'!PK27</f>
        <v>0</v>
      </c>
      <c r="HW25" s="1118">
        <f>'Проверочная  таблица'!PY27</f>
        <v>0</v>
      </c>
      <c r="HX25" s="100">
        <f>'Федеральные  средства  по  МО'!BK26</f>
        <v>0</v>
      </c>
      <c r="HY25" s="1120"/>
      <c r="HZ25" s="1118">
        <f>'Проверочная  таблица'!PR27</f>
        <v>0</v>
      </c>
      <c r="IA25" s="1120">
        <f>'Проверочная  таблица'!QF27</f>
        <v>0</v>
      </c>
      <c r="IB25" s="103">
        <f>'Федеральные  средства  по  МО'!BL26</f>
        <v>0</v>
      </c>
      <c r="IC25" s="1118">
        <f>'Проверочная  таблица'!OM27</f>
        <v>0</v>
      </c>
      <c r="ID25" s="1120">
        <f>'Проверочная  таблица'!PM27</f>
        <v>0</v>
      </c>
      <c r="IE25" s="1118">
        <f>'Проверочная  таблица'!QA27</f>
        <v>0</v>
      </c>
      <c r="IF25" s="100">
        <f>'Федеральные  средства  по  МО'!BM26</f>
        <v>0</v>
      </c>
      <c r="IG25" s="1120">
        <f>'Проверочная  таблица'!OR27</f>
        <v>0</v>
      </c>
      <c r="IH25" s="1118">
        <f>'Проверочная  таблица'!PT27</f>
        <v>0</v>
      </c>
      <c r="II25" s="1120">
        <f>'Проверочная  таблица'!QH27</f>
        <v>0</v>
      </c>
      <c r="IJ25" s="103">
        <f>'Федеральные  средства  по  МО'!BN26</f>
        <v>0</v>
      </c>
      <c r="IK25" s="1118">
        <f>'Проверочная  таблица'!OO27</f>
        <v>0</v>
      </c>
      <c r="IL25" s="1120">
        <f>'Проверочная  таблица'!PO27</f>
        <v>0</v>
      </c>
      <c r="IM25" s="1118">
        <f>'Проверочная  таблица'!QC27</f>
        <v>0</v>
      </c>
      <c r="IN25" s="100">
        <f>'Федеральные  средства  по  МО'!BO26</f>
        <v>0</v>
      </c>
      <c r="IO25" s="1120">
        <f>'Проверочная  таблица'!OT27</f>
        <v>0</v>
      </c>
      <c r="IP25" s="1118">
        <f>'Проверочная  таблица'!PV27</f>
        <v>0</v>
      </c>
      <c r="IQ25" s="1119">
        <f>'Проверочная  таблица'!QJ27</f>
        <v>0</v>
      </c>
    </row>
    <row r="26" spans="1:251" ht="25.5" customHeight="1" x14ac:dyDescent="0.3">
      <c r="A26" s="102" t="s">
        <v>96</v>
      </c>
      <c r="B26" s="1115">
        <f>D26-'Федеральные  средства  по  МО'!D27</f>
        <v>0</v>
      </c>
      <c r="C26" s="1115">
        <f>H26-'Федеральные  средства  по  МО'!E27</f>
        <v>0</v>
      </c>
      <c r="D26" s="267">
        <f t="shared" si="15"/>
        <v>77951506.290000007</v>
      </c>
      <c r="E26" s="1116">
        <f t="shared" ref="E26:E27" si="22">M26+U26+AC26+AK26+AS26+BA26+BI26+BQ26+BY26+CG26+CO26+CW26+DE26+DM26+DU26+EC26+EK26+ES26+FA26+FI26+FQ26+FY26+GG26+GO26+GW26+HE26+HM26+HU26+IC26+IK26</f>
        <v>71136683.599999994</v>
      </c>
      <c r="F26" s="1116">
        <f t="shared" ref="F26:F27" si="23">N26+V26+AD26+AL26+AT26+BB26+BJ26+BR26+BZ26+CH26+CP26+CX26+DF26+DN26+DV26+ED26+EL26+ET26+FB26+FJ26+FR26+FZ26+GH26+GP26+GX26+HF26+HN26+HV26+ID26+IL26</f>
        <v>6814822.6899999995</v>
      </c>
      <c r="G26" s="1116">
        <f t="shared" ref="G26:G27" si="24">O26+W26+AE26+AM26+AU26+BC26+BK26+BS26+CA26+CI26+CQ26+CY26+DG26+DO26+DW26+EE26+EM26+EU26+FC26+FK26+FS26+GA26+GI26+GQ26+GY26+HG26+HO26+HW26+IE26+IM26</f>
        <v>0</v>
      </c>
      <c r="H26" s="267">
        <f t="shared" ref="H26:H27" si="25">P26+X26+AF26+AN26+AV26+BD26+BL26+BT26+CB26+CJ26+CR26+CZ26+DH26+DP26+DX26+EF26+EN26+EV26+FD26+FL26+FT26+GB26+GJ26+GR26+GZ26+HH26+HP26+HX26+IF26+IN26</f>
        <v>166926.69</v>
      </c>
      <c r="I26" s="1116">
        <f t="shared" ref="I26:I27" si="26">Q26+Y26+AG26+AO26+AW26+BE26+BM26+BU26+CC26+CK26+CS26+DA26+DI26+DQ26+DY26+EG26+EO26+EW26+FE26+FM26+FU26+GC26+GK26+GS26+HA26+HI26+HQ26+HY26+IG26+IO26</f>
        <v>166926.69</v>
      </c>
      <c r="J26" s="1116">
        <f t="shared" ref="J26:J27" si="27">R26+Z26+AH26+AP26+AX26+BF26+BN26+BV26+CD26+CL26+CT26+DB26+DJ26+DR26+DZ26+EH26+EP26+EX26+FF26+FN26+FV26+GD26+GL26+GT26+HB26+HJ26+HR26+HZ26+IH26+IP26</f>
        <v>0</v>
      </c>
      <c r="K26" s="1118">
        <f t="shared" ref="K26:K27" si="28">S26+AA26+AI26+AQ26+AY26+BG26+BO26+BW26+CE26+CM26+CU26+DC26+DK26+DS26+EA26+EI26+EQ26+EY26+FG26+FO26+FW26+GE26+GM26+GU26+HC26+HK26+HS26+IA26+II26+IQ26</f>
        <v>0</v>
      </c>
      <c r="L26" s="103">
        <f>'Федеральные  средства  по  МО'!H27</f>
        <v>0</v>
      </c>
      <c r="M26" s="1118">
        <f>'Проверочная  таблица'!CQ28</f>
        <v>0</v>
      </c>
      <c r="N26" s="1120">
        <f>'Проверочная  таблица'!CU28</f>
        <v>0</v>
      </c>
      <c r="O26" s="1118">
        <f>'Проверочная  таблица'!CW28</f>
        <v>0</v>
      </c>
      <c r="P26" s="100">
        <f>'Федеральные  средства  по  МО'!I27</f>
        <v>0</v>
      </c>
      <c r="Q26" s="1120">
        <f>'Проверочная  таблица'!CR28</f>
        <v>0</v>
      </c>
      <c r="R26" s="1118">
        <f>'Проверочная  таблица'!CV28</f>
        <v>0</v>
      </c>
      <c r="S26" s="1120">
        <f>'Проверочная  таблица'!CX28</f>
        <v>0</v>
      </c>
      <c r="T26" s="101">
        <f>'Федеральные  средства  по  МО'!J27</f>
        <v>0</v>
      </c>
      <c r="U26" s="1119"/>
      <c r="V26" s="1120"/>
      <c r="W26" s="1117"/>
      <c r="X26" s="101">
        <f>'Федеральные  средства  по  МО'!K27</f>
        <v>0</v>
      </c>
      <c r="Y26" s="1120"/>
      <c r="Z26" s="1118"/>
      <c r="AA26" s="1120"/>
      <c r="AB26" s="103">
        <f>'Федеральные  средства  по  МО'!L27</f>
        <v>0</v>
      </c>
      <c r="AC26" s="1118">
        <f t="shared" si="1"/>
        <v>0</v>
      </c>
      <c r="AD26" s="1118"/>
      <c r="AE26" s="1120"/>
      <c r="AF26" s="101">
        <f>'Федеральные  средства  по  МО'!M27</f>
        <v>0</v>
      </c>
      <c r="AG26" s="1118">
        <f t="shared" si="2"/>
        <v>0</v>
      </c>
      <c r="AH26" s="1120"/>
      <c r="AI26" s="1118"/>
      <c r="AJ26" s="104">
        <f>'Федеральные  средства  по  МО'!N27</f>
        <v>0</v>
      </c>
      <c r="AK26" s="1118">
        <f t="shared" si="3"/>
        <v>0</v>
      </c>
      <c r="AL26" s="1120"/>
      <c r="AM26" s="1118"/>
      <c r="AN26" s="104">
        <f>'Федеральные  средства  по  МО'!O27</f>
        <v>0</v>
      </c>
      <c r="AO26" s="1118">
        <f t="shared" si="4"/>
        <v>0</v>
      </c>
      <c r="AP26" s="1118"/>
      <c r="AQ26" s="1120"/>
      <c r="AR26" s="1211">
        <f>'Федеральные  средства  по  МО'!P27</f>
        <v>0</v>
      </c>
      <c r="AS26" s="1118">
        <f t="shared" si="5"/>
        <v>0</v>
      </c>
      <c r="AT26" s="1118"/>
      <c r="AU26" s="1119"/>
      <c r="AV26" s="100">
        <f>'Федеральные  средства  по  МО'!Q27</f>
        <v>0</v>
      </c>
      <c r="AW26" s="1118">
        <f t="shared" si="6"/>
        <v>0</v>
      </c>
      <c r="AX26" s="1118"/>
      <c r="AY26" s="1120"/>
      <c r="AZ26" s="101">
        <f>'Федеральные  средства  по  МО'!R27</f>
        <v>0</v>
      </c>
      <c r="BA26" s="1118">
        <f t="shared" si="7"/>
        <v>0</v>
      </c>
      <c r="BB26" s="1118"/>
      <c r="BC26" s="1119"/>
      <c r="BD26" s="104">
        <f>'Федеральные  средства  по  МО'!S27</f>
        <v>0</v>
      </c>
      <c r="BE26" s="1118">
        <f t="shared" si="8"/>
        <v>0</v>
      </c>
      <c r="BF26" s="1118"/>
      <c r="BG26" s="1119"/>
      <c r="BH26" s="103">
        <f>'Федеральные  средства  по  МО'!T27</f>
        <v>0</v>
      </c>
      <c r="BI26" s="1118">
        <f t="shared" si="9"/>
        <v>0</v>
      </c>
      <c r="BJ26" s="1120"/>
      <c r="BK26" s="1118"/>
      <c r="BL26" s="100">
        <f>'Федеральные  средства  по  МО'!U27</f>
        <v>0</v>
      </c>
      <c r="BM26" s="1118">
        <f t="shared" si="10"/>
        <v>0</v>
      </c>
      <c r="BN26" s="1118"/>
      <c r="BO26" s="1120"/>
      <c r="BP26" s="103">
        <f>'Федеральные  средства  по  МО'!V27</f>
        <v>0</v>
      </c>
      <c r="BQ26" s="1118"/>
      <c r="BR26" s="1120"/>
      <c r="BS26" s="1118"/>
      <c r="BT26" s="100">
        <f>'Федеральные  средства  по  МО'!W27</f>
        <v>0</v>
      </c>
      <c r="BU26" s="1120"/>
      <c r="BV26" s="1118"/>
      <c r="BW26" s="1120"/>
      <c r="BX26" s="103">
        <f>'Федеральные  средства  по  МО'!X27</f>
        <v>0</v>
      </c>
      <c r="BY26" s="1118">
        <f t="shared" si="11"/>
        <v>0</v>
      </c>
      <c r="BZ26" s="1120"/>
      <c r="CA26" s="1118"/>
      <c r="CB26" s="100">
        <f>'Федеральные  средства  по  МО'!Y27</f>
        <v>0</v>
      </c>
      <c r="CC26" s="1118">
        <f t="shared" si="16"/>
        <v>0</v>
      </c>
      <c r="CD26" s="1118"/>
      <c r="CE26" s="1120"/>
      <c r="CF26" s="103">
        <f>'Федеральные  средства  по  МО'!Z27</f>
        <v>0</v>
      </c>
      <c r="CG26" s="1118"/>
      <c r="CH26" s="1118"/>
      <c r="CI26" s="1120"/>
      <c r="CJ26" s="101">
        <f>'Федеральные  средства  по  МО'!AA27</f>
        <v>0</v>
      </c>
      <c r="CK26" s="1120"/>
      <c r="CL26" s="1118"/>
      <c r="CM26" s="1120"/>
      <c r="CN26" s="103">
        <f>'Федеральные  средства  по  МО'!AB27</f>
        <v>0</v>
      </c>
      <c r="CO26" s="1118"/>
      <c r="CP26" s="1120"/>
      <c r="CQ26" s="1118"/>
      <c r="CR26" s="100">
        <f>'Федеральные  средства  по  МО'!AC27</f>
        <v>0</v>
      </c>
      <c r="CS26" s="1120"/>
      <c r="CT26" s="1118"/>
      <c r="CU26" s="1120"/>
      <c r="CV26" s="103">
        <f>'Федеральные  средства  по  МО'!AD27</f>
        <v>0</v>
      </c>
      <c r="CW26" s="1118">
        <f t="shared" si="12"/>
        <v>0</v>
      </c>
      <c r="CX26" s="1120"/>
      <c r="CY26" s="1118"/>
      <c r="CZ26" s="100">
        <f>'Федеральные  средства  по  МО'!AE27</f>
        <v>0</v>
      </c>
      <c r="DA26" s="1118">
        <f t="shared" si="13"/>
        <v>0</v>
      </c>
      <c r="DB26" s="1118"/>
      <c r="DC26" s="1120"/>
      <c r="DD26" s="103">
        <f>'Федеральные  средства  по  МО'!AF27</f>
        <v>514815.14</v>
      </c>
      <c r="DE26" s="1118">
        <f>'Проверочная  таблица'!GK28</f>
        <v>0</v>
      </c>
      <c r="DF26" s="1118">
        <f>'Проверочная  таблица'!HE28</f>
        <v>514815.14</v>
      </c>
      <c r="DG26" s="1120">
        <f>'Проверочная  таблица'!HO28</f>
        <v>0</v>
      </c>
      <c r="DH26" s="101">
        <f>'Федеральные  средства  по  МО'!AG27</f>
        <v>0</v>
      </c>
      <c r="DI26" s="1120">
        <f>'Проверочная  таблица'!GP28</f>
        <v>0</v>
      </c>
      <c r="DJ26" s="1118">
        <f>'Проверочная  таблица'!HJ28</f>
        <v>0</v>
      </c>
      <c r="DK26" s="1120">
        <f>'Проверочная  таблица'!HT28</f>
        <v>0</v>
      </c>
      <c r="DL26" s="103">
        <f>'Федеральные  средства  по  МО'!AH27</f>
        <v>0</v>
      </c>
      <c r="DM26" s="1118"/>
      <c r="DN26" s="1120"/>
      <c r="DO26" s="1118"/>
      <c r="DP26" s="100">
        <f>'Федеральные  средства  по  МО'!AI27</f>
        <v>0</v>
      </c>
      <c r="DQ26" s="1120"/>
      <c r="DR26" s="1118"/>
      <c r="DS26" s="1120"/>
      <c r="DT26" s="103">
        <f>'Федеральные  средства  по  МО'!AJ27</f>
        <v>0</v>
      </c>
      <c r="DU26" s="1118">
        <f t="shared" si="17"/>
        <v>0</v>
      </c>
      <c r="DV26" s="1120"/>
      <c r="DW26" s="1118"/>
      <c r="DX26" s="100">
        <f>'Федеральные  средства  по  МО'!AK27</f>
        <v>0</v>
      </c>
      <c r="DY26" s="1118">
        <f t="shared" si="18"/>
        <v>0</v>
      </c>
      <c r="DZ26" s="1118"/>
      <c r="EA26" s="1120"/>
      <c r="EB26" s="103">
        <f>'Федеральные  средства  по  МО'!AL27</f>
        <v>0</v>
      </c>
      <c r="EC26" s="1118"/>
      <c r="ED26" s="1120"/>
      <c r="EE26" s="1118"/>
      <c r="EF26" s="100">
        <f>'Федеральные  средства  по  МО'!AM27</f>
        <v>0</v>
      </c>
      <c r="EG26" s="1120"/>
      <c r="EH26" s="1118"/>
      <c r="EI26" s="1120"/>
      <c r="EJ26" s="103">
        <f>'Федеральные  средства  по  МО'!AN27</f>
        <v>725683.6</v>
      </c>
      <c r="EK26" s="1118">
        <f>'Проверочная  таблица'!II28</f>
        <v>725683.6</v>
      </c>
      <c r="EL26" s="1120">
        <f>'Проверочная  таблица'!IU28</f>
        <v>0</v>
      </c>
      <c r="EM26" s="1118">
        <f>'Проверочная  таблица'!JA28</f>
        <v>0</v>
      </c>
      <c r="EN26" s="100">
        <f>'Федеральные  средства  по  МО'!AO27</f>
        <v>166926.69</v>
      </c>
      <c r="EO26" s="1120">
        <f>'Проверочная  таблица'!IL28</f>
        <v>166926.69</v>
      </c>
      <c r="EP26" s="1118">
        <f>'Проверочная  таблица'!IX28</f>
        <v>0</v>
      </c>
      <c r="EQ26" s="1120">
        <f>'Проверочная  таблица'!JD28</f>
        <v>0</v>
      </c>
      <c r="ER26" s="103">
        <f>'Федеральные  средства  по  МО'!AP27</f>
        <v>0</v>
      </c>
      <c r="ES26" s="1118">
        <f t="shared" si="19"/>
        <v>0</v>
      </c>
      <c r="ET26" s="1120"/>
      <c r="EU26" s="1118"/>
      <c r="EV26" s="100">
        <f>'Федеральные  средства  по  МО'!AQ27</f>
        <v>0</v>
      </c>
      <c r="EW26" s="1118">
        <f t="shared" si="20"/>
        <v>0</v>
      </c>
      <c r="EX26" s="1118"/>
      <c r="EY26" s="1120"/>
      <c r="EZ26" s="103">
        <f>'Федеральные  средства  по  МО'!AR27</f>
        <v>0</v>
      </c>
      <c r="FA26" s="1118">
        <f>'Проверочная  таблица'!JO28</f>
        <v>0</v>
      </c>
      <c r="FB26" s="1120">
        <f>'Проверочная  таблица'!KI28</f>
        <v>0</v>
      </c>
      <c r="FC26" s="1118">
        <f>'Проверочная  таблица'!KS28</f>
        <v>0</v>
      </c>
      <c r="FD26" s="100">
        <f>'Федеральные  средства  по  МО'!AS27</f>
        <v>0</v>
      </c>
      <c r="FE26" s="1120">
        <f>'Проверочная  таблица'!JT28</f>
        <v>0</v>
      </c>
      <c r="FF26" s="1118">
        <f>'Проверочная  таблица'!KN28</f>
        <v>0</v>
      </c>
      <c r="FG26" s="1120">
        <f>'Проверочная  таблица'!KX28</f>
        <v>0</v>
      </c>
      <c r="FH26" s="103">
        <f>'Федеральные  средства  по  МО'!AT27</f>
        <v>0</v>
      </c>
      <c r="FI26" s="1118"/>
      <c r="FJ26" s="1120">
        <f>'Проверочная  таблица'!KG28</f>
        <v>0</v>
      </c>
      <c r="FK26" s="1118">
        <f>'Проверочная  таблица'!KQ28</f>
        <v>0</v>
      </c>
      <c r="FL26" s="100">
        <f>'Федеральные  средства  по  МО'!AU27</f>
        <v>0</v>
      </c>
      <c r="FM26" s="1120"/>
      <c r="FN26" s="1118">
        <f>'Проверочная  таблица'!KL28</f>
        <v>0</v>
      </c>
      <c r="FO26" s="1120">
        <f>'Проверочная  таблица'!KV28</f>
        <v>0</v>
      </c>
      <c r="FP26" s="103">
        <f>'Федеральные  средства  по  МО'!AV27</f>
        <v>0</v>
      </c>
      <c r="FQ26" s="1118">
        <f t="shared" si="21"/>
        <v>0</v>
      </c>
      <c r="FR26" s="1120"/>
      <c r="FS26" s="1118"/>
      <c r="FT26" s="104">
        <f>'Федеральные  средства  по  МО'!AW27</f>
        <v>0</v>
      </c>
      <c r="FU26" s="1118">
        <f t="shared" si="14"/>
        <v>0</v>
      </c>
      <c r="FV26" s="1120"/>
      <c r="FW26" s="1118"/>
      <c r="FX26" s="104">
        <f>'Федеральные  средства  по  МО'!AX27</f>
        <v>0</v>
      </c>
      <c r="FY26" s="1118"/>
      <c r="FZ26" s="1120"/>
      <c r="GA26" s="1118"/>
      <c r="GB26" s="100">
        <f>'Федеральные  средства  по  МО'!AY27</f>
        <v>0</v>
      </c>
      <c r="GC26" s="1120"/>
      <c r="GD26" s="1118"/>
      <c r="GE26" s="1120"/>
      <c r="GF26" s="103">
        <f>'Федеральные  средства  по  МО'!AZ27</f>
        <v>0</v>
      </c>
      <c r="GG26" s="1118"/>
      <c r="GH26" s="1120"/>
      <c r="GI26" s="1118"/>
      <c r="GJ26" s="104">
        <f>'Федеральные  средства  по  МО'!BA27</f>
        <v>0</v>
      </c>
      <c r="GK26" s="1118"/>
      <c r="GL26" s="1120"/>
      <c r="GM26" s="1118"/>
      <c r="GN26" s="104">
        <f>'Федеральные  средства  по  МО'!BB27</f>
        <v>0</v>
      </c>
      <c r="GO26" s="1118"/>
      <c r="GP26" s="1120"/>
      <c r="GQ26" s="1118"/>
      <c r="GR26" s="100">
        <f>'Федеральные  средства  по  МО'!BC27</f>
        <v>0</v>
      </c>
      <c r="GS26" s="1120"/>
      <c r="GT26" s="1118"/>
      <c r="GU26" s="1120"/>
      <c r="GV26" s="103">
        <f>'Федеральные  средства  по  МО'!BD27</f>
        <v>0</v>
      </c>
      <c r="GW26" s="1118"/>
      <c r="GX26" s="1120"/>
      <c r="GY26" s="1118">
        <f>'Проверочная  таблица'!NG28</f>
        <v>0</v>
      </c>
      <c r="GZ26" s="100">
        <f>'Федеральные  средства  по  МО'!BE27</f>
        <v>0</v>
      </c>
      <c r="HA26" s="1120"/>
      <c r="HB26" s="1118"/>
      <c r="HC26" s="1120">
        <f>'Проверочная  таблица'!NK28</f>
        <v>0</v>
      </c>
      <c r="HD26" s="103">
        <f>'Федеральные  средства  по  МО'!BF27</f>
        <v>6300007.5499999998</v>
      </c>
      <c r="HE26" s="1118"/>
      <c r="HF26" s="1120">
        <f>'Проверочная  таблица'!NU28</f>
        <v>6300007.5499999998</v>
      </c>
      <c r="HG26" s="1118">
        <f>'Проверочная  таблица'!OA28</f>
        <v>0</v>
      </c>
      <c r="HH26" s="100">
        <f>'Федеральные  средства  по  МО'!BG27</f>
        <v>0</v>
      </c>
      <c r="HI26" s="1120"/>
      <c r="HJ26" s="1118">
        <f>'Проверочная  таблица'!NX28</f>
        <v>0</v>
      </c>
      <c r="HK26" s="1120">
        <f>'Проверочная  таблица'!OD28</f>
        <v>0</v>
      </c>
      <c r="HL26" s="103">
        <f>'Федеральные  средства  по  МО'!BH27</f>
        <v>0</v>
      </c>
      <c r="HM26" s="1118"/>
      <c r="HN26" s="1120"/>
      <c r="HO26" s="1118"/>
      <c r="HP26" s="100">
        <f>'Федеральные  средства  по  МО'!BI27</f>
        <v>0</v>
      </c>
      <c r="HQ26" s="1120"/>
      <c r="HR26" s="1118"/>
      <c r="HS26" s="1120"/>
      <c r="HT26" s="103">
        <f>'Федеральные  средства  по  МО'!BJ27</f>
        <v>0</v>
      </c>
      <c r="HU26" s="1118"/>
      <c r="HV26" s="1120">
        <f>'Проверочная  таблица'!PK28</f>
        <v>0</v>
      </c>
      <c r="HW26" s="1118">
        <f>'Проверочная  таблица'!PY28</f>
        <v>0</v>
      </c>
      <c r="HX26" s="100">
        <f>'Федеральные  средства  по  МО'!BK27</f>
        <v>0</v>
      </c>
      <c r="HY26" s="1120"/>
      <c r="HZ26" s="1118">
        <f>'Проверочная  таблица'!PR28</f>
        <v>0</v>
      </c>
      <c r="IA26" s="1120">
        <f>'Проверочная  таблица'!QF28</f>
        <v>0</v>
      </c>
      <c r="IB26" s="103">
        <f>'Федеральные  средства  по  МО'!BL27</f>
        <v>0</v>
      </c>
      <c r="IC26" s="1118">
        <f>'Проверочная  таблица'!OM28</f>
        <v>0</v>
      </c>
      <c r="ID26" s="1120">
        <f>'Проверочная  таблица'!PM28</f>
        <v>0</v>
      </c>
      <c r="IE26" s="1118">
        <f>'Проверочная  таблица'!QA28</f>
        <v>0</v>
      </c>
      <c r="IF26" s="100">
        <f>'Федеральные  средства  по  МО'!BM27</f>
        <v>0</v>
      </c>
      <c r="IG26" s="1120">
        <f>'Проверочная  таблица'!OR28</f>
        <v>0</v>
      </c>
      <c r="IH26" s="1118">
        <f>'Проверочная  таблица'!PT28</f>
        <v>0</v>
      </c>
      <c r="II26" s="1120">
        <f>'Проверочная  таблица'!QH28</f>
        <v>0</v>
      </c>
      <c r="IJ26" s="103">
        <f>'Федеральные  средства  по  МО'!BN27</f>
        <v>70411000</v>
      </c>
      <c r="IK26" s="1118">
        <f>'Проверочная  таблица'!OO28</f>
        <v>70411000</v>
      </c>
      <c r="IL26" s="1120">
        <f>'Проверочная  таблица'!PO28</f>
        <v>0</v>
      </c>
      <c r="IM26" s="1118">
        <f>'Проверочная  таблица'!QC28</f>
        <v>0</v>
      </c>
      <c r="IN26" s="100">
        <f>'Федеральные  средства  по  МО'!BO27</f>
        <v>0</v>
      </c>
      <c r="IO26" s="1120">
        <f>'Проверочная  таблица'!OT28</f>
        <v>0</v>
      </c>
      <c r="IP26" s="1118">
        <f>'Проверочная  таблица'!PV28</f>
        <v>0</v>
      </c>
      <c r="IQ26" s="1119">
        <f>'Проверочная  таблица'!QJ28</f>
        <v>0</v>
      </c>
    </row>
    <row r="27" spans="1:251" ht="25.5" customHeight="1" thickBot="1" x14ac:dyDescent="0.35">
      <c r="A27" s="106" t="s">
        <v>97</v>
      </c>
      <c r="B27" s="1115">
        <f>D27-'Федеральные  средства  по  МО'!D28</f>
        <v>0</v>
      </c>
      <c r="C27" s="1115">
        <f>H27-'Федеральные  средства  по  МО'!E28</f>
        <v>0</v>
      </c>
      <c r="D27" s="267">
        <f t="shared" si="15"/>
        <v>48071605.780000001</v>
      </c>
      <c r="E27" s="1116">
        <f t="shared" si="22"/>
        <v>4766729.9000000004</v>
      </c>
      <c r="F27" s="1116">
        <f t="shared" si="23"/>
        <v>25983405.599999998</v>
      </c>
      <c r="G27" s="1116">
        <f t="shared" si="24"/>
        <v>17321470.280000001</v>
      </c>
      <c r="H27" s="267">
        <f t="shared" si="25"/>
        <v>0</v>
      </c>
      <c r="I27" s="1116">
        <f t="shared" si="26"/>
        <v>0</v>
      </c>
      <c r="J27" s="1116">
        <f t="shared" si="27"/>
        <v>0</v>
      </c>
      <c r="K27" s="1116">
        <f t="shared" si="28"/>
        <v>0</v>
      </c>
      <c r="L27" s="163">
        <f>'Федеральные  средства  по  МО'!H28</f>
        <v>0</v>
      </c>
      <c r="M27" s="1116">
        <f>'Проверочная  таблица'!CQ29</f>
        <v>0</v>
      </c>
      <c r="N27" s="1215">
        <f>'Проверочная  таблица'!CU29</f>
        <v>0</v>
      </c>
      <c r="O27" s="1116">
        <f>'Проверочная  таблица'!CW29</f>
        <v>0</v>
      </c>
      <c r="P27" s="970">
        <f>'Федеральные  средства  по  МО'!I28</f>
        <v>0</v>
      </c>
      <c r="Q27" s="1215">
        <f>'Проверочная  таблица'!CR29</f>
        <v>0</v>
      </c>
      <c r="R27" s="1116">
        <f>'Проверочная  таблица'!CV29</f>
        <v>0</v>
      </c>
      <c r="S27" s="1215">
        <f>'Проверочная  таблица'!CX29</f>
        <v>0</v>
      </c>
      <c r="T27" s="1224">
        <f>'Федеральные  средства  по  МО'!J28</f>
        <v>0</v>
      </c>
      <c r="U27" s="1253"/>
      <c r="V27" s="1254"/>
      <c r="W27" s="1255"/>
      <c r="X27" s="1224">
        <f>'Федеральные  средства  по  МО'!K28</f>
        <v>0</v>
      </c>
      <c r="Y27" s="1254"/>
      <c r="Z27" s="1218"/>
      <c r="AA27" s="1254"/>
      <c r="AB27" s="163">
        <f>'Федеральные  средства  по  МО'!L28</f>
        <v>0</v>
      </c>
      <c r="AC27" s="1220">
        <f>AB27</f>
        <v>0</v>
      </c>
      <c r="AD27" s="1218"/>
      <c r="AE27" s="1254"/>
      <c r="AF27" s="1224">
        <f>'Федеральные  средства  по  МО'!M28</f>
        <v>0</v>
      </c>
      <c r="AG27" s="1220">
        <f>AF27</f>
        <v>0</v>
      </c>
      <c r="AH27" s="1254"/>
      <c r="AI27" s="1218"/>
      <c r="AJ27" s="1256">
        <f>'Федеральные  средства  по  МО'!N28</f>
        <v>0</v>
      </c>
      <c r="AK27" s="1220">
        <f>AJ27</f>
        <v>0</v>
      </c>
      <c r="AL27" s="1254"/>
      <c r="AM27" s="1218"/>
      <c r="AN27" s="1229">
        <f>'Федеральные  средства  по  МО'!O28</f>
        <v>0</v>
      </c>
      <c r="AO27" s="1220">
        <f>AN27</f>
        <v>0</v>
      </c>
      <c r="AP27" s="1218"/>
      <c r="AQ27" s="1254"/>
      <c r="AR27" s="1257">
        <f>'Федеральные  средства  по  МО'!P28</f>
        <v>0</v>
      </c>
      <c r="AS27" s="1220">
        <f>AR27</f>
        <v>0</v>
      </c>
      <c r="AT27" s="1218"/>
      <c r="AU27" s="1253"/>
      <c r="AV27" s="970">
        <f>'Федеральные  средства  по  МО'!Q28</f>
        <v>0</v>
      </c>
      <c r="AW27" s="1220">
        <f>AV27</f>
        <v>0</v>
      </c>
      <c r="AX27" s="1218"/>
      <c r="AY27" s="1254"/>
      <c r="AZ27" s="1224">
        <f>'Федеральные  средства  по  МО'!R28</f>
        <v>2859675</v>
      </c>
      <c r="BA27" s="1220">
        <f>AZ27</f>
        <v>2859675</v>
      </c>
      <c r="BB27" s="1218"/>
      <c r="BC27" s="1253"/>
      <c r="BD27" s="1204">
        <f>'Федеральные  средства  по  МО'!S28</f>
        <v>0</v>
      </c>
      <c r="BE27" s="1220">
        <f>BD27</f>
        <v>0</v>
      </c>
      <c r="BF27" s="1218"/>
      <c r="BG27" s="1253"/>
      <c r="BH27" s="1212">
        <f>'Федеральные  средства  по  МО'!T28</f>
        <v>0</v>
      </c>
      <c r="BI27" s="1220">
        <f>BH27</f>
        <v>0</v>
      </c>
      <c r="BJ27" s="1221"/>
      <c r="BK27" s="1220"/>
      <c r="BL27" s="1222">
        <f>'Федеральные  средства  по  МО'!U28</f>
        <v>0</v>
      </c>
      <c r="BM27" s="1220">
        <f t="shared" si="10"/>
        <v>0</v>
      </c>
      <c r="BN27" s="1220"/>
      <c r="BO27" s="1221"/>
      <c r="BP27" s="163">
        <f>'Федеральные  средства  по  МО'!V28</f>
        <v>0</v>
      </c>
      <c r="BQ27" s="1218"/>
      <c r="BR27" s="1254"/>
      <c r="BS27" s="1218"/>
      <c r="BT27" s="1258">
        <f>'Федеральные  средства  по  МО'!W28</f>
        <v>0</v>
      </c>
      <c r="BU27" s="1254"/>
      <c r="BV27" s="1218"/>
      <c r="BW27" s="1254"/>
      <c r="BX27" s="163">
        <f>'Федеральные  средства  по  МО'!X28</f>
        <v>0</v>
      </c>
      <c r="BY27" s="1220">
        <f t="shared" si="11"/>
        <v>0</v>
      </c>
      <c r="BZ27" s="1221"/>
      <c r="CA27" s="1220"/>
      <c r="CB27" s="1222">
        <f>'Федеральные  средства  по  МО'!Y28</f>
        <v>0</v>
      </c>
      <c r="CC27" s="1220">
        <f t="shared" si="16"/>
        <v>0</v>
      </c>
      <c r="CD27" s="1220"/>
      <c r="CE27" s="1221"/>
      <c r="CF27" s="163">
        <f>'Федеральные  средства  по  МО'!Z28</f>
        <v>0</v>
      </c>
      <c r="CG27" s="1218"/>
      <c r="CH27" s="1218"/>
      <c r="CI27" s="1254"/>
      <c r="CJ27" s="1224">
        <f>'Федеральные  средства  по  МО'!AA28</f>
        <v>0</v>
      </c>
      <c r="CK27" s="1254"/>
      <c r="CL27" s="1218"/>
      <c r="CM27" s="1254"/>
      <c r="CN27" s="163">
        <f>'Федеральные  средства  по  МО'!AB28</f>
        <v>0</v>
      </c>
      <c r="CO27" s="1218"/>
      <c r="CP27" s="1254"/>
      <c r="CQ27" s="1218"/>
      <c r="CR27" s="1258">
        <f>'Федеральные  средства  по  МО'!AC28</f>
        <v>0</v>
      </c>
      <c r="CS27" s="1254"/>
      <c r="CT27" s="1218"/>
      <c r="CU27" s="1254"/>
      <c r="CV27" s="163">
        <f>'Федеральные  средства  по  МО'!AD28</f>
        <v>0</v>
      </c>
      <c r="CW27" s="1220">
        <f t="shared" si="12"/>
        <v>0</v>
      </c>
      <c r="CX27" s="1221"/>
      <c r="CY27" s="1220"/>
      <c r="CZ27" s="1222">
        <f>'Федеральные  средства  по  МО'!AE28</f>
        <v>0</v>
      </c>
      <c r="DA27" s="1220">
        <f t="shared" si="13"/>
        <v>0</v>
      </c>
      <c r="DB27" s="1220"/>
      <c r="DC27" s="1221"/>
      <c r="DD27" s="1212">
        <f>'Федеральные  средства  по  МО'!AF28</f>
        <v>221837.35</v>
      </c>
      <c r="DE27" s="1220">
        <f>'Проверочная  таблица'!GK29</f>
        <v>0</v>
      </c>
      <c r="DF27" s="1220">
        <f>'Проверочная  таблица'!HE29</f>
        <v>76870.63</v>
      </c>
      <c r="DG27" s="1221">
        <f>'Проверочная  таблица'!HO29</f>
        <v>144966.72</v>
      </c>
      <c r="DH27" s="1249">
        <f>'Федеральные  средства  по  МО'!AG28</f>
        <v>0</v>
      </c>
      <c r="DI27" s="1221">
        <f>'Проверочная  таблица'!GP29</f>
        <v>0</v>
      </c>
      <c r="DJ27" s="1220">
        <f>'Проверочная  таблица'!HJ29</f>
        <v>0</v>
      </c>
      <c r="DK27" s="1221">
        <f>'Проверочная  таблица'!HT29</f>
        <v>0</v>
      </c>
      <c r="DL27" s="1212">
        <f>'Федеральные  средства  по  МО'!AH28</f>
        <v>0</v>
      </c>
      <c r="DM27" s="1220"/>
      <c r="DN27" s="1221"/>
      <c r="DO27" s="1220"/>
      <c r="DP27" s="1222">
        <f>'Федеральные  средства  по  МО'!AI28</f>
        <v>0</v>
      </c>
      <c r="DQ27" s="1221"/>
      <c r="DR27" s="1220"/>
      <c r="DS27" s="1221"/>
      <c r="DT27" s="1212">
        <f>'Федеральные  средства  по  МО'!AJ28</f>
        <v>0</v>
      </c>
      <c r="DU27" s="1220">
        <f t="shared" si="17"/>
        <v>0</v>
      </c>
      <c r="DV27" s="1221"/>
      <c r="DW27" s="1220"/>
      <c r="DX27" s="1222">
        <f>'Федеральные  средства  по  МО'!AK28</f>
        <v>0</v>
      </c>
      <c r="DY27" s="1220">
        <f t="shared" si="18"/>
        <v>0</v>
      </c>
      <c r="DZ27" s="1220"/>
      <c r="EA27" s="1221"/>
      <c r="EB27" s="1212">
        <f>'Федеральные  средства  по  МО'!AL28</f>
        <v>0</v>
      </c>
      <c r="EC27" s="1220"/>
      <c r="ED27" s="1221"/>
      <c r="EE27" s="1220"/>
      <c r="EF27" s="1222">
        <f>'Федеральные  средства  по  МО'!AM28</f>
        <v>0</v>
      </c>
      <c r="EG27" s="1221"/>
      <c r="EH27" s="1220"/>
      <c r="EI27" s="1221"/>
      <c r="EJ27" s="1212">
        <f>'Федеральные  средства  по  МО'!AN28</f>
        <v>2553558.46</v>
      </c>
      <c r="EK27" s="1220">
        <f>'Проверочная  таблица'!II29</f>
        <v>1907054.9</v>
      </c>
      <c r="EL27" s="1221">
        <f>'Проверочная  таблица'!IU29</f>
        <v>0</v>
      </c>
      <c r="EM27" s="1220">
        <f>'Проверочная  таблица'!JA29</f>
        <v>646503.56000000006</v>
      </c>
      <c r="EN27" s="1222">
        <f>'Федеральные  средства  по  МО'!AO28</f>
        <v>0</v>
      </c>
      <c r="EO27" s="1221">
        <f>'Проверочная  таблица'!IL29</f>
        <v>0</v>
      </c>
      <c r="EP27" s="1220">
        <f>'Проверочная  таблица'!IX29</f>
        <v>0</v>
      </c>
      <c r="EQ27" s="1221">
        <f>'Проверочная  таблица'!JD29</f>
        <v>0</v>
      </c>
      <c r="ER27" s="1212">
        <f>'Федеральные  средства  по  МО'!AP28</f>
        <v>0</v>
      </c>
      <c r="ES27" s="1220">
        <f t="shared" si="19"/>
        <v>0</v>
      </c>
      <c r="ET27" s="1221"/>
      <c r="EU27" s="1220"/>
      <c r="EV27" s="1222">
        <f>'Федеральные  средства  по  МО'!AQ28</f>
        <v>0</v>
      </c>
      <c r="EW27" s="1220">
        <f t="shared" si="20"/>
        <v>0</v>
      </c>
      <c r="EX27" s="1220"/>
      <c r="EY27" s="1221"/>
      <c r="EZ27" s="1212">
        <f>'Федеральные  средства  по  МО'!AR28</f>
        <v>0</v>
      </c>
      <c r="FA27" s="1220">
        <f>'Проверочная  таблица'!JO29</f>
        <v>0</v>
      </c>
      <c r="FB27" s="1221">
        <f>'Проверочная  таблица'!KI29</f>
        <v>0</v>
      </c>
      <c r="FC27" s="1220">
        <f>'Проверочная  таблица'!KS29</f>
        <v>0</v>
      </c>
      <c r="FD27" s="1222">
        <f>'Федеральные  средства  по  МО'!AS28</f>
        <v>0</v>
      </c>
      <c r="FE27" s="1221">
        <f>'Проверочная  таблица'!JT29</f>
        <v>0</v>
      </c>
      <c r="FF27" s="1220">
        <f>'Проверочная  таблица'!KN29</f>
        <v>0</v>
      </c>
      <c r="FG27" s="1221">
        <f>'Проверочная  таблица'!KX29</f>
        <v>0</v>
      </c>
      <c r="FH27" s="1212">
        <f>'Федеральные  средства  по  МО'!AT28</f>
        <v>22680000</v>
      </c>
      <c r="FI27" s="1220"/>
      <c r="FJ27" s="1221">
        <f>'Проверочная  таблица'!KG29</f>
        <v>22680000</v>
      </c>
      <c r="FK27" s="1220">
        <f>'Проверочная  таблица'!KQ29</f>
        <v>0</v>
      </c>
      <c r="FL27" s="1222">
        <f>'Федеральные  средства  по  МО'!AU28</f>
        <v>0</v>
      </c>
      <c r="FM27" s="1221"/>
      <c r="FN27" s="1220">
        <f>'Проверочная  таблица'!KL29</f>
        <v>0</v>
      </c>
      <c r="FO27" s="1221">
        <f>'Проверочная  таблица'!KV29</f>
        <v>0</v>
      </c>
      <c r="FP27" s="1212">
        <f>'Федеральные  средства  по  МО'!AV28</f>
        <v>0</v>
      </c>
      <c r="FQ27" s="1220">
        <f t="shared" si="21"/>
        <v>0</v>
      </c>
      <c r="FR27" s="1221"/>
      <c r="FS27" s="1220"/>
      <c r="FT27" s="1229">
        <f>'Федеральные  средства  по  МО'!AW28</f>
        <v>0</v>
      </c>
      <c r="FU27" s="1220">
        <f t="shared" si="14"/>
        <v>0</v>
      </c>
      <c r="FV27" s="1221"/>
      <c r="FW27" s="1220"/>
      <c r="FX27" s="1229">
        <f>'Федеральные  средства  по  МО'!AX28</f>
        <v>0</v>
      </c>
      <c r="FY27" s="1220"/>
      <c r="FZ27" s="1221"/>
      <c r="GA27" s="1220"/>
      <c r="GB27" s="1222">
        <f>'Федеральные  средства  по  МО'!AY28</f>
        <v>0</v>
      </c>
      <c r="GC27" s="1221"/>
      <c r="GD27" s="1220"/>
      <c r="GE27" s="1221"/>
      <c r="GF27" s="1212">
        <f>'Федеральные  средства  по  МО'!AZ28</f>
        <v>0</v>
      </c>
      <c r="GG27" s="1220"/>
      <c r="GH27" s="1221"/>
      <c r="GI27" s="1220"/>
      <c r="GJ27" s="1229">
        <f>'Федеральные  средства  по  МО'!BA28</f>
        <v>0</v>
      </c>
      <c r="GK27" s="1220"/>
      <c r="GL27" s="1221"/>
      <c r="GM27" s="1220"/>
      <c r="GN27" s="1229">
        <f>'Федеральные  средства  по  МО'!BB28</f>
        <v>0</v>
      </c>
      <c r="GO27" s="1220"/>
      <c r="GP27" s="1221"/>
      <c r="GQ27" s="1220"/>
      <c r="GR27" s="1222">
        <f>'Федеральные  средства  по  МО'!BC28</f>
        <v>0</v>
      </c>
      <c r="GS27" s="1221"/>
      <c r="GT27" s="1220"/>
      <c r="GU27" s="1221"/>
      <c r="GV27" s="1212">
        <f>'Федеральные  средства  по  МО'!BD28</f>
        <v>16530000</v>
      </c>
      <c r="GW27" s="1220"/>
      <c r="GX27" s="1221"/>
      <c r="GY27" s="1220">
        <f>'Проверочная  таблица'!NG29</f>
        <v>16530000</v>
      </c>
      <c r="GZ27" s="1222">
        <f>'Федеральные  средства  по  МО'!BE28</f>
        <v>0</v>
      </c>
      <c r="HA27" s="1221"/>
      <c r="HB27" s="1220"/>
      <c r="HC27" s="1221">
        <f>'Проверочная  таблица'!NK29</f>
        <v>0</v>
      </c>
      <c r="HD27" s="1212">
        <f>'Федеральные  средства  по  МО'!BF28</f>
        <v>3226534.9699999997</v>
      </c>
      <c r="HE27" s="1220"/>
      <c r="HF27" s="1221">
        <f>'Проверочная  таблица'!NU29</f>
        <v>3226534.9699999997</v>
      </c>
      <c r="HG27" s="1220">
        <f>'Проверочная  таблица'!OA29</f>
        <v>0</v>
      </c>
      <c r="HH27" s="1222">
        <f>'Федеральные  средства  по  МО'!BG28</f>
        <v>0</v>
      </c>
      <c r="HI27" s="1221"/>
      <c r="HJ27" s="1220">
        <f>'Проверочная  таблица'!NX29</f>
        <v>0</v>
      </c>
      <c r="HK27" s="1221">
        <f>'Проверочная  таблица'!OD29</f>
        <v>0</v>
      </c>
      <c r="HL27" s="1212">
        <f>'Федеральные  средства  по  МО'!BH28</f>
        <v>0</v>
      </c>
      <c r="HM27" s="1220"/>
      <c r="HN27" s="1221"/>
      <c r="HO27" s="1220"/>
      <c r="HP27" s="1222">
        <f>'Федеральные  средства  по  МО'!BI28</f>
        <v>0</v>
      </c>
      <c r="HQ27" s="1221"/>
      <c r="HR27" s="1220"/>
      <c r="HS27" s="1221"/>
      <c r="HT27" s="1212">
        <f>'Федеральные  средства  по  МО'!BJ28</f>
        <v>0</v>
      </c>
      <c r="HU27" s="1220"/>
      <c r="HV27" s="1221">
        <f>'Проверочная  таблица'!PK29</f>
        <v>0</v>
      </c>
      <c r="HW27" s="1220">
        <f>'Проверочная  таблица'!PY29</f>
        <v>0</v>
      </c>
      <c r="HX27" s="1222">
        <f>'Федеральные  средства  по  МО'!BK28</f>
        <v>0</v>
      </c>
      <c r="HY27" s="1221"/>
      <c r="HZ27" s="1220">
        <f>'Проверочная  таблица'!PR29</f>
        <v>0</v>
      </c>
      <c r="IA27" s="1221">
        <f>'Проверочная  таблица'!QF29</f>
        <v>0</v>
      </c>
      <c r="IB27" s="1212">
        <f>'Федеральные  средства  по  МО'!BL28</f>
        <v>0</v>
      </c>
      <c r="IC27" s="1220">
        <f>'Проверочная  таблица'!OM29</f>
        <v>0</v>
      </c>
      <c r="ID27" s="1221">
        <f>'Проверочная  таблица'!PM29</f>
        <v>0</v>
      </c>
      <c r="IE27" s="1220">
        <f>'Проверочная  таблица'!QA29</f>
        <v>0</v>
      </c>
      <c r="IF27" s="1222">
        <f>'Федеральные  средства  по  МО'!BM28</f>
        <v>0</v>
      </c>
      <c r="IG27" s="1221">
        <f>'Проверочная  таблица'!OR29</f>
        <v>0</v>
      </c>
      <c r="IH27" s="1220">
        <f>'Проверочная  таблица'!PT29</f>
        <v>0</v>
      </c>
      <c r="II27" s="1221">
        <f>'Проверочная  таблица'!QH29</f>
        <v>0</v>
      </c>
      <c r="IJ27" s="1212">
        <f>'Федеральные  средства  по  МО'!BN28</f>
        <v>0</v>
      </c>
      <c r="IK27" s="1220">
        <f>'Проверочная  таблица'!OO29</f>
        <v>0</v>
      </c>
      <c r="IL27" s="1221">
        <f>'Проверочная  таблица'!PO29</f>
        <v>0</v>
      </c>
      <c r="IM27" s="1220">
        <f>'Проверочная  таблица'!QC29</f>
        <v>0</v>
      </c>
      <c r="IN27" s="1222">
        <f>'Федеральные  средства  по  МО'!BO28</f>
        <v>0</v>
      </c>
      <c r="IO27" s="1221">
        <f>'Проверочная  таблица'!OT29</f>
        <v>0</v>
      </c>
      <c r="IP27" s="1220">
        <f>'Проверочная  таблица'!PV29</f>
        <v>0</v>
      </c>
      <c r="IQ27" s="1250">
        <f>'Проверочная  таблица'!QJ29</f>
        <v>0</v>
      </c>
    </row>
    <row r="28" spans="1:251" ht="25.5" customHeight="1" thickBot="1" x14ac:dyDescent="0.35">
      <c r="A28" s="160" t="s">
        <v>105</v>
      </c>
      <c r="B28" s="1115">
        <f>D28-'Федеральные  средства  по  МО'!D29</f>
        <v>0</v>
      </c>
      <c r="C28" s="1115">
        <f>H28-'Федеральные  средства  по  МО'!E29</f>
        <v>0</v>
      </c>
      <c r="D28" s="114">
        <f t="shared" ref="D28" si="29">SUM(D10:D27)</f>
        <v>1208768768.4999998</v>
      </c>
      <c r="E28" s="1123">
        <f t="shared" ref="E28:K28" si="30">SUM(E10:E27)</f>
        <v>838730254.04999995</v>
      </c>
      <c r="F28" s="1123">
        <f t="shared" si="30"/>
        <v>170885723.67999998</v>
      </c>
      <c r="G28" s="1123">
        <f t="shared" si="30"/>
        <v>199152790.77000001</v>
      </c>
      <c r="H28" s="114">
        <f t="shared" si="30"/>
        <v>132808578.44</v>
      </c>
      <c r="I28" s="1123">
        <f t="shared" si="30"/>
        <v>132727238.09999999</v>
      </c>
      <c r="J28" s="1123">
        <f t="shared" si="30"/>
        <v>81340.34</v>
      </c>
      <c r="K28" s="1123">
        <f t="shared" si="30"/>
        <v>0</v>
      </c>
      <c r="L28" s="112">
        <f t="shared" ref="L28:IN28" si="31">SUM(L10:L27)</f>
        <v>140191035.75</v>
      </c>
      <c r="M28" s="1125">
        <f t="shared" si="31"/>
        <v>35043774.009999998</v>
      </c>
      <c r="N28" s="1126">
        <f t="shared" si="31"/>
        <v>8576793.0999999978</v>
      </c>
      <c r="O28" s="1125">
        <f t="shared" si="31"/>
        <v>96570468.639999986</v>
      </c>
      <c r="P28" s="115">
        <f t="shared" si="31"/>
        <v>0</v>
      </c>
      <c r="Q28" s="1124">
        <f t="shared" ref="Q28:X28" si="32">SUM(Q10:Q27)</f>
        <v>0</v>
      </c>
      <c r="R28" s="1125">
        <f t="shared" si="32"/>
        <v>0</v>
      </c>
      <c r="S28" s="1127">
        <f t="shared" si="32"/>
        <v>0</v>
      </c>
      <c r="T28" s="112">
        <f t="shared" si="32"/>
        <v>0</v>
      </c>
      <c r="U28" s="1125">
        <f t="shared" si="32"/>
        <v>0</v>
      </c>
      <c r="V28" s="1126">
        <f t="shared" si="32"/>
        <v>0</v>
      </c>
      <c r="W28" s="1125">
        <f t="shared" si="32"/>
        <v>0</v>
      </c>
      <c r="X28" s="115">
        <f t="shared" si="32"/>
        <v>0</v>
      </c>
      <c r="Y28" s="1124">
        <f t="shared" ref="Y28:AA28" si="33">SUM(Y10:Y27)</f>
        <v>0</v>
      </c>
      <c r="Z28" s="1125">
        <f t="shared" si="33"/>
        <v>0</v>
      </c>
      <c r="AA28" s="1127">
        <f t="shared" si="33"/>
        <v>0</v>
      </c>
      <c r="AB28" s="112">
        <f t="shared" si="31"/>
        <v>2664000</v>
      </c>
      <c r="AC28" s="1123">
        <f t="shared" ref="AC28" si="34">SUM(AC10:AC27)</f>
        <v>2664000</v>
      </c>
      <c r="AD28" s="1125">
        <f t="shared" ref="AD28:AE28" si="35">SUM(AD10:AD27)</f>
        <v>0</v>
      </c>
      <c r="AE28" s="1126">
        <f t="shared" si="35"/>
        <v>0</v>
      </c>
      <c r="AF28" s="111">
        <f t="shared" si="31"/>
        <v>0</v>
      </c>
      <c r="AG28" s="1123">
        <f t="shared" ref="AG28" si="36">SUM(AG10:AG27)</f>
        <v>0</v>
      </c>
      <c r="AH28" s="1126">
        <f t="shared" ref="AH28:AI28" si="37">SUM(AH10:AH27)</f>
        <v>0</v>
      </c>
      <c r="AI28" s="1125">
        <f t="shared" si="37"/>
        <v>0</v>
      </c>
      <c r="AJ28" s="115">
        <f t="shared" si="31"/>
        <v>363600</v>
      </c>
      <c r="AK28" s="1123">
        <f t="shared" si="31"/>
        <v>363600</v>
      </c>
      <c r="AL28" s="1126">
        <f t="shared" ref="AL28:AM28" si="38">SUM(AL10:AL27)</f>
        <v>0</v>
      </c>
      <c r="AM28" s="1125">
        <f t="shared" si="38"/>
        <v>0</v>
      </c>
      <c r="AN28" s="114">
        <f t="shared" si="31"/>
        <v>0</v>
      </c>
      <c r="AO28" s="1123">
        <f t="shared" si="31"/>
        <v>0</v>
      </c>
      <c r="AP28" s="1125">
        <f t="shared" ref="AP28:AQ28" si="39">SUM(AP10:AP27)</f>
        <v>0</v>
      </c>
      <c r="AQ28" s="1126">
        <f t="shared" si="39"/>
        <v>0</v>
      </c>
      <c r="AR28" s="111">
        <f>SUM(AR10:AR27)</f>
        <v>4766000</v>
      </c>
      <c r="AS28" s="1123">
        <f t="shared" ref="AS28" si="40">SUM(AS10:AS27)</f>
        <v>4766000</v>
      </c>
      <c r="AT28" s="1125">
        <f t="shared" ref="AT28:AU28" si="41">SUM(AT10:AT27)</f>
        <v>0</v>
      </c>
      <c r="AU28" s="1126">
        <f t="shared" si="41"/>
        <v>0</v>
      </c>
      <c r="AV28" s="114">
        <f>SUM(AV10:AV27)</f>
        <v>0</v>
      </c>
      <c r="AW28" s="1123">
        <f t="shared" ref="AW28" si="42">SUM(AW10:AW27)</f>
        <v>0</v>
      </c>
      <c r="AX28" s="1125">
        <f t="shared" ref="AX28:AY28" si="43">SUM(AX10:AX27)</f>
        <v>0</v>
      </c>
      <c r="AY28" s="1126">
        <f t="shared" si="43"/>
        <v>0</v>
      </c>
      <c r="AZ28" s="111">
        <f t="shared" ref="AZ28:CM28" si="44">SUM(AZ10:AZ27)</f>
        <v>11438700</v>
      </c>
      <c r="BA28" s="1123">
        <f t="shared" ref="BA28" si="45">SUM(BA10:BA27)</f>
        <v>11438700</v>
      </c>
      <c r="BB28" s="1125">
        <f t="shared" si="44"/>
        <v>0</v>
      </c>
      <c r="BC28" s="1126">
        <f t="shared" si="44"/>
        <v>0</v>
      </c>
      <c r="BD28" s="114">
        <f t="shared" si="44"/>
        <v>0</v>
      </c>
      <c r="BE28" s="1123">
        <f t="shared" si="44"/>
        <v>0</v>
      </c>
      <c r="BF28" s="1125">
        <f t="shared" si="44"/>
        <v>0</v>
      </c>
      <c r="BG28" s="1126">
        <f t="shared" si="44"/>
        <v>0</v>
      </c>
      <c r="BH28" s="116">
        <f t="shared" si="44"/>
        <v>40000000</v>
      </c>
      <c r="BI28" s="1123">
        <f t="shared" si="44"/>
        <v>40000000</v>
      </c>
      <c r="BJ28" s="1223">
        <f t="shared" si="44"/>
        <v>0</v>
      </c>
      <c r="BK28" s="1123">
        <f t="shared" si="44"/>
        <v>0</v>
      </c>
      <c r="BL28" s="446">
        <f t="shared" si="44"/>
        <v>0</v>
      </c>
      <c r="BM28" s="1245">
        <f t="shared" si="44"/>
        <v>0</v>
      </c>
      <c r="BN28" s="1123">
        <f t="shared" si="44"/>
        <v>0</v>
      </c>
      <c r="BO28" s="1246">
        <f t="shared" si="44"/>
        <v>0</v>
      </c>
      <c r="BP28" s="112">
        <f t="shared" ref="BP28:CE28" si="46">SUM(BP10:BP27)</f>
        <v>0</v>
      </c>
      <c r="BQ28" s="1125">
        <f t="shared" si="46"/>
        <v>0</v>
      </c>
      <c r="BR28" s="1126">
        <f t="shared" si="46"/>
        <v>0</v>
      </c>
      <c r="BS28" s="1125">
        <f t="shared" si="46"/>
        <v>0</v>
      </c>
      <c r="BT28" s="1017">
        <f t="shared" si="46"/>
        <v>0</v>
      </c>
      <c r="BU28" s="1124">
        <f t="shared" si="46"/>
        <v>0</v>
      </c>
      <c r="BV28" s="1125">
        <f t="shared" si="46"/>
        <v>0</v>
      </c>
      <c r="BW28" s="1126">
        <f t="shared" si="46"/>
        <v>0</v>
      </c>
      <c r="BX28" s="112">
        <f t="shared" si="46"/>
        <v>141345300</v>
      </c>
      <c r="BY28" s="1123">
        <f t="shared" si="46"/>
        <v>141345300</v>
      </c>
      <c r="BZ28" s="1223">
        <f t="shared" si="46"/>
        <v>0</v>
      </c>
      <c r="CA28" s="1123">
        <f t="shared" si="46"/>
        <v>0</v>
      </c>
      <c r="CB28" s="446">
        <f t="shared" si="46"/>
        <v>0</v>
      </c>
      <c r="CC28" s="1245">
        <f t="shared" si="46"/>
        <v>0</v>
      </c>
      <c r="CD28" s="1123">
        <f t="shared" si="46"/>
        <v>0</v>
      </c>
      <c r="CE28" s="1246">
        <f t="shared" si="46"/>
        <v>0</v>
      </c>
      <c r="CF28" s="112">
        <f t="shared" si="44"/>
        <v>0</v>
      </c>
      <c r="CG28" s="1124">
        <f t="shared" si="44"/>
        <v>0</v>
      </c>
      <c r="CH28" s="1125">
        <f t="shared" si="44"/>
        <v>0</v>
      </c>
      <c r="CI28" s="1126">
        <f t="shared" si="44"/>
        <v>0</v>
      </c>
      <c r="CJ28" s="111">
        <f t="shared" si="44"/>
        <v>0</v>
      </c>
      <c r="CK28" s="1124">
        <f t="shared" si="44"/>
        <v>0</v>
      </c>
      <c r="CL28" s="1125">
        <f t="shared" si="44"/>
        <v>0</v>
      </c>
      <c r="CM28" s="1126">
        <f t="shared" si="44"/>
        <v>0</v>
      </c>
      <c r="CN28" s="112">
        <f t="shared" ref="CN28:DC28" si="47">SUM(CN10:CN27)</f>
        <v>0</v>
      </c>
      <c r="CO28" s="1125">
        <f t="shared" si="47"/>
        <v>0</v>
      </c>
      <c r="CP28" s="1126">
        <f t="shared" si="47"/>
        <v>0</v>
      </c>
      <c r="CQ28" s="1125">
        <f t="shared" si="47"/>
        <v>0</v>
      </c>
      <c r="CR28" s="1017">
        <f t="shared" si="47"/>
        <v>0</v>
      </c>
      <c r="CS28" s="1124">
        <f t="shared" si="47"/>
        <v>0</v>
      </c>
      <c r="CT28" s="1125">
        <f t="shared" si="47"/>
        <v>0</v>
      </c>
      <c r="CU28" s="1126">
        <f t="shared" si="47"/>
        <v>0</v>
      </c>
      <c r="CV28" s="112">
        <f t="shared" si="47"/>
        <v>16640800</v>
      </c>
      <c r="CW28" s="1123">
        <f t="shared" si="47"/>
        <v>16640800</v>
      </c>
      <c r="CX28" s="1223">
        <f t="shared" si="47"/>
        <v>0</v>
      </c>
      <c r="CY28" s="1123">
        <f t="shared" si="47"/>
        <v>0</v>
      </c>
      <c r="CZ28" s="446">
        <f t="shared" si="47"/>
        <v>0</v>
      </c>
      <c r="DA28" s="1245">
        <f t="shared" si="47"/>
        <v>0</v>
      </c>
      <c r="DB28" s="1123">
        <f t="shared" si="47"/>
        <v>0</v>
      </c>
      <c r="DC28" s="1223">
        <f t="shared" si="47"/>
        <v>0</v>
      </c>
      <c r="DD28" s="116">
        <f>SUM(DD10:DD27)</f>
        <v>5885332.7499999991</v>
      </c>
      <c r="DE28" s="1123">
        <f t="shared" ref="DE28:DG28" si="48">SUM(DE10:DE27)</f>
        <v>0</v>
      </c>
      <c r="DF28" s="1123">
        <f t="shared" si="48"/>
        <v>5473346.1399999997</v>
      </c>
      <c r="DG28" s="1246">
        <f t="shared" si="48"/>
        <v>411986.61</v>
      </c>
      <c r="DH28" s="114">
        <f>SUM(DH10:DH27)</f>
        <v>0</v>
      </c>
      <c r="DI28" s="1245">
        <f t="shared" ref="DI28:DK28" si="49">SUM(DI10:DI27)</f>
        <v>0</v>
      </c>
      <c r="DJ28" s="1123">
        <f t="shared" si="49"/>
        <v>0</v>
      </c>
      <c r="DK28" s="1223">
        <f t="shared" si="49"/>
        <v>0</v>
      </c>
      <c r="DL28" s="116">
        <f>SUM(DL10:DL27)</f>
        <v>0</v>
      </c>
      <c r="DM28" s="1245">
        <f t="shared" ref="DM28:DO28" si="50">SUM(DM10:DM27)</f>
        <v>0</v>
      </c>
      <c r="DN28" s="1245">
        <f t="shared" si="50"/>
        <v>0</v>
      </c>
      <c r="DO28" s="1123">
        <f t="shared" si="50"/>
        <v>0</v>
      </c>
      <c r="DP28" s="446">
        <f>SUM(DP10:DP27)</f>
        <v>0</v>
      </c>
      <c r="DQ28" s="1245">
        <f t="shared" ref="DQ28:EA28" si="51">SUM(DQ10:DQ27)</f>
        <v>0</v>
      </c>
      <c r="DR28" s="1123">
        <f t="shared" si="51"/>
        <v>0</v>
      </c>
      <c r="DS28" s="1223">
        <f t="shared" si="51"/>
        <v>0</v>
      </c>
      <c r="DT28" s="116">
        <f t="shared" si="51"/>
        <v>0</v>
      </c>
      <c r="DU28" s="1123">
        <f t="shared" si="51"/>
        <v>0</v>
      </c>
      <c r="DV28" s="1223">
        <f t="shared" si="51"/>
        <v>0</v>
      </c>
      <c r="DW28" s="1123">
        <f t="shared" si="51"/>
        <v>0</v>
      </c>
      <c r="DX28" s="446">
        <f t="shared" si="51"/>
        <v>0</v>
      </c>
      <c r="DY28" s="1245">
        <f t="shared" si="51"/>
        <v>0</v>
      </c>
      <c r="DZ28" s="1123">
        <f t="shared" si="51"/>
        <v>0</v>
      </c>
      <c r="EA28" s="1223">
        <f t="shared" si="51"/>
        <v>0</v>
      </c>
      <c r="EB28" s="116">
        <f t="shared" si="31"/>
        <v>0</v>
      </c>
      <c r="EC28" s="1123">
        <f t="shared" ref="EC28:EE28" si="52">SUM(EC10:EC27)</f>
        <v>0</v>
      </c>
      <c r="ED28" s="1223">
        <f t="shared" si="52"/>
        <v>0</v>
      </c>
      <c r="EE28" s="1123">
        <f t="shared" si="52"/>
        <v>0</v>
      </c>
      <c r="EF28" s="446">
        <f t="shared" si="31"/>
        <v>0</v>
      </c>
      <c r="EG28" s="1245">
        <f t="shared" ref="EG28:EI28" si="53">SUM(EG10:EG27)</f>
        <v>0</v>
      </c>
      <c r="EH28" s="1123">
        <f t="shared" si="53"/>
        <v>0</v>
      </c>
      <c r="EI28" s="1123">
        <f t="shared" si="53"/>
        <v>0</v>
      </c>
      <c r="EJ28" s="118">
        <f t="shared" si="31"/>
        <v>18848700</v>
      </c>
      <c r="EK28" s="1123">
        <f t="shared" ref="EK28:EM28" si="54">SUM(EK10:EK27)</f>
        <v>8024759.5600000005</v>
      </c>
      <c r="EL28" s="1223">
        <f t="shared" si="54"/>
        <v>7833604.919999999</v>
      </c>
      <c r="EM28" s="1123">
        <f t="shared" si="54"/>
        <v>2990335.52</v>
      </c>
      <c r="EN28" s="446">
        <f t="shared" si="31"/>
        <v>583426.3899999999</v>
      </c>
      <c r="EO28" s="1245">
        <f t="shared" ref="EO28:EV28" si="55">SUM(EO10:EO27)</f>
        <v>502086.05</v>
      </c>
      <c r="EP28" s="1123">
        <f t="shared" si="55"/>
        <v>81340.34</v>
      </c>
      <c r="EQ28" s="1223">
        <f t="shared" si="55"/>
        <v>0</v>
      </c>
      <c r="ER28" s="116">
        <f t="shared" si="55"/>
        <v>24211700</v>
      </c>
      <c r="ES28" s="1123">
        <f t="shared" si="55"/>
        <v>24211700</v>
      </c>
      <c r="ET28" s="1223">
        <f t="shared" si="55"/>
        <v>0</v>
      </c>
      <c r="EU28" s="1123">
        <f t="shared" si="55"/>
        <v>0</v>
      </c>
      <c r="EV28" s="446">
        <f t="shared" si="55"/>
        <v>2331683.61</v>
      </c>
      <c r="EW28" s="1245">
        <f t="shared" ref="EW28:FG28" si="56">SUM(EW10:EW27)</f>
        <v>2331683.61</v>
      </c>
      <c r="EX28" s="1123">
        <f t="shared" si="56"/>
        <v>0</v>
      </c>
      <c r="EY28" s="1223">
        <f t="shared" si="56"/>
        <v>0</v>
      </c>
      <c r="EZ28" s="114">
        <f t="shared" si="56"/>
        <v>227600</v>
      </c>
      <c r="FA28" s="1123">
        <f t="shared" si="56"/>
        <v>222620.48</v>
      </c>
      <c r="FB28" s="1223">
        <f t="shared" si="56"/>
        <v>4979.5200000000004</v>
      </c>
      <c r="FC28" s="1123">
        <f t="shared" si="56"/>
        <v>0</v>
      </c>
      <c r="FD28" s="446">
        <f t="shared" si="56"/>
        <v>0</v>
      </c>
      <c r="FE28" s="1245">
        <f t="shared" si="56"/>
        <v>0</v>
      </c>
      <c r="FF28" s="1123">
        <f t="shared" si="56"/>
        <v>0</v>
      </c>
      <c r="FG28" s="1223">
        <f t="shared" si="56"/>
        <v>0</v>
      </c>
      <c r="FH28" s="116">
        <f t="shared" si="31"/>
        <v>45360000</v>
      </c>
      <c r="FI28" s="1245">
        <f t="shared" ref="FI28:FK28" si="57">SUM(FI10:FI27)</f>
        <v>0</v>
      </c>
      <c r="FJ28" s="1245">
        <f t="shared" si="57"/>
        <v>45360000</v>
      </c>
      <c r="FK28" s="1123">
        <f t="shared" si="57"/>
        <v>0</v>
      </c>
      <c r="FL28" s="446">
        <f t="shared" si="31"/>
        <v>0</v>
      </c>
      <c r="FM28" s="1245">
        <f t="shared" ref="FM28:FO28" si="58">SUM(FM10:FM27)</f>
        <v>0</v>
      </c>
      <c r="FN28" s="1123">
        <f t="shared" si="58"/>
        <v>0</v>
      </c>
      <c r="FO28" s="1223">
        <f t="shared" si="58"/>
        <v>0</v>
      </c>
      <c r="FP28" s="116">
        <f t="shared" si="31"/>
        <v>261338000</v>
      </c>
      <c r="FQ28" s="1123">
        <f t="shared" ref="FQ28:FS28" si="59">SUM(FQ10:FQ27)</f>
        <v>261338000</v>
      </c>
      <c r="FR28" s="1223">
        <f t="shared" si="59"/>
        <v>0</v>
      </c>
      <c r="FS28" s="1123">
        <f t="shared" si="59"/>
        <v>0</v>
      </c>
      <c r="FT28" s="118">
        <f t="shared" si="31"/>
        <v>129893468.44</v>
      </c>
      <c r="FU28" s="1123">
        <f t="shared" ref="FU28:FW28" si="60">SUM(FU10:FU27)</f>
        <v>129893468.44</v>
      </c>
      <c r="FV28" s="1223">
        <f t="shared" si="60"/>
        <v>0</v>
      </c>
      <c r="FW28" s="1123">
        <f t="shared" si="60"/>
        <v>0</v>
      </c>
      <c r="FX28" s="118">
        <f t="shared" si="31"/>
        <v>0</v>
      </c>
      <c r="FY28" s="1123">
        <f t="shared" ref="FY28:GA28" si="61">SUM(FY10:FY27)</f>
        <v>0</v>
      </c>
      <c r="FZ28" s="1223">
        <f t="shared" si="61"/>
        <v>0</v>
      </c>
      <c r="GA28" s="1123">
        <f t="shared" si="61"/>
        <v>0</v>
      </c>
      <c r="GB28" s="446">
        <f t="shared" si="31"/>
        <v>0</v>
      </c>
      <c r="GC28" s="1245">
        <f t="shared" ref="GC28:GE28" si="62">SUM(GC10:GC27)</f>
        <v>0</v>
      </c>
      <c r="GD28" s="1123">
        <f t="shared" si="62"/>
        <v>0</v>
      </c>
      <c r="GE28" s="1223">
        <f t="shared" si="62"/>
        <v>0</v>
      </c>
      <c r="GF28" s="116">
        <f>SUM(GF10:GF27)</f>
        <v>0</v>
      </c>
      <c r="GG28" s="1123">
        <f t="shared" ref="GG28:GI28" si="63">SUM(GG10:GG27)</f>
        <v>0</v>
      </c>
      <c r="GH28" s="1223">
        <f t="shared" si="63"/>
        <v>0</v>
      </c>
      <c r="GI28" s="1123">
        <f t="shared" si="63"/>
        <v>0</v>
      </c>
      <c r="GJ28" s="118">
        <f>SUM(GJ10:GJ27)</f>
        <v>0</v>
      </c>
      <c r="GK28" s="1123">
        <f t="shared" ref="GK28:GM28" si="64">SUM(GK10:GK27)</f>
        <v>0</v>
      </c>
      <c r="GL28" s="1223">
        <f t="shared" si="64"/>
        <v>0</v>
      </c>
      <c r="GM28" s="1123">
        <f t="shared" si="64"/>
        <v>0</v>
      </c>
      <c r="GN28" s="118">
        <f>SUM(GN10:GN27)</f>
        <v>0</v>
      </c>
      <c r="GO28" s="1123">
        <f t="shared" ref="GO28:GQ28" si="65">SUM(GO10:GO27)</f>
        <v>0</v>
      </c>
      <c r="GP28" s="1223">
        <f t="shared" si="65"/>
        <v>0</v>
      </c>
      <c r="GQ28" s="1123">
        <f t="shared" si="65"/>
        <v>0</v>
      </c>
      <c r="GR28" s="446">
        <f>SUM(GR10:GR27)</f>
        <v>0</v>
      </c>
      <c r="GS28" s="1245">
        <f t="shared" ref="GS28:GU28" si="66">SUM(GS10:GS27)</f>
        <v>0</v>
      </c>
      <c r="GT28" s="1123">
        <f t="shared" si="66"/>
        <v>0</v>
      </c>
      <c r="GU28" s="1223">
        <f t="shared" si="66"/>
        <v>0</v>
      </c>
      <c r="GV28" s="116">
        <f t="shared" si="31"/>
        <v>99180000</v>
      </c>
      <c r="GW28" s="1123">
        <f t="shared" ref="GW28:GY28" si="67">SUM(GW10:GW27)</f>
        <v>0</v>
      </c>
      <c r="GX28" s="1223">
        <f t="shared" si="67"/>
        <v>0</v>
      </c>
      <c r="GY28" s="1123">
        <f t="shared" si="67"/>
        <v>99180000</v>
      </c>
      <c r="GZ28" s="446">
        <f t="shared" si="31"/>
        <v>0</v>
      </c>
      <c r="HA28" s="1245">
        <f t="shared" ref="HA28:HC28" si="68">SUM(HA10:HA27)</f>
        <v>0</v>
      </c>
      <c r="HB28" s="1123">
        <f t="shared" si="68"/>
        <v>0</v>
      </c>
      <c r="HC28" s="1223">
        <f t="shared" si="68"/>
        <v>0</v>
      </c>
      <c r="HD28" s="116">
        <f t="shared" si="31"/>
        <v>83595200</v>
      </c>
      <c r="HE28" s="1123">
        <f t="shared" ref="HE28:HG28" si="69">SUM(HE10:HE27)</f>
        <v>0</v>
      </c>
      <c r="HF28" s="1223">
        <f t="shared" si="69"/>
        <v>83595200</v>
      </c>
      <c r="HG28" s="1123">
        <f t="shared" si="69"/>
        <v>0</v>
      </c>
      <c r="HH28" s="446">
        <f t="shared" si="31"/>
        <v>0</v>
      </c>
      <c r="HI28" s="1245">
        <f t="shared" ref="HI28:HK28" si="70">SUM(HI10:HI27)</f>
        <v>0</v>
      </c>
      <c r="HJ28" s="1123">
        <f t="shared" si="70"/>
        <v>0</v>
      </c>
      <c r="HK28" s="1223">
        <f t="shared" si="70"/>
        <v>0</v>
      </c>
      <c r="HL28" s="116">
        <f t="shared" si="31"/>
        <v>0</v>
      </c>
      <c r="HM28" s="1123">
        <f t="shared" ref="HM28:HO28" si="71">SUM(HM10:HM27)</f>
        <v>0</v>
      </c>
      <c r="HN28" s="1223">
        <f t="shared" si="71"/>
        <v>0</v>
      </c>
      <c r="HO28" s="1123">
        <f t="shared" si="71"/>
        <v>0</v>
      </c>
      <c r="HP28" s="446">
        <f t="shared" si="31"/>
        <v>0</v>
      </c>
      <c r="HQ28" s="1245">
        <f t="shared" ref="HQ28:HS28" si="72">SUM(HQ10:HQ27)</f>
        <v>0</v>
      </c>
      <c r="HR28" s="1123">
        <f t="shared" si="72"/>
        <v>0</v>
      </c>
      <c r="HS28" s="1223">
        <f t="shared" si="72"/>
        <v>0</v>
      </c>
      <c r="HT28" s="116">
        <f t="shared" si="31"/>
        <v>20041800</v>
      </c>
      <c r="HU28" s="1123">
        <f t="shared" ref="HU28:HW28" si="73">SUM(HU10:HU27)</f>
        <v>0</v>
      </c>
      <c r="HV28" s="1223">
        <f t="shared" si="73"/>
        <v>20041800</v>
      </c>
      <c r="HW28" s="1123">
        <f t="shared" si="73"/>
        <v>0</v>
      </c>
      <c r="HX28" s="446">
        <f t="shared" si="31"/>
        <v>0</v>
      </c>
      <c r="HY28" s="1245">
        <f t="shared" ref="HY28:IA28" si="74">SUM(HY10:HY27)</f>
        <v>0</v>
      </c>
      <c r="HZ28" s="1123">
        <f t="shared" si="74"/>
        <v>0</v>
      </c>
      <c r="IA28" s="1223">
        <f t="shared" si="74"/>
        <v>0</v>
      </c>
      <c r="IB28" s="116">
        <f t="shared" si="31"/>
        <v>9594700</v>
      </c>
      <c r="IC28" s="1123">
        <f t="shared" ref="IC28:IE28" si="75">SUM(IC10:IC27)</f>
        <v>9594700</v>
      </c>
      <c r="ID28" s="1223">
        <f t="shared" si="75"/>
        <v>0</v>
      </c>
      <c r="IE28" s="1123">
        <f t="shared" si="75"/>
        <v>0</v>
      </c>
      <c r="IF28" s="446">
        <f t="shared" si="31"/>
        <v>0</v>
      </c>
      <c r="IG28" s="1245">
        <f t="shared" ref="IG28:II28" si="76">SUM(IG10:IG27)</f>
        <v>0</v>
      </c>
      <c r="IH28" s="1123">
        <f t="shared" si="76"/>
        <v>0</v>
      </c>
      <c r="II28" s="1223">
        <f t="shared" si="76"/>
        <v>0</v>
      </c>
      <c r="IJ28" s="116">
        <f t="shared" si="31"/>
        <v>283076300</v>
      </c>
      <c r="IK28" s="1123">
        <f t="shared" ref="IK28:IM28" si="77">SUM(IK10:IK27)</f>
        <v>283076300</v>
      </c>
      <c r="IL28" s="1223">
        <f t="shared" si="77"/>
        <v>0</v>
      </c>
      <c r="IM28" s="1123">
        <f t="shared" si="77"/>
        <v>0</v>
      </c>
      <c r="IN28" s="446">
        <f t="shared" si="31"/>
        <v>0</v>
      </c>
      <c r="IO28" s="1245">
        <f t="shared" ref="IO28:IQ28" si="78">SUM(IO10:IO27)</f>
        <v>0</v>
      </c>
      <c r="IP28" s="1123">
        <f t="shared" si="78"/>
        <v>0</v>
      </c>
      <c r="IQ28" s="1246">
        <f t="shared" si="78"/>
        <v>0</v>
      </c>
    </row>
    <row r="29" spans="1:251" ht="25.5" customHeight="1" x14ac:dyDescent="0.3">
      <c r="A29" s="105"/>
      <c r="B29" s="1115">
        <f>D29-'Федеральные  средства  по  МО'!D30</f>
        <v>0</v>
      </c>
      <c r="C29" s="1115">
        <f>H29-'Федеральные  средства  по  МО'!E30</f>
        <v>0</v>
      </c>
      <c r="D29" s="161"/>
      <c r="E29" s="1128"/>
      <c r="F29" s="1128"/>
      <c r="G29" s="1128"/>
      <c r="H29" s="161"/>
      <c r="I29" s="1128"/>
      <c r="J29" s="1128"/>
      <c r="K29" s="1128"/>
      <c r="L29" s="203"/>
      <c r="M29" s="1129"/>
      <c r="N29" s="1130"/>
      <c r="O29" s="1131"/>
      <c r="P29" s="120"/>
      <c r="Q29" s="1129"/>
      <c r="R29" s="1130"/>
      <c r="S29" s="1150"/>
      <c r="T29" s="203"/>
      <c r="U29" s="1129"/>
      <c r="V29" s="1130"/>
      <c r="W29" s="1131"/>
      <c r="X29" s="120"/>
      <c r="Y29" s="1129"/>
      <c r="Z29" s="1130"/>
      <c r="AA29" s="1150"/>
      <c r="AB29" s="617"/>
      <c r="AC29" s="1201"/>
      <c r="AD29" s="1201"/>
      <c r="AE29" s="1202"/>
      <c r="AF29" s="117"/>
      <c r="AG29" s="1201"/>
      <c r="AH29" s="1202"/>
      <c r="AI29" s="1201"/>
      <c r="AJ29" s="1203"/>
      <c r="AK29" s="1201"/>
      <c r="AL29" s="1202"/>
      <c r="AM29" s="1201"/>
      <c r="AN29" s="117"/>
      <c r="AO29" s="1201"/>
      <c r="AP29" s="1130"/>
      <c r="AQ29" s="1131"/>
      <c r="AR29" s="120"/>
      <c r="AS29" s="1201"/>
      <c r="AT29" s="1130"/>
      <c r="AU29" s="1131"/>
      <c r="AV29" s="720"/>
      <c r="AW29" s="1201"/>
      <c r="AX29" s="1130"/>
      <c r="AY29" s="1131"/>
      <c r="AZ29" s="617"/>
      <c r="BA29" s="1201"/>
      <c r="BB29" s="1201"/>
      <c r="BC29" s="1202"/>
      <c r="BD29" s="117"/>
      <c r="BE29" s="1201"/>
      <c r="BF29" s="1130"/>
      <c r="BG29" s="1131"/>
      <c r="BH29" s="617"/>
      <c r="BI29" s="1201"/>
      <c r="BJ29" s="1202"/>
      <c r="BK29" s="1201"/>
      <c r="BL29" s="1219"/>
      <c r="BM29" s="1129"/>
      <c r="BN29" s="1130"/>
      <c r="BO29" s="1131"/>
      <c r="BP29" s="617"/>
      <c r="BQ29" s="1200"/>
      <c r="BR29" s="1201"/>
      <c r="BS29" s="1202"/>
      <c r="BT29" s="117"/>
      <c r="BU29" s="1129"/>
      <c r="BV29" s="1130"/>
      <c r="BW29" s="1131"/>
      <c r="BX29" s="617"/>
      <c r="BY29" s="1200"/>
      <c r="BZ29" s="1201"/>
      <c r="CA29" s="1202"/>
      <c r="CB29" s="117"/>
      <c r="CC29" s="1129"/>
      <c r="CD29" s="1130"/>
      <c r="CE29" s="1131"/>
      <c r="CF29" s="617"/>
      <c r="CG29" s="1200"/>
      <c r="CH29" s="1201"/>
      <c r="CI29" s="1202"/>
      <c r="CJ29" s="117"/>
      <c r="CK29" s="1129"/>
      <c r="CL29" s="1130"/>
      <c r="CM29" s="1131"/>
      <c r="CN29" s="617"/>
      <c r="CO29" s="1200"/>
      <c r="CP29" s="1201"/>
      <c r="CQ29" s="1202"/>
      <c r="CR29" s="117"/>
      <c r="CS29" s="1129"/>
      <c r="CT29" s="1130"/>
      <c r="CU29" s="1131"/>
      <c r="CV29" s="617"/>
      <c r="CW29" s="1200"/>
      <c r="CX29" s="1201"/>
      <c r="CY29" s="1202"/>
      <c r="CZ29" s="117"/>
      <c r="DA29" s="1129"/>
      <c r="DB29" s="1130"/>
      <c r="DC29" s="1131"/>
      <c r="DD29" s="617"/>
      <c r="DE29" s="1200"/>
      <c r="DF29" s="1201"/>
      <c r="DG29" s="1202"/>
      <c r="DH29" s="117"/>
      <c r="DI29" s="1129"/>
      <c r="DJ29" s="1130"/>
      <c r="DK29" s="1131"/>
      <c r="DL29" s="617"/>
      <c r="DM29" s="1200"/>
      <c r="DN29" s="1201"/>
      <c r="DO29" s="1202"/>
      <c r="DP29" s="117"/>
      <c r="DQ29" s="1129"/>
      <c r="DR29" s="1130"/>
      <c r="DS29" s="1131"/>
      <c r="DT29" s="113"/>
      <c r="DU29" s="1200"/>
      <c r="DV29" s="1201"/>
      <c r="DW29" s="1202"/>
      <c r="DX29" s="117"/>
      <c r="DY29" s="1129"/>
      <c r="DZ29" s="1130"/>
      <c r="EA29" s="1131"/>
      <c r="EB29" s="120"/>
      <c r="EC29" s="1129"/>
      <c r="ED29" s="1130"/>
      <c r="EE29" s="1131"/>
      <c r="EF29" s="119"/>
      <c r="EG29" s="1129"/>
      <c r="EH29" s="1130"/>
      <c r="EI29" s="1130"/>
      <c r="EJ29" s="1203"/>
      <c r="EK29" s="1200"/>
      <c r="EL29" s="1201"/>
      <c r="EM29" s="1202"/>
      <c r="EN29" s="117"/>
      <c r="EO29" s="1129"/>
      <c r="EP29" s="1130"/>
      <c r="EQ29" s="1131"/>
      <c r="ER29" s="113"/>
      <c r="ES29" s="1200"/>
      <c r="ET29" s="1200"/>
      <c r="EU29" s="1201"/>
      <c r="EV29" s="1219"/>
      <c r="EW29" s="1129"/>
      <c r="EX29" s="1130"/>
      <c r="EY29" s="1131"/>
      <c r="EZ29" s="113"/>
      <c r="FA29" s="1200"/>
      <c r="FB29" s="1201"/>
      <c r="FC29" s="1202"/>
      <c r="FD29" s="117"/>
      <c r="FE29" s="1200"/>
      <c r="FF29" s="1130"/>
      <c r="FG29" s="1131"/>
      <c r="FH29" s="617"/>
      <c r="FI29" s="1200"/>
      <c r="FJ29" s="1201"/>
      <c r="FK29" s="1202"/>
      <c r="FL29" s="117"/>
      <c r="FM29" s="1129"/>
      <c r="FN29" s="1130"/>
      <c r="FO29" s="1131"/>
      <c r="FP29" s="617"/>
      <c r="FQ29" s="1200"/>
      <c r="FR29" s="1201"/>
      <c r="FS29" s="1202"/>
      <c r="FT29" s="719"/>
      <c r="FU29" s="1201"/>
      <c r="FV29" s="1202"/>
      <c r="FW29" s="1201"/>
      <c r="FX29" s="1203"/>
      <c r="FY29" s="1201"/>
      <c r="FZ29" s="1202"/>
      <c r="GA29" s="1201"/>
      <c r="GB29" s="1219"/>
      <c r="GC29" s="1129"/>
      <c r="GD29" s="1130"/>
      <c r="GE29" s="1131"/>
      <c r="GF29" s="617"/>
      <c r="GG29" s="1200"/>
      <c r="GH29" s="1201"/>
      <c r="GI29" s="1202"/>
      <c r="GJ29" s="117"/>
      <c r="GK29" s="1200"/>
      <c r="GL29" s="1201"/>
      <c r="GM29" s="1202"/>
      <c r="GN29" s="617"/>
      <c r="GO29" s="1200"/>
      <c r="GP29" s="1201"/>
      <c r="GQ29" s="1202"/>
      <c r="GR29" s="117"/>
      <c r="GS29" s="1129"/>
      <c r="GT29" s="1130"/>
      <c r="GU29" s="1131"/>
      <c r="GV29" s="617"/>
      <c r="GW29" s="1200"/>
      <c r="GX29" s="1201"/>
      <c r="GY29" s="1202"/>
      <c r="GZ29" s="117"/>
      <c r="HA29" s="1129"/>
      <c r="HB29" s="1130"/>
      <c r="HC29" s="1131"/>
      <c r="HD29" s="113"/>
      <c r="HE29" s="1200"/>
      <c r="HF29" s="1201"/>
      <c r="HG29" s="1202"/>
      <c r="HH29" s="117"/>
      <c r="HI29" s="1129"/>
      <c r="HJ29" s="1130"/>
      <c r="HK29" s="1131"/>
      <c r="HL29" s="113"/>
      <c r="HM29" s="1200"/>
      <c r="HN29" s="1201"/>
      <c r="HO29" s="1202"/>
      <c r="HP29" s="117"/>
      <c r="HQ29" s="1129"/>
      <c r="HR29" s="1130"/>
      <c r="HS29" s="1131"/>
      <c r="HT29" s="203"/>
      <c r="HU29" s="1130"/>
      <c r="HV29" s="1131"/>
      <c r="HW29" s="1130"/>
      <c r="HX29" s="1225"/>
      <c r="HY29" s="1129"/>
      <c r="HZ29" s="1130"/>
      <c r="IA29" s="1131"/>
      <c r="IB29" s="203"/>
      <c r="IC29" s="1130"/>
      <c r="ID29" s="1131"/>
      <c r="IE29" s="1130"/>
      <c r="IF29" s="1225"/>
      <c r="IG29" s="1129"/>
      <c r="IH29" s="1130"/>
      <c r="II29" s="1131"/>
      <c r="IJ29" s="203"/>
      <c r="IK29" s="1129"/>
      <c r="IL29" s="1130"/>
      <c r="IM29" s="1131"/>
      <c r="IN29" s="119"/>
      <c r="IO29" s="1129"/>
      <c r="IP29" s="1130"/>
      <c r="IQ29" s="1131"/>
    </row>
    <row r="30" spans="1:251" ht="25.5" customHeight="1" x14ac:dyDescent="0.3">
      <c r="A30" s="102" t="s">
        <v>5</v>
      </c>
      <c r="B30" s="1115">
        <f>D30-'Федеральные  средства  по  МО'!D31</f>
        <v>0</v>
      </c>
      <c r="C30" s="1115">
        <f>H30-'Федеральные  средства  по  МО'!E31</f>
        <v>0</v>
      </c>
      <c r="D30" s="101">
        <f t="shared" ref="D30:D31" si="79">L30+T30+AB30+AJ30+AR30+AZ30+BH30+BP30+BX30+CF30+CN30+CV30+DD30+DL30+DT30+EB30+EJ30+ER30+EZ30+FH30+FP30+FX30+GF30+GN30+GV30+HD30+HL30+HT30+IB30+IJ30</f>
        <v>80986480.819999993</v>
      </c>
      <c r="E30" s="1118">
        <f t="shared" ref="E30:E31" si="80">M30+U30+AC30+AK30+AS30+BA30+BI30+BQ30+BY30+CG30+CO30+CW30+DE30+DM30+DU30+EC30+EK30+ES30+FA30+FI30+FQ30+FY30+GG30+GO30+GW30+HE30+HM30+HU30+IC30+IK30</f>
        <v>80986480.819999993</v>
      </c>
      <c r="F30" s="1118">
        <f t="shared" ref="F30:F31" si="81">N30+V30+AD30+AL30+AT30+BB30+BJ30+BR30+BZ30+CH30+CP30+CX30+DF30+DN30+DV30+ED30+EL30+ET30+FB30+FJ30+FR30+FZ30+GH30+GP30+GX30+HF30+HN30+HV30+ID30+IL30</f>
        <v>0</v>
      </c>
      <c r="G30" s="1118">
        <f t="shared" ref="G30:G31" si="82">O30+W30+AE30+AM30+AU30+BC30+BK30+BS30+CA30+CI30+CQ30+CY30+DG30+DO30+DW30+EE30+EM30+EU30+FC30+FK30+FS30+GA30+GI30+GQ30+GY30+HG30+HO30+HW30+IE30+IM30</f>
        <v>0</v>
      </c>
      <c r="H30" s="101">
        <f t="shared" ref="H30:H31" si="83">P30+X30+AF30+AN30+AV30+BD30+BL30+BT30+CB30+CJ30+CR30+CZ30+DH30+DP30+DX30+EF30+EN30+EV30+FD30+FL30+FT30+GB30+GJ30+GR30+GZ30+HH30+HP30+HX30+IF30+IN30</f>
        <v>0</v>
      </c>
      <c r="I30" s="1118">
        <f t="shared" ref="I30:I31" si="84">Q30+Y30+AG30+AO30+AW30+BE30+BM30+BU30+CC30+CK30+CS30+DA30+DI30+DQ30+DY30+EG30+EO30+EW30+FE30+FM30+FU30+GC30+GK30+GS30+HA30+HI30+HQ30+HY30+IG30+IO30</f>
        <v>0</v>
      </c>
      <c r="J30" s="1118">
        <f t="shared" ref="J30:J31" si="85">R30+Z30+AH30+AP30+AX30+BF30+BN30+BV30+CD30+CL30+CT30+DB30+DJ30+DR30+DZ30+EH30+EP30+EX30+FF30+FN30+FV30+GD30+GL30+GT30+HB30+HJ30+HR30+HZ30+IH30+IP30</f>
        <v>0</v>
      </c>
      <c r="K30" s="1118">
        <f t="shared" ref="K30:K31" si="86">S30+AA30+AI30+AQ30+AY30+BG30+BO30+BW30+CE30+CM30+CU30+DC30+DK30+DS30+EA30+EI30+EQ30+EY30+FG30+FO30+FW30+GE30+GM30+GU30+HC30+HK30+HS30+IA30+II30+IQ30</f>
        <v>0</v>
      </c>
      <c r="L30" s="103">
        <f>'Федеральные  средства  по  МО'!H31</f>
        <v>45164953.560000002</v>
      </c>
      <c r="M30" s="1118">
        <f>L30</f>
        <v>45164953.560000002</v>
      </c>
      <c r="N30" s="1120"/>
      <c r="O30" s="1118"/>
      <c r="P30" s="100">
        <f>'Федеральные  средства  по  МО'!I31</f>
        <v>0</v>
      </c>
      <c r="Q30" s="1118">
        <f>P30</f>
        <v>0</v>
      </c>
      <c r="R30" s="1118"/>
      <c r="S30" s="1119"/>
      <c r="T30" s="101">
        <f>'Федеральные  средства  по  МО'!J31</f>
        <v>0</v>
      </c>
      <c r="U30" s="1118">
        <f>T30</f>
        <v>0</v>
      </c>
      <c r="V30" s="1120"/>
      <c r="W30" s="1117"/>
      <c r="X30" s="101">
        <f>'Федеральные  средства  по  МО'!K31</f>
        <v>0</v>
      </c>
      <c r="Y30" s="1118">
        <f>X30</f>
        <v>0</v>
      </c>
      <c r="Z30" s="1118"/>
      <c r="AA30" s="1119"/>
      <c r="AB30" s="103">
        <f>'Федеральные  средства  по  МО'!L31</f>
        <v>0</v>
      </c>
      <c r="AC30" s="1118">
        <f>AB30</f>
        <v>0</v>
      </c>
      <c r="AD30" s="1118"/>
      <c r="AE30" s="1120"/>
      <c r="AF30" s="101">
        <f>'Федеральные  средства  по  МО'!M31</f>
        <v>0</v>
      </c>
      <c r="AG30" s="1118">
        <f>AF30</f>
        <v>0</v>
      </c>
      <c r="AH30" s="1120"/>
      <c r="AI30" s="1118"/>
      <c r="AJ30" s="104">
        <f>'Федеральные  средства  по  МО'!N31</f>
        <v>0</v>
      </c>
      <c r="AK30" s="1118">
        <f>AJ30</f>
        <v>0</v>
      </c>
      <c r="AL30" s="1120"/>
      <c r="AM30" s="1118"/>
      <c r="AN30" s="101">
        <f>'Федеральные  средства  по  МО'!O31</f>
        <v>0</v>
      </c>
      <c r="AO30" s="1118">
        <f>AN30</f>
        <v>0</v>
      </c>
      <c r="AP30" s="1118"/>
      <c r="AQ30" s="1119"/>
      <c r="AR30" s="101">
        <f>'[4]Проверочная  таблица'!EU32</f>
        <v>0</v>
      </c>
      <c r="AS30" s="1118">
        <f>AR30</f>
        <v>0</v>
      </c>
      <c r="AT30" s="1118"/>
      <c r="AU30" s="1119"/>
      <c r="AV30" s="103">
        <f>'[4]Проверочная  таблица'!EX32</f>
        <v>0</v>
      </c>
      <c r="AW30" s="1118">
        <f>AV30</f>
        <v>0</v>
      </c>
      <c r="AX30" s="1118"/>
      <c r="AY30" s="1119"/>
      <c r="AZ30" s="103">
        <f>'Федеральные  средства  по  МО'!R31</f>
        <v>0</v>
      </c>
      <c r="BA30" s="1118">
        <f>AZ30</f>
        <v>0</v>
      </c>
      <c r="BB30" s="1118"/>
      <c r="BC30" s="1119"/>
      <c r="BD30" s="101">
        <f>'Федеральные  средства  по  МО'!S31</f>
        <v>0</v>
      </c>
      <c r="BE30" s="1118">
        <f>BD30</f>
        <v>0</v>
      </c>
      <c r="BF30" s="1118"/>
      <c r="BG30" s="1119"/>
      <c r="BH30" s="103">
        <f>'Федеральные  средства  по  МО'!T31</f>
        <v>0</v>
      </c>
      <c r="BI30" s="1118">
        <f>BH30</f>
        <v>0</v>
      </c>
      <c r="BJ30" s="1120"/>
      <c r="BK30" s="1118"/>
      <c r="BL30" s="100">
        <f>'Федеральные  средства  по  МО'!U31</f>
        <v>0</v>
      </c>
      <c r="BM30" s="1118">
        <f>BL30</f>
        <v>0</v>
      </c>
      <c r="BN30" s="1118"/>
      <c r="BO30" s="1119"/>
      <c r="BP30" s="103">
        <f>'Федеральные  средства  по  МО'!V31</f>
        <v>0</v>
      </c>
      <c r="BQ30" s="1118">
        <f>BP30</f>
        <v>0</v>
      </c>
      <c r="BR30" s="1118"/>
      <c r="BS30" s="1119"/>
      <c r="BT30" s="101">
        <f>'Федеральные  средства  по  МО'!W31</f>
        <v>0</v>
      </c>
      <c r="BU30" s="1118">
        <f>BT30</f>
        <v>0</v>
      </c>
      <c r="BV30" s="1118"/>
      <c r="BW30" s="1119"/>
      <c r="BX30" s="103">
        <f>'Федеральные  средства  по  МО'!X31</f>
        <v>0</v>
      </c>
      <c r="BY30" s="1118">
        <f>BX30</f>
        <v>0</v>
      </c>
      <c r="BZ30" s="1118"/>
      <c r="CA30" s="1119"/>
      <c r="CB30" s="101">
        <f>'Федеральные  средства  по  МО'!Y31</f>
        <v>0</v>
      </c>
      <c r="CC30" s="1118">
        <f>CB30</f>
        <v>0</v>
      </c>
      <c r="CD30" s="1118"/>
      <c r="CE30" s="1119"/>
      <c r="CF30" s="103">
        <f>'Федеральные  средства  по  МО'!Z31</f>
        <v>0</v>
      </c>
      <c r="CG30" s="1118">
        <f>CF30</f>
        <v>0</v>
      </c>
      <c r="CH30" s="1118"/>
      <c r="CI30" s="1119"/>
      <c r="CJ30" s="101">
        <f>'Федеральные  средства  по  МО'!AA31</f>
        <v>0</v>
      </c>
      <c r="CK30" s="1118">
        <f>CJ30</f>
        <v>0</v>
      </c>
      <c r="CL30" s="1118"/>
      <c r="CM30" s="1119"/>
      <c r="CN30" s="103">
        <f>'Федеральные  средства  по  МО'!AB31</f>
        <v>0</v>
      </c>
      <c r="CO30" s="1118">
        <f>CN30</f>
        <v>0</v>
      </c>
      <c r="CP30" s="1118"/>
      <c r="CQ30" s="1120"/>
      <c r="CR30" s="101">
        <f>'Федеральные  средства  по  МО'!AC31</f>
        <v>0</v>
      </c>
      <c r="CS30" s="1118">
        <f>CR30</f>
        <v>0</v>
      </c>
      <c r="CT30" s="1118"/>
      <c r="CU30" s="1119"/>
      <c r="CV30" s="103">
        <f>'Федеральные  средства  по  МО'!AD31</f>
        <v>0</v>
      </c>
      <c r="CW30" s="1118">
        <f>CV30</f>
        <v>0</v>
      </c>
      <c r="CX30" s="1118"/>
      <c r="CY30" s="1120"/>
      <c r="CZ30" s="101">
        <f>'Федеральные  средства  по  МО'!AE31</f>
        <v>0</v>
      </c>
      <c r="DA30" s="1118">
        <f>CZ30</f>
        <v>0</v>
      </c>
      <c r="DB30" s="1118"/>
      <c r="DC30" s="1119"/>
      <c r="DD30" s="103">
        <f>'Федеральные  средства  по  МО'!AF31</f>
        <v>1181027.26</v>
      </c>
      <c r="DE30" s="1118">
        <f>DD30</f>
        <v>1181027.26</v>
      </c>
      <c r="DF30" s="1118"/>
      <c r="DG30" s="1120"/>
      <c r="DH30" s="101">
        <f>'Федеральные  средства  по  МО'!AG31</f>
        <v>0</v>
      </c>
      <c r="DI30" s="1118">
        <f>DH30</f>
        <v>0</v>
      </c>
      <c r="DJ30" s="1118"/>
      <c r="DK30" s="1119"/>
      <c r="DL30" s="103">
        <f>'Федеральные  средства  по  МО'!AH31</f>
        <v>0</v>
      </c>
      <c r="DM30" s="1118">
        <f>DL30</f>
        <v>0</v>
      </c>
      <c r="DN30" s="1118"/>
      <c r="DO30" s="1119"/>
      <c r="DP30" s="101">
        <f>'Федеральные  средства  по  МО'!AI31</f>
        <v>0</v>
      </c>
      <c r="DQ30" s="1118">
        <f>DP30</f>
        <v>0</v>
      </c>
      <c r="DR30" s="1118"/>
      <c r="DS30" s="1119"/>
      <c r="DT30" s="101">
        <f>'Федеральные  средства  по  МО'!AJ31</f>
        <v>0</v>
      </c>
      <c r="DU30" s="1118">
        <f>DT30</f>
        <v>0</v>
      </c>
      <c r="DV30" s="1118"/>
      <c r="DW30" s="1119"/>
      <c r="DX30" s="101">
        <f>'Федеральные  средства  по  МО'!AK31</f>
        <v>0</v>
      </c>
      <c r="DY30" s="1118">
        <f>DX30</f>
        <v>0</v>
      </c>
      <c r="DZ30" s="1118"/>
      <c r="EA30" s="1119"/>
      <c r="EB30" s="103">
        <f>'Федеральные  средства  по  МО'!AL31</f>
        <v>4084000</v>
      </c>
      <c r="EC30" s="1118">
        <f>EB30</f>
        <v>4084000</v>
      </c>
      <c r="ED30" s="1120"/>
      <c r="EE30" s="1118"/>
      <c r="EF30" s="100">
        <f>'Федеральные  средства  по  МО'!AM31</f>
        <v>0</v>
      </c>
      <c r="EG30" s="1118">
        <f>EF30</f>
        <v>0</v>
      </c>
      <c r="EH30" s="1118"/>
      <c r="EI30" s="1118"/>
      <c r="EJ30" s="103">
        <f>'Федеральные  средства  по  МО'!AN31</f>
        <v>0</v>
      </c>
      <c r="EK30" s="1118">
        <f>EJ30</f>
        <v>0</v>
      </c>
      <c r="EL30" s="1118"/>
      <c r="EM30" s="1119"/>
      <c r="EN30" s="100">
        <f>'Федеральные  средства  по  МО'!AO31</f>
        <v>0</v>
      </c>
      <c r="EO30" s="1118">
        <f>EN30</f>
        <v>0</v>
      </c>
      <c r="EP30" s="1118"/>
      <c r="EQ30" s="1120"/>
      <c r="ER30" s="1211">
        <f>'Федеральные  средства  по  МО'!AP31</f>
        <v>0</v>
      </c>
      <c r="ES30" s="1118">
        <f>ER30</f>
        <v>0</v>
      </c>
      <c r="ET30" s="1213"/>
      <c r="EU30" s="1118"/>
      <c r="EV30" s="100">
        <f>'Федеральные  средства  по  МО'!AQ31</f>
        <v>0</v>
      </c>
      <c r="EW30" s="1118">
        <f>EV30</f>
        <v>0</v>
      </c>
      <c r="EX30" s="1118"/>
      <c r="EY30" s="1120"/>
      <c r="EZ30" s="101">
        <f>'Федеральные  средства  по  МО'!AR31</f>
        <v>0</v>
      </c>
      <c r="FA30" s="1118">
        <f>EZ30</f>
        <v>0</v>
      </c>
      <c r="FB30" s="1118"/>
      <c r="FC30" s="1119"/>
      <c r="FD30" s="104">
        <f>'Федеральные  средства  по  МО'!AS31</f>
        <v>0</v>
      </c>
      <c r="FE30" s="1118">
        <f>FD30</f>
        <v>0</v>
      </c>
      <c r="FF30" s="1118"/>
      <c r="FG30" s="1119"/>
      <c r="FH30" s="103">
        <f>'Федеральные  средства  по  МО'!AT31</f>
        <v>0</v>
      </c>
      <c r="FI30" s="1118">
        <f>FH30</f>
        <v>0</v>
      </c>
      <c r="FJ30" s="1118"/>
      <c r="FK30" s="1119"/>
      <c r="FL30" s="101">
        <f>'Федеральные  средства  по  МО'!AU31</f>
        <v>0</v>
      </c>
      <c r="FM30" s="1118">
        <f>FL30</f>
        <v>0</v>
      </c>
      <c r="FN30" s="1118"/>
      <c r="FO30" s="1119"/>
      <c r="FP30" s="103">
        <f>'Федеральные  средства  по  МО'!AV31</f>
        <v>0</v>
      </c>
      <c r="FQ30" s="1118">
        <f>FP30</f>
        <v>0</v>
      </c>
      <c r="FR30" s="1118"/>
      <c r="FS30" s="1119"/>
      <c r="FT30" s="103">
        <f>'Федеральные  средства  по  МО'!AW31</f>
        <v>0</v>
      </c>
      <c r="FU30" s="1118">
        <f>FT30</f>
        <v>0</v>
      </c>
      <c r="FV30" s="1120"/>
      <c r="FW30" s="1118"/>
      <c r="FX30" s="104">
        <f>'Федеральные  средства  по  МО'!AX31</f>
        <v>0</v>
      </c>
      <c r="FY30" s="1118">
        <f>FX30</f>
        <v>0</v>
      </c>
      <c r="FZ30" s="1120"/>
      <c r="GA30" s="1118"/>
      <c r="GB30" s="100">
        <f>'Федеральные  средства  по  МО'!AY31</f>
        <v>0</v>
      </c>
      <c r="GC30" s="1118">
        <f>GB30</f>
        <v>0</v>
      </c>
      <c r="GD30" s="1118"/>
      <c r="GE30" s="1119"/>
      <c r="GF30" s="103">
        <f>'Федеральные  средства  по  МО'!AZ31</f>
        <v>0</v>
      </c>
      <c r="GG30" s="1118">
        <f>GF30</f>
        <v>0</v>
      </c>
      <c r="GH30" s="1118"/>
      <c r="GI30" s="1119"/>
      <c r="GJ30" s="101">
        <f>'Федеральные  средства  по  МО'!BA31</f>
        <v>0</v>
      </c>
      <c r="GK30" s="1118">
        <f>GJ30</f>
        <v>0</v>
      </c>
      <c r="GL30" s="1118"/>
      <c r="GM30" s="1119"/>
      <c r="GN30" s="101">
        <f>'Федеральные  средства  по  МО'!BB31</f>
        <v>0</v>
      </c>
      <c r="GO30" s="1118">
        <f>GN30</f>
        <v>0</v>
      </c>
      <c r="GP30" s="1118"/>
      <c r="GQ30" s="1119"/>
      <c r="GR30" s="101">
        <f>'Федеральные  средства  по  МО'!BC31</f>
        <v>0</v>
      </c>
      <c r="GS30" s="1118">
        <f>GR30</f>
        <v>0</v>
      </c>
      <c r="GT30" s="1118"/>
      <c r="GU30" s="1119"/>
      <c r="GV30" s="103">
        <f>'Федеральные  средства  по  МО'!BD31</f>
        <v>30556500</v>
      </c>
      <c r="GW30" s="1118">
        <f>GV30</f>
        <v>30556500</v>
      </c>
      <c r="GX30" s="1118"/>
      <c r="GY30" s="1119"/>
      <c r="GZ30" s="100">
        <f>'Федеральные  средства  по  МО'!BE31</f>
        <v>0</v>
      </c>
      <c r="HA30" s="1118">
        <f>GZ30</f>
        <v>0</v>
      </c>
      <c r="HB30" s="1118"/>
      <c r="HC30" s="1120"/>
      <c r="HD30" s="101">
        <f>'Федеральные  средства  по  МО'!BF31</f>
        <v>0</v>
      </c>
      <c r="HE30" s="1118">
        <f>HD30</f>
        <v>0</v>
      </c>
      <c r="HF30" s="1118"/>
      <c r="HG30" s="1119"/>
      <c r="HH30" s="100">
        <f>'Федеральные  средства  по  МО'!BG31</f>
        <v>0</v>
      </c>
      <c r="HI30" s="1118">
        <f>HH30</f>
        <v>0</v>
      </c>
      <c r="HJ30" s="1118"/>
      <c r="HK30" s="1119"/>
      <c r="HL30" s="103">
        <f>'Федеральные  средства  по  МО'!BH31</f>
        <v>0</v>
      </c>
      <c r="HM30" s="1118">
        <f>HL30</f>
        <v>0</v>
      </c>
      <c r="HN30" s="1118"/>
      <c r="HO30" s="1119"/>
      <c r="HP30" s="101">
        <f>'Федеральные  средства  по  МО'!BI31</f>
        <v>0</v>
      </c>
      <c r="HQ30" s="1118">
        <f>HP30</f>
        <v>0</v>
      </c>
      <c r="HR30" s="1118"/>
      <c r="HS30" s="1120"/>
      <c r="HT30" s="103">
        <f>'Федеральные  средства  по  МО'!BJ31</f>
        <v>0</v>
      </c>
      <c r="HU30" s="1118">
        <f>HT30</f>
        <v>0</v>
      </c>
      <c r="HV30" s="1120"/>
      <c r="HW30" s="1118"/>
      <c r="HX30" s="100">
        <f>'Федеральные  средства  по  МО'!BK31</f>
        <v>0</v>
      </c>
      <c r="HY30" s="1118">
        <f>HX30</f>
        <v>0</v>
      </c>
      <c r="HZ30" s="1118"/>
      <c r="IA30" s="1119"/>
      <c r="IB30" s="103">
        <f>'Федеральные  средства  по  МО'!BL31</f>
        <v>0</v>
      </c>
      <c r="IC30" s="1118">
        <f>IB30</f>
        <v>0</v>
      </c>
      <c r="ID30" s="1120"/>
      <c r="IE30" s="1118"/>
      <c r="IF30" s="100">
        <f>'Федеральные  средства  по  МО'!BM31</f>
        <v>0</v>
      </c>
      <c r="IG30" s="1118">
        <f>IF30</f>
        <v>0</v>
      </c>
      <c r="IH30" s="1118"/>
      <c r="II30" s="1119"/>
      <c r="IJ30" s="103">
        <f>'Федеральные  средства  по  МО'!BN31</f>
        <v>0</v>
      </c>
      <c r="IK30" s="1118">
        <f>IJ30</f>
        <v>0</v>
      </c>
      <c r="IL30" s="1120"/>
      <c r="IM30" s="1118"/>
      <c r="IN30" s="100">
        <f>'Федеральные  средства  по  МО'!BO31</f>
        <v>0</v>
      </c>
      <c r="IO30" s="1118">
        <f>IN30</f>
        <v>0</v>
      </c>
      <c r="IP30" s="1118"/>
      <c r="IQ30" s="1119"/>
    </row>
    <row r="31" spans="1:251" ht="25.5" customHeight="1" thickBot="1" x14ac:dyDescent="0.35">
      <c r="A31" s="105" t="s">
        <v>6</v>
      </c>
      <c r="B31" s="1115">
        <f>D31-'Федеральные  средства  по  МО'!D32</f>
        <v>0</v>
      </c>
      <c r="C31" s="1115">
        <f>H31-'Федеральные  средства  по  МО'!E32</f>
        <v>0</v>
      </c>
      <c r="D31" s="267">
        <f t="shared" si="79"/>
        <v>1676552712.0699999</v>
      </c>
      <c r="E31" s="1116">
        <f t="shared" si="80"/>
        <v>1676552712.0699999</v>
      </c>
      <c r="F31" s="1116">
        <f t="shared" si="81"/>
        <v>0</v>
      </c>
      <c r="G31" s="1116">
        <f t="shared" si="82"/>
        <v>0</v>
      </c>
      <c r="H31" s="267">
        <f t="shared" si="83"/>
        <v>45686912.700000003</v>
      </c>
      <c r="I31" s="1116">
        <f t="shared" si="84"/>
        <v>45686912.700000003</v>
      </c>
      <c r="J31" s="1116">
        <f t="shared" si="85"/>
        <v>0</v>
      </c>
      <c r="K31" s="1116">
        <f t="shared" si="86"/>
        <v>0</v>
      </c>
      <c r="L31" s="108">
        <f>'Федеральные  средства  по  МО'!H32</f>
        <v>354949672.07999998</v>
      </c>
      <c r="M31" s="1118">
        <f>L31</f>
        <v>354949672.07999998</v>
      </c>
      <c r="N31" s="1122"/>
      <c r="O31" s="1121"/>
      <c r="P31" s="470">
        <f>'Федеральные  средства  по  МО'!I32</f>
        <v>0</v>
      </c>
      <c r="Q31" s="1118">
        <f>P31</f>
        <v>0</v>
      </c>
      <c r="R31" s="1118"/>
      <c r="S31" s="1119"/>
      <c r="T31" s="101">
        <f>'Федеральные  средства  по  МО'!J32</f>
        <v>611225000</v>
      </c>
      <c r="U31" s="1118">
        <f>T31</f>
        <v>611225000</v>
      </c>
      <c r="V31" s="1120"/>
      <c r="W31" s="1117"/>
      <c r="X31" s="101">
        <f>'Федеральные  средства  по  МО'!K32</f>
        <v>0</v>
      </c>
      <c r="Y31" s="1118">
        <f>X31</f>
        <v>0</v>
      </c>
      <c r="Z31" s="1118"/>
      <c r="AA31" s="1119"/>
      <c r="AB31" s="1204">
        <f>'Федеральные  средства  по  МО'!L32</f>
        <v>0</v>
      </c>
      <c r="AC31" s="1118">
        <f>AB31</f>
        <v>0</v>
      </c>
      <c r="AD31" s="1116"/>
      <c r="AE31" s="1215"/>
      <c r="AF31" s="267">
        <f>'Федеральные  средства  по  МО'!M32</f>
        <v>0</v>
      </c>
      <c r="AG31" s="1118">
        <f>AF31</f>
        <v>0</v>
      </c>
      <c r="AH31" s="1215"/>
      <c r="AI31" s="1116"/>
      <c r="AJ31" s="1204">
        <f>'Федеральные  средства  по  МО'!N32</f>
        <v>0</v>
      </c>
      <c r="AK31" s="1118">
        <f>AJ31</f>
        <v>0</v>
      </c>
      <c r="AL31" s="1215"/>
      <c r="AM31" s="1116"/>
      <c r="AN31" s="616">
        <f>'Федеральные  средства  по  МО'!O32</f>
        <v>0</v>
      </c>
      <c r="AO31" s="1118">
        <f>AN31</f>
        <v>0</v>
      </c>
      <c r="AP31" s="1118"/>
      <c r="AQ31" s="1119"/>
      <c r="AR31" s="101">
        <f>'[4]Проверочная  таблица'!EU33</f>
        <v>0</v>
      </c>
      <c r="AS31" s="1118">
        <f>AR31</f>
        <v>0</v>
      </c>
      <c r="AT31" s="1118"/>
      <c r="AU31" s="1119"/>
      <c r="AV31" s="103">
        <f>'[4]Проверочная  таблица'!EX33</f>
        <v>0</v>
      </c>
      <c r="AW31" s="1118">
        <f>AV31</f>
        <v>0</v>
      </c>
      <c r="AX31" s="1118"/>
      <c r="AY31" s="1119"/>
      <c r="AZ31" s="616">
        <f>'Федеральные  средства  по  МО'!R32</f>
        <v>0</v>
      </c>
      <c r="BA31" s="1118">
        <f>AZ31</f>
        <v>0</v>
      </c>
      <c r="BB31" s="1116"/>
      <c r="BC31" s="1205"/>
      <c r="BD31" s="616">
        <f>'Федеральные  средства  по  МО'!S32</f>
        <v>0</v>
      </c>
      <c r="BE31" s="1118">
        <f>BD31</f>
        <v>0</v>
      </c>
      <c r="BF31" s="1118"/>
      <c r="BG31" s="1119"/>
      <c r="BH31" s="616">
        <f>'Федеральные  средства  по  МО'!T32</f>
        <v>0</v>
      </c>
      <c r="BI31" s="1118">
        <f>BH31</f>
        <v>0</v>
      </c>
      <c r="BJ31" s="1215"/>
      <c r="BK31" s="1116"/>
      <c r="BL31" s="970">
        <f>'Федеральные  средства  по  МО'!U32</f>
        <v>0</v>
      </c>
      <c r="BM31" s="1118">
        <f>BL31</f>
        <v>0</v>
      </c>
      <c r="BN31" s="1118"/>
      <c r="BO31" s="1119"/>
      <c r="BP31" s="616">
        <f>'Федеральные  средства  по  МО'!V32</f>
        <v>25000000</v>
      </c>
      <c r="BQ31" s="1118">
        <f>BP31</f>
        <v>25000000</v>
      </c>
      <c r="BR31" s="1116"/>
      <c r="BS31" s="1205"/>
      <c r="BT31" s="267">
        <f>'Федеральные  средства  по  МО'!W32</f>
        <v>0</v>
      </c>
      <c r="BU31" s="1118">
        <f>BT31</f>
        <v>0</v>
      </c>
      <c r="BV31" s="1118"/>
      <c r="BW31" s="1119"/>
      <c r="BX31" s="616">
        <f>'Федеральные  средства  по  МО'!X32</f>
        <v>0</v>
      </c>
      <c r="BY31" s="1118">
        <f>BX31</f>
        <v>0</v>
      </c>
      <c r="BZ31" s="1116"/>
      <c r="CA31" s="1205"/>
      <c r="CB31" s="267">
        <f>'Федеральные  средства  по  МО'!Y32</f>
        <v>0</v>
      </c>
      <c r="CC31" s="1118">
        <f>CB31</f>
        <v>0</v>
      </c>
      <c r="CD31" s="1118"/>
      <c r="CE31" s="1119"/>
      <c r="CF31" s="616">
        <f>'Федеральные  средства  по  МО'!Z32</f>
        <v>383097500</v>
      </c>
      <c r="CG31" s="1118">
        <f>CF31</f>
        <v>383097500</v>
      </c>
      <c r="CH31" s="1218"/>
      <c r="CI31" s="1205"/>
      <c r="CJ31" s="267">
        <f>'Федеральные  средства  по  МО'!AA32</f>
        <v>44824107.640000001</v>
      </c>
      <c r="CK31" s="1118">
        <f>CJ31</f>
        <v>44824107.640000001</v>
      </c>
      <c r="CL31" s="1118"/>
      <c r="CM31" s="1119"/>
      <c r="CN31" s="616">
        <f>'Федеральные  средства  по  МО'!AB32</f>
        <v>0</v>
      </c>
      <c r="CO31" s="1118">
        <f>CN31</f>
        <v>0</v>
      </c>
      <c r="CP31" s="1116"/>
      <c r="CQ31" s="1215"/>
      <c r="CR31" s="267">
        <f>'Федеральные  средства  по  МО'!AC32</f>
        <v>0</v>
      </c>
      <c r="CS31" s="1118">
        <f>CR31</f>
        <v>0</v>
      </c>
      <c r="CT31" s="1118"/>
      <c r="CU31" s="1119"/>
      <c r="CV31" s="616">
        <f>'Федеральные  средства  по  МО'!AD32</f>
        <v>0</v>
      </c>
      <c r="CW31" s="1118">
        <f>CV31</f>
        <v>0</v>
      </c>
      <c r="CX31" s="1116"/>
      <c r="CY31" s="1215"/>
      <c r="CZ31" s="267">
        <f>'Федеральные  средства  по  МО'!AE32</f>
        <v>0</v>
      </c>
      <c r="DA31" s="1118">
        <f>CZ31</f>
        <v>0</v>
      </c>
      <c r="DB31" s="1118"/>
      <c r="DC31" s="1119"/>
      <c r="DD31" s="616">
        <f>'Федеральные  средства  по  МО'!AF32</f>
        <v>119939.99</v>
      </c>
      <c r="DE31" s="1118">
        <f>DD31</f>
        <v>119939.99</v>
      </c>
      <c r="DF31" s="1116"/>
      <c r="DG31" s="1215"/>
      <c r="DH31" s="1224">
        <f>'Федеральные  средства  по  МО'!AG32</f>
        <v>0</v>
      </c>
      <c r="DI31" s="1118">
        <f>DH31</f>
        <v>0</v>
      </c>
      <c r="DJ31" s="1118"/>
      <c r="DK31" s="1119"/>
      <c r="DL31" s="616">
        <f>'Федеральные  средства  по  МО'!AH32</f>
        <v>0</v>
      </c>
      <c r="DM31" s="1118">
        <f>DL31</f>
        <v>0</v>
      </c>
      <c r="DN31" s="1116"/>
      <c r="DO31" s="1205"/>
      <c r="DP31" s="267">
        <f>'Федеральные  средства  по  МО'!AI32</f>
        <v>0</v>
      </c>
      <c r="DQ31" s="1118">
        <f>DP31</f>
        <v>0</v>
      </c>
      <c r="DR31" s="1118"/>
      <c r="DS31" s="1119"/>
      <c r="DT31" s="970">
        <f>'Федеральные  средства  по  МО'!AJ32</f>
        <v>0</v>
      </c>
      <c r="DU31" s="1118">
        <f>DT31</f>
        <v>0</v>
      </c>
      <c r="DV31" s="1116"/>
      <c r="DW31" s="1205"/>
      <c r="DX31" s="267">
        <f>'Федеральные  средства  по  МО'!AK32</f>
        <v>0</v>
      </c>
      <c r="DY31" s="1118">
        <f>DX31</f>
        <v>0</v>
      </c>
      <c r="DZ31" s="1118"/>
      <c r="EA31" s="1119"/>
      <c r="EB31" s="103">
        <f>'Федеральные  средства  по  МО'!AL32</f>
        <v>0</v>
      </c>
      <c r="EC31" s="1118">
        <f>EB31</f>
        <v>0</v>
      </c>
      <c r="ED31" s="1120"/>
      <c r="EE31" s="1118"/>
      <c r="EF31" s="100">
        <f>'Федеральные  средства  по  МО'!AM32</f>
        <v>0</v>
      </c>
      <c r="EG31" s="1118">
        <f>EF31</f>
        <v>0</v>
      </c>
      <c r="EH31" s="1118"/>
      <c r="EI31" s="1118"/>
      <c r="EJ31" s="1204">
        <f>'Федеральные  средства  по  МО'!AN32</f>
        <v>0</v>
      </c>
      <c r="EK31" s="1118">
        <f>EJ31</f>
        <v>0</v>
      </c>
      <c r="EL31" s="1116"/>
      <c r="EM31" s="1205"/>
      <c r="EN31" s="1204">
        <f>'Федеральные  средства  по  МО'!AO32</f>
        <v>0</v>
      </c>
      <c r="EO31" s="1118">
        <f>EN31</f>
        <v>0</v>
      </c>
      <c r="EP31" s="1118"/>
      <c r="EQ31" s="1120"/>
      <c r="ER31" s="1211">
        <f>'Федеральные  средства  по  МО'!AP32</f>
        <v>0</v>
      </c>
      <c r="ES31" s="1118">
        <f>ER31</f>
        <v>0</v>
      </c>
      <c r="ET31" s="1213"/>
      <c r="EU31" s="1118"/>
      <c r="EV31" s="100">
        <f>'Федеральные  средства  по  МО'!AQ32</f>
        <v>0</v>
      </c>
      <c r="EW31" s="1118">
        <f>EV31</f>
        <v>0</v>
      </c>
      <c r="EX31" s="1118"/>
      <c r="EY31" s="1120"/>
      <c r="EZ31" s="267">
        <f>'Федеральные  средства  по  МО'!AR32</f>
        <v>0</v>
      </c>
      <c r="FA31" s="1118">
        <f>EZ31</f>
        <v>0</v>
      </c>
      <c r="FB31" s="1116"/>
      <c r="FC31" s="1205"/>
      <c r="FD31" s="1204">
        <f>'Федеральные  средства  по  МО'!AS32</f>
        <v>0</v>
      </c>
      <c r="FE31" s="1118">
        <f>FD31</f>
        <v>0</v>
      </c>
      <c r="FF31" s="1118"/>
      <c r="FG31" s="1119"/>
      <c r="FH31" s="616">
        <f>'Федеральные  средства  по  МО'!AT32</f>
        <v>0</v>
      </c>
      <c r="FI31" s="1118">
        <f>FH31</f>
        <v>0</v>
      </c>
      <c r="FJ31" s="1116"/>
      <c r="FK31" s="1205"/>
      <c r="FL31" s="267">
        <f>'Федеральные  средства  по  МО'!AU32</f>
        <v>0</v>
      </c>
      <c r="FM31" s="1118">
        <f>FL31</f>
        <v>0</v>
      </c>
      <c r="FN31" s="1118"/>
      <c r="FO31" s="1119"/>
      <c r="FP31" s="616">
        <f>'Федеральные  средства  по  МО'!AV32</f>
        <v>0</v>
      </c>
      <c r="FQ31" s="1118">
        <f>FP31</f>
        <v>0</v>
      </c>
      <c r="FR31" s="1116"/>
      <c r="FS31" s="1205"/>
      <c r="FT31" s="616">
        <f>'Федеральные  средства  по  МО'!AW32</f>
        <v>0</v>
      </c>
      <c r="FU31" s="1118">
        <f>FT31</f>
        <v>0</v>
      </c>
      <c r="FV31" s="1215"/>
      <c r="FW31" s="1116"/>
      <c r="FX31" s="1204">
        <f>'Федеральные  средства  по  МО'!AX32</f>
        <v>0</v>
      </c>
      <c r="FY31" s="1118">
        <f>FX31</f>
        <v>0</v>
      </c>
      <c r="FZ31" s="1215"/>
      <c r="GA31" s="1116"/>
      <c r="GB31" s="1204">
        <f>'Федеральные  средства  по  МО'!AY32</f>
        <v>0</v>
      </c>
      <c r="GC31" s="1118">
        <f>GB31</f>
        <v>0</v>
      </c>
      <c r="GD31" s="1118"/>
      <c r="GE31" s="1119"/>
      <c r="GF31" s="616">
        <f>'Федеральные  средства  по  МО'!AZ32</f>
        <v>0</v>
      </c>
      <c r="GG31" s="1118">
        <f>GF31</f>
        <v>0</v>
      </c>
      <c r="GH31" s="1116"/>
      <c r="GI31" s="1205"/>
      <c r="GJ31" s="267">
        <f>'Федеральные  средства  по  МО'!BA32</f>
        <v>0</v>
      </c>
      <c r="GK31" s="1118">
        <f>GJ31</f>
        <v>0</v>
      </c>
      <c r="GL31" s="1116"/>
      <c r="GM31" s="1205"/>
      <c r="GN31" s="267">
        <f>'Федеральные  средства  по  МО'!BB32</f>
        <v>0</v>
      </c>
      <c r="GO31" s="1118">
        <f>GN31</f>
        <v>0</v>
      </c>
      <c r="GP31" s="1116"/>
      <c r="GQ31" s="1205"/>
      <c r="GR31" s="267">
        <f>'Федеральные  средства  по  МО'!BC32</f>
        <v>0</v>
      </c>
      <c r="GS31" s="1118">
        <f>GR31</f>
        <v>0</v>
      </c>
      <c r="GT31" s="1118"/>
      <c r="GU31" s="1119"/>
      <c r="GV31" s="616">
        <f>'Федеральные  средства  по  МО'!BD32</f>
        <v>190000000</v>
      </c>
      <c r="GW31" s="1118">
        <f>GV31</f>
        <v>190000000</v>
      </c>
      <c r="GX31" s="1116"/>
      <c r="GY31" s="1205"/>
      <c r="GZ31" s="1204">
        <f>'Федеральные  средства  по  МО'!BE32</f>
        <v>0</v>
      </c>
      <c r="HA31" s="1118">
        <f>GZ31</f>
        <v>0</v>
      </c>
      <c r="HB31" s="1118"/>
      <c r="HC31" s="1120"/>
      <c r="HD31" s="267">
        <f>'Федеральные  средства  по  МО'!BF32</f>
        <v>0</v>
      </c>
      <c r="HE31" s="1118">
        <f>HD31</f>
        <v>0</v>
      </c>
      <c r="HF31" s="1116"/>
      <c r="HG31" s="1205"/>
      <c r="HH31" s="1204">
        <f>'Федеральные  средства  по  МО'!BG32</f>
        <v>0</v>
      </c>
      <c r="HI31" s="1118">
        <f>HH31</f>
        <v>0</v>
      </c>
      <c r="HJ31" s="1118"/>
      <c r="HK31" s="1119"/>
      <c r="HL31" s="1204">
        <f>'Федеральные  средства  по  МО'!BH32</f>
        <v>112160600</v>
      </c>
      <c r="HM31" s="1118">
        <f>HL31</f>
        <v>112160600</v>
      </c>
      <c r="HN31" s="1116"/>
      <c r="HO31" s="1205"/>
      <c r="HP31" s="267">
        <f>'Федеральные  средства  по  МО'!BI32</f>
        <v>862805.06</v>
      </c>
      <c r="HQ31" s="1118">
        <f>HP31</f>
        <v>862805.06</v>
      </c>
      <c r="HR31" s="1118"/>
      <c r="HS31" s="1120"/>
      <c r="HT31" s="103">
        <f>'Федеральные  средства  по  МО'!BJ32</f>
        <v>0</v>
      </c>
      <c r="HU31" s="1118">
        <f>HT31</f>
        <v>0</v>
      </c>
      <c r="HV31" s="1120"/>
      <c r="HW31" s="1118"/>
      <c r="HX31" s="100">
        <f>'Федеральные  средства  по  МО'!BK32</f>
        <v>0</v>
      </c>
      <c r="HY31" s="1118">
        <f>HX31</f>
        <v>0</v>
      </c>
      <c r="HZ31" s="1118"/>
      <c r="IA31" s="1119"/>
      <c r="IB31" s="103">
        <f>'Федеральные  средства  по  МО'!BL32</f>
        <v>0</v>
      </c>
      <c r="IC31" s="1118">
        <f>IB31</f>
        <v>0</v>
      </c>
      <c r="ID31" s="1120"/>
      <c r="IE31" s="1118"/>
      <c r="IF31" s="100">
        <f>'Федеральные  средства  по  МО'!BM32</f>
        <v>0</v>
      </c>
      <c r="IG31" s="1118">
        <f>IF31</f>
        <v>0</v>
      </c>
      <c r="IH31" s="1118"/>
      <c r="II31" s="1119"/>
      <c r="IJ31" s="103">
        <f>'Федеральные  средства  по  МО'!BN32</f>
        <v>0</v>
      </c>
      <c r="IK31" s="1118">
        <f>IJ31</f>
        <v>0</v>
      </c>
      <c r="IL31" s="1120"/>
      <c r="IM31" s="1118"/>
      <c r="IN31" s="100">
        <f>'Федеральные  средства  по  МО'!BO32</f>
        <v>0</v>
      </c>
      <c r="IO31" s="1118">
        <f>IN31</f>
        <v>0</v>
      </c>
      <c r="IP31" s="1118"/>
      <c r="IQ31" s="1119"/>
    </row>
    <row r="32" spans="1:251" ht="25.5" customHeight="1" thickBot="1" x14ac:dyDescent="0.35">
      <c r="A32" s="160" t="s">
        <v>7</v>
      </c>
      <c r="B32" s="1115">
        <f>D32-'Федеральные  средства  по  МО'!D33</f>
        <v>0</v>
      </c>
      <c r="C32" s="1115">
        <f>H32-'Федеральные  средства  по  МО'!E33</f>
        <v>0</v>
      </c>
      <c r="D32" s="114">
        <f t="shared" ref="D32" si="87">SUM(D30:D31)</f>
        <v>1757539192.8899999</v>
      </c>
      <c r="E32" s="1123">
        <f t="shared" ref="E32:K32" si="88">SUM(E30:E31)</f>
        <v>1757539192.8899999</v>
      </c>
      <c r="F32" s="1123">
        <f t="shared" si="88"/>
        <v>0</v>
      </c>
      <c r="G32" s="1123">
        <f t="shared" si="88"/>
        <v>0</v>
      </c>
      <c r="H32" s="114">
        <f t="shared" si="88"/>
        <v>45686912.700000003</v>
      </c>
      <c r="I32" s="1123">
        <f t="shared" si="88"/>
        <v>45686912.700000003</v>
      </c>
      <c r="J32" s="1123">
        <f t="shared" si="88"/>
        <v>0</v>
      </c>
      <c r="K32" s="1123">
        <f t="shared" si="88"/>
        <v>0</v>
      </c>
      <c r="L32" s="719">
        <f t="shared" ref="L32:IN32" si="89">SUM(L30:L31)</f>
        <v>400114625.63999999</v>
      </c>
      <c r="M32" s="1132">
        <f t="shared" si="89"/>
        <v>400114625.63999999</v>
      </c>
      <c r="N32" s="1133">
        <f t="shared" si="89"/>
        <v>0</v>
      </c>
      <c r="O32" s="1134">
        <f t="shared" si="89"/>
        <v>0</v>
      </c>
      <c r="P32" s="117">
        <f t="shared" si="89"/>
        <v>0</v>
      </c>
      <c r="Q32" s="1132">
        <f t="shared" ref="Q32:X32" si="90">SUM(Q30:Q31)</f>
        <v>0</v>
      </c>
      <c r="R32" s="1133">
        <f t="shared" si="90"/>
        <v>0</v>
      </c>
      <c r="S32" s="1134">
        <f t="shared" si="90"/>
        <v>0</v>
      </c>
      <c r="T32" s="719">
        <f t="shared" si="90"/>
        <v>611225000</v>
      </c>
      <c r="U32" s="1132">
        <f t="shared" si="90"/>
        <v>611225000</v>
      </c>
      <c r="V32" s="1133">
        <f t="shared" si="90"/>
        <v>0</v>
      </c>
      <c r="W32" s="1134">
        <f t="shared" si="90"/>
        <v>0</v>
      </c>
      <c r="X32" s="117">
        <f t="shared" si="90"/>
        <v>0</v>
      </c>
      <c r="Y32" s="1132">
        <f t="shared" ref="Y32:AA32" si="91">SUM(Y30:Y31)</f>
        <v>0</v>
      </c>
      <c r="Z32" s="1133">
        <f t="shared" si="91"/>
        <v>0</v>
      </c>
      <c r="AA32" s="1134">
        <f t="shared" si="91"/>
        <v>0</v>
      </c>
      <c r="AB32" s="116">
        <f t="shared" si="89"/>
        <v>0</v>
      </c>
      <c r="AC32" s="1133">
        <f t="shared" ref="AC32" si="92">SUM(AC30:AC31)</f>
        <v>0</v>
      </c>
      <c r="AD32" s="1133">
        <f t="shared" ref="AD32:AE32" si="93">SUM(AD30:AD31)</f>
        <v>0</v>
      </c>
      <c r="AE32" s="1197">
        <f t="shared" si="93"/>
        <v>0</v>
      </c>
      <c r="AF32" s="114">
        <f t="shared" si="89"/>
        <v>0</v>
      </c>
      <c r="AG32" s="1133">
        <f t="shared" ref="AG32" si="94">SUM(AG30:AG31)</f>
        <v>0</v>
      </c>
      <c r="AH32" s="1197">
        <f t="shared" ref="AH32:AI32" si="95">SUM(AH30:AH31)</f>
        <v>0</v>
      </c>
      <c r="AI32" s="1133">
        <f t="shared" si="95"/>
        <v>0</v>
      </c>
      <c r="AJ32" s="118">
        <f t="shared" si="89"/>
        <v>0</v>
      </c>
      <c r="AK32" s="1133">
        <f t="shared" si="89"/>
        <v>0</v>
      </c>
      <c r="AL32" s="1197">
        <f t="shared" ref="AL32:AM32" si="96">SUM(AL30:AL31)</f>
        <v>0</v>
      </c>
      <c r="AM32" s="1133">
        <f t="shared" si="96"/>
        <v>0</v>
      </c>
      <c r="AN32" s="117">
        <f t="shared" si="89"/>
        <v>0</v>
      </c>
      <c r="AO32" s="1133">
        <f t="shared" si="89"/>
        <v>0</v>
      </c>
      <c r="AP32" s="1133">
        <f t="shared" ref="AP32:AQ32" si="97">SUM(AP30:AP31)</f>
        <v>0</v>
      </c>
      <c r="AQ32" s="1134">
        <f t="shared" si="97"/>
        <v>0</v>
      </c>
      <c r="AR32" s="114">
        <f>SUM(AR30:AR31)</f>
        <v>0</v>
      </c>
      <c r="AS32" s="1133">
        <f t="shared" ref="AS32" si="98">SUM(AS30:AS31)</f>
        <v>0</v>
      </c>
      <c r="AT32" s="1133">
        <f t="shared" ref="AT32:AU32" si="99">SUM(AT30:AT31)</f>
        <v>0</v>
      </c>
      <c r="AU32" s="1134">
        <f t="shared" si="99"/>
        <v>0</v>
      </c>
      <c r="AV32" s="719">
        <f>SUM(AV30:AV31)</f>
        <v>0</v>
      </c>
      <c r="AW32" s="1133">
        <f t="shared" ref="AW32" si="100">SUM(AW30:AW31)</f>
        <v>0</v>
      </c>
      <c r="AX32" s="1133">
        <f t="shared" ref="AX32:AY32" si="101">SUM(AX30:AX31)</f>
        <v>0</v>
      </c>
      <c r="AY32" s="1134">
        <f t="shared" si="101"/>
        <v>0</v>
      </c>
      <c r="AZ32" s="116">
        <f t="shared" ref="AZ32:CM32" si="102">SUM(AZ30:AZ31)</f>
        <v>0</v>
      </c>
      <c r="BA32" s="1133">
        <f t="shared" ref="BA32" si="103">SUM(BA30:BA31)</f>
        <v>0</v>
      </c>
      <c r="BB32" s="1133">
        <f t="shared" si="102"/>
        <v>0</v>
      </c>
      <c r="BC32" s="1134">
        <f t="shared" si="102"/>
        <v>0</v>
      </c>
      <c r="BD32" s="114">
        <f t="shared" si="102"/>
        <v>0</v>
      </c>
      <c r="BE32" s="1133">
        <f t="shared" si="102"/>
        <v>0</v>
      </c>
      <c r="BF32" s="1133">
        <f t="shared" si="102"/>
        <v>0</v>
      </c>
      <c r="BG32" s="1134">
        <f t="shared" si="102"/>
        <v>0</v>
      </c>
      <c r="BH32" s="114">
        <f t="shared" si="102"/>
        <v>0</v>
      </c>
      <c r="BI32" s="1132">
        <f t="shared" si="102"/>
        <v>0</v>
      </c>
      <c r="BJ32" s="1132">
        <f t="shared" si="102"/>
        <v>0</v>
      </c>
      <c r="BK32" s="1123">
        <f t="shared" si="102"/>
        <v>0</v>
      </c>
      <c r="BL32" s="446">
        <f t="shared" si="102"/>
        <v>0</v>
      </c>
      <c r="BM32" s="1132">
        <f t="shared" si="102"/>
        <v>0</v>
      </c>
      <c r="BN32" s="1133">
        <f t="shared" si="102"/>
        <v>0</v>
      </c>
      <c r="BO32" s="1134">
        <f t="shared" si="102"/>
        <v>0</v>
      </c>
      <c r="BP32" s="116">
        <f t="shared" ref="BP32:CE32" si="104">SUM(BP30:BP31)</f>
        <v>25000000</v>
      </c>
      <c r="BQ32" s="1132">
        <f t="shared" si="104"/>
        <v>25000000</v>
      </c>
      <c r="BR32" s="1133">
        <f t="shared" si="104"/>
        <v>0</v>
      </c>
      <c r="BS32" s="1134">
        <f t="shared" si="104"/>
        <v>0</v>
      </c>
      <c r="BT32" s="117">
        <f t="shared" si="104"/>
        <v>0</v>
      </c>
      <c r="BU32" s="1132">
        <f t="shared" si="104"/>
        <v>0</v>
      </c>
      <c r="BV32" s="1133">
        <f t="shared" si="104"/>
        <v>0</v>
      </c>
      <c r="BW32" s="1134">
        <f t="shared" si="104"/>
        <v>0</v>
      </c>
      <c r="BX32" s="116">
        <f t="shared" si="104"/>
        <v>0</v>
      </c>
      <c r="BY32" s="1132">
        <f t="shared" si="104"/>
        <v>0</v>
      </c>
      <c r="BZ32" s="1133">
        <f t="shared" si="104"/>
        <v>0</v>
      </c>
      <c r="CA32" s="1134">
        <f t="shared" si="104"/>
        <v>0</v>
      </c>
      <c r="CB32" s="117">
        <f t="shared" si="104"/>
        <v>0</v>
      </c>
      <c r="CC32" s="1132">
        <f t="shared" si="104"/>
        <v>0</v>
      </c>
      <c r="CD32" s="1133">
        <f t="shared" si="104"/>
        <v>0</v>
      </c>
      <c r="CE32" s="1134">
        <f t="shared" si="104"/>
        <v>0</v>
      </c>
      <c r="CF32" s="116">
        <f t="shared" si="102"/>
        <v>383097500</v>
      </c>
      <c r="CG32" s="1132">
        <f t="shared" si="102"/>
        <v>383097500</v>
      </c>
      <c r="CH32" s="1133">
        <f t="shared" si="102"/>
        <v>0</v>
      </c>
      <c r="CI32" s="1134">
        <f t="shared" si="102"/>
        <v>0</v>
      </c>
      <c r="CJ32" s="117">
        <f t="shared" si="102"/>
        <v>44824107.640000001</v>
      </c>
      <c r="CK32" s="1132">
        <f t="shared" si="102"/>
        <v>44824107.640000001</v>
      </c>
      <c r="CL32" s="1133">
        <f t="shared" si="102"/>
        <v>0</v>
      </c>
      <c r="CM32" s="1134">
        <f t="shared" si="102"/>
        <v>0</v>
      </c>
      <c r="CN32" s="116">
        <f t="shared" ref="CN32:DC32" si="105">SUM(CN30:CN31)</f>
        <v>0</v>
      </c>
      <c r="CO32" s="1132">
        <f t="shared" si="105"/>
        <v>0</v>
      </c>
      <c r="CP32" s="1133">
        <f t="shared" si="105"/>
        <v>0</v>
      </c>
      <c r="CQ32" s="1134">
        <f t="shared" si="105"/>
        <v>0</v>
      </c>
      <c r="CR32" s="117">
        <f t="shared" si="105"/>
        <v>0</v>
      </c>
      <c r="CS32" s="1132">
        <f t="shared" si="105"/>
        <v>0</v>
      </c>
      <c r="CT32" s="1133">
        <f t="shared" si="105"/>
        <v>0</v>
      </c>
      <c r="CU32" s="1134">
        <f t="shared" si="105"/>
        <v>0</v>
      </c>
      <c r="CV32" s="116">
        <f t="shared" si="105"/>
        <v>0</v>
      </c>
      <c r="CW32" s="1132">
        <f t="shared" si="105"/>
        <v>0</v>
      </c>
      <c r="CX32" s="1133">
        <f t="shared" si="105"/>
        <v>0</v>
      </c>
      <c r="CY32" s="1134">
        <f t="shared" si="105"/>
        <v>0</v>
      </c>
      <c r="CZ32" s="117">
        <f t="shared" si="105"/>
        <v>0</v>
      </c>
      <c r="DA32" s="1132">
        <f t="shared" si="105"/>
        <v>0</v>
      </c>
      <c r="DB32" s="1133">
        <f t="shared" si="105"/>
        <v>0</v>
      </c>
      <c r="DC32" s="1134">
        <f t="shared" si="105"/>
        <v>0</v>
      </c>
      <c r="DD32" s="116">
        <f>SUM(DD30:DD31)</f>
        <v>1300967.25</v>
      </c>
      <c r="DE32" s="1132">
        <f t="shared" ref="DE32:DG32" si="106">SUM(DE30:DE31)</f>
        <v>1300967.25</v>
      </c>
      <c r="DF32" s="1133">
        <f t="shared" si="106"/>
        <v>0</v>
      </c>
      <c r="DG32" s="1134">
        <f t="shared" si="106"/>
        <v>0</v>
      </c>
      <c r="DH32" s="117">
        <f>SUM(DH30:DH31)</f>
        <v>0</v>
      </c>
      <c r="DI32" s="1132">
        <f t="shared" ref="DI32:DK32" si="107">SUM(DI30:DI31)</f>
        <v>0</v>
      </c>
      <c r="DJ32" s="1133">
        <f t="shared" si="107"/>
        <v>0</v>
      </c>
      <c r="DK32" s="1134">
        <f t="shared" si="107"/>
        <v>0</v>
      </c>
      <c r="DL32" s="116">
        <f>SUM(DL30:DL31)</f>
        <v>0</v>
      </c>
      <c r="DM32" s="1132">
        <f t="shared" ref="DM32:DO32" si="108">SUM(DM30:DM31)</f>
        <v>0</v>
      </c>
      <c r="DN32" s="1133">
        <f t="shared" si="108"/>
        <v>0</v>
      </c>
      <c r="DO32" s="1134">
        <f t="shared" si="108"/>
        <v>0</v>
      </c>
      <c r="DP32" s="117">
        <f>SUM(DP30:DP31)</f>
        <v>0</v>
      </c>
      <c r="DQ32" s="1132">
        <f t="shared" ref="DQ32:EA32" si="109">SUM(DQ30:DQ31)</f>
        <v>0</v>
      </c>
      <c r="DR32" s="1133">
        <f t="shared" si="109"/>
        <v>0</v>
      </c>
      <c r="DS32" s="1134">
        <f t="shared" si="109"/>
        <v>0</v>
      </c>
      <c r="DT32" s="114">
        <f t="shared" si="109"/>
        <v>0</v>
      </c>
      <c r="DU32" s="1132">
        <f t="shared" si="109"/>
        <v>0</v>
      </c>
      <c r="DV32" s="1133">
        <f t="shared" si="109"/>
        <v>0</v>
      </c>
      <c r="DW32" s="1134">
        <f t="shared" si="109"/>
        <v>0</v>
      </c>
      <c r="DX32" s="114">
        <f t="shared" si="109"/>
        <v>0</v>
      </c>
      <c r="DY32" s="1132">
        <f t="shared" si="109"/>
        <v>0</v>
      </c>
      <c r="DZ32" s="1133">
        <f t="shared" si="109"/>
        <v>0</v>
      </c>
      <c r="EA32" s="1134">
        <f t="shared" si="109"/>
        <v>0</v>
      </c>
      <c r="EB32" s="114">
        <f t="shared" si="89"/>
        <v>4084000</v>
      </c>
      <c r="EC32" s="1132">
        <f t="shared" ref="EC32:EE32" si="110">SUM(EC30:EC31)</f>
        <v>4084000</v>
      </c>
      <c r="ED32" s="1133">
        <f t="shared" si="110"/>
        <v>0</v>
      </c>
      <c r="EE32" s="1134">
        <f t="shared" si="110"/>
        <v>0</v>
      </c>
      <c r="EF32" s="114">
        <f t="shared" si="89"/>
        <v>0</v>
      </c>
      <c r="EG32" s="1132">
        <f t="shared" ref="EG32:EI32" si="111">SUM(EG30:EG31)</f>
        <v>0</v>
      </c>
      <c r="EH32" s="1133">
        <f t="shared" si="111"/>
        <v>0</v>
      </c>
      <c r="EI32" s="1133">
        <f t="shared" si="111"/>
        <v>0</v>
      </c>
      <c r="EJ32" s="118">
        <f t="shared" si="89"/>
        <v>0</v>
      </c>
      <c r="EK32" s="1132">
        <f t="shared" ref="EK32:EM32" si="112">SUM(EK30:EK31)</f>
        <v>0</v>
      </c>
      <c r="EL32" s="1133">
        <f t="shared" si="112"/>
        <v>0</v>
      </c>
      <c r="EM32" s="1134">
        <f t="shared" si="112"/>
        <v>0</v>
      </c>
      <c r="EN32" s="114">
        <f t="shared" si="89"/>
        <v>0</v>
      </c>
      <c r="EO32" s="1132">
        <f t="shared" ref="EO32:EV32" si="113">SUM(EO30:EO31)</f>
        <v>0</v>
      </c>
      <c r="EP32" s="1133">
        <f t="shared" si="113"/>
        <v>0</v>
      </c>
      <c r="EQ32" s="1197">
        <f t="shared" si="113"/>
        <v>0</v>
      </c>
      <c r="ER32" s="114">
        <f t="shared" si="113"/>
        <v>0</v>
      </c>
      <c r="ES32" s="1132">
        <f t="shared" si="113"/>
        <v>0</v>
      </c>
      <c r="ET32" s="1132">
        <f t="shared" si="113"/>
        <v>0</v>
      </c>
      <c r="EU32" s="1123">
        <f t="shared" si="113"/>
        <v>0</v>
      </c>
      <c r="EV32" s="446">
        <f t="shared" si="113"/>
        <v>0</v>
      </c>
      <c r="EW32" s="1132">
        <f t="shared" ref="EW32:FG32" si="114">SUM(EW30:EW31)</f>
        <v>0</v>
      </c>
      <c r="EX32" s="1133">
        <f t="shared" si="114"/>
        <v>0</v>
      </c>
      <c r="EY32" s="1197">
        <f t="shared" si="114"/>
        <v>0</v>
      </c>
      <c r="EZ32" s="114">
        <f t="shared" si="114"/>
        <v>0</v>
      </c>
      <c r="FA32" s="1132">
        <f t="shared" si="114"/>
        <v>0</v>
      </c>
      <c r="FB32" s="1133">
        <f t="shared" si="114"/>
        <v>0</v>
      </c>
      <c r="FC32" s="1134">
        <f t="shared" si="114"/>
        <v>0</v>
      </c>
      <c r="FD32" s="117">
        <f t="shared" si="114"/>
        <v>0</v>
      </c>
      <c r="FE32" s="1132">
        <f t="shared" si="114"/>
        <v>0</v>
      </c>
      <c r="FF32" s="1133">
        <f t="shared" si="114"/>
        <v>0</v>
      </c>
      <c r="FG32" s="1134">
        <f t="shared" si="114"/>
        <v>0</v>
      </c>
      <c r="FH32" s="116">
        <f t="shared" si="89"/>
        <v>0</v>
      </c>
      <c r="FI32" s="1132">
        <f t="shared" ref="FI32:FK32" si="115">SUM(FI30:FI31)</f>
        <v>0</v>
      </c>
      <c r="FJ32" s="1133">
        <f t="shared" si="115"/>
        <v>0</v>
      </c>
      <c r="FK32" s="1134">
        <f t="shared" si="115"/>
        <v>0</v>
      </c>
      <c r="FL32" s="114">
        <f t="shared" si="89"/>
        <v>0</v>
      </c>
      <c r="FM32" s="1132">
        <f t="shared" ref="FM32:FO32" si="116">SUM(FM30:FM31)</f>
        <v>0</v>
      </c>
      <c r="FN32" s="1133">
        <f t="shared" si="116"/>
        <v>0</v>
      </c>
      <c r="FO32" s="1134">
        <f t="shared" si="116"/>
        <v>0</v>
      </c>
      <c r="FP32" s="116">
        <f t="shared" si="89"/>
        <v>0</v>
      </c>
      <c r="FQ32" s="1132">
        <f t="shared" ref="FQ32:FS32" si="117">SUM(FQ30:FQ31)</f>
        <v>0</v>
      </c>
      <c r="FR32" s="1133">
        <f t="shared" si="117"/>
        <v>0</v>
      </c>
      <c r="FS32" s="1134">
        <f t="shared" si="117"/>
        <v>0</v>
      </c>
      <c r="FT32" s="719">
        <f t="shared" si="89"/>
        <v>0</v>
      </c>
      <c r="FU32" s="1123">
        <f t="shared" ref="FU32:FW32" si="118">SUM(FU30:FU31)</f>
        <v>0</v>
      </c>
      <c r="FV32" s="1197">
        <f t="shared" si="118"/>
        <v>0</v>
      </c>
      <c r="FW32" s="1123">
        <f t="shared" si="118"/>
        <v>0</v>
      </c>
      <c r="FX32" s="446">
        <f t="shared" si="89"/>
        <v>0</v>
      </c>
      <c r="FY32" s="1132">
        <f t="shared" ref="FY32:GA32" si="119">SUM(FY30:FY31)</f>
        <v>0</v>
      </c>
      <c r="FZ32" s="1132">
        <f t="shared" si="119"/>
        <v>0</v>
      </c>
      <c r="GA32" s="1123">
        <f t="shared" si="119"/>
        <v>0</v>
      </c>
      <c r="GB32" s="1219">
        <f t="shared" si="89"/>
        <v>0</v>
      </c>
      <c r="GC32" s="1132">
        <f t="shared" ref="GC32:GE32" si="120">SUM(GC30:GC31)</f>
        <v>0</v>
      </c>
      <c r="GD32" s="1133">
        <f t="shared" si="120"/>
        <v>0</v>
      </c>
      <c r="GE32" s="1134">
        <f t="shared" si="120"/>
        <v>0</v>
      </c>
      <c r="GF32" s="116">
        <f>SUM(GF30:GF31)</f>
        <v>0</v>
      </c>
      <c r="GG32" s="1132">
        <f t="shared" ref="GG32:GI32" si="121">SUM(GG30:GG31)</f>
        <v>0</v>
      </c>
      <c r="GH32" s="1133">
        <f t="shared" si="121"/>
        <v>0</v>
      </c>
      <c r="GI32" s="1134">
        <f t="shared" si="121"/>
        <v>0</v>
      </c>
      <c r="GJ32" s="114">
        <f>SUM(GJ30:GJ31)</f>
        <v>0</v>
      </c>
      <c r="GK32" s="1132">
        <f t="shared" ref="GK32:GM32" si="122">SUM(GK30:GK31)</f>
        <v>0</v>
      </c>
      <c r="GL32" s="1133">
        <f t="shared" si="122"/>
        <v>0</v>
      </c>
      <c r="GM32" s="1134">
        <f t="shared" si="122"/>
        <v>0</v>
      </c>
      <c r="GN32" s="116">
        <f>SUM(GN30:GN31)</f>
        <v>0</v>
      </c>
      <c r="GO32" s="1132">
        <f t="shared" ref="GO32:GQ32" si="123">SUM(GO30:GO31)</f>
        <v>0</v>
      </c>
      <c r="GP32" s="1133">
        <f t="shared" si="123"/>
        <v>0</v>
      </c>
      <c r="GQ32" s="1134">
        <f t="shared" si="123"/>
        <v>0</v>
      </c>
      <c r="GR32" s="114">
        <f>SUM(GR30:GR31)</f>
        <v>0</v>
      </c>
      <c r="GS32" s="1132">
        <f t="shared" ref="GS32:GU32" si="124">SUM(GS30:GS31)</f>
        <v>0</v>
      </c>
      <c r="GT32" s="1133">
        <f t="shared" si="124"/>
        <v>0</v>
      </c>
      <c r="GU32" s="1134">
        <f t="shared" si="124"/>
        <v>0</v>
      </c>
      <c r="GV32" s="116">
        <f t="shared" si="89"/>
        <v>220556500</v>
      </c>
      <c r="GW32" s="1132">
        <f t="shared" ref="GW32:GY32" si="125">SUM(GW30:GW31)</f>
        <v>220556500</v>
      </c>
      <c r="GX32" s="1133">
        <f t="shared" si="125"/>
        <v>0</v>
      </c>
      <c r="GY32" s="1134">
        <f t="shared" si="125"/>
        <v>0</v>
      </c>
      <c r="GZ32" s="117">
        <f t="shared" si="89"/>
        <v>0</v>
      </c>
      <c r="HA32" s="1132">
        <f t="shared" ref="HA32:HC32" si="126">SUM(HA30:HA31)</f>
        <v>0</v>
      </c>
      <c r="HB32" s="1133">
        <f t="shared" si="126"/>
        <v>0</v>
      </c>
      <c r="HC32" s="1197">
        <f t="shared" si="126"/>
        <v>0</v>
      </c>
      <c r="HD32" s="114">
        <f t="shared" si="89"/>
        <v>0</v>
      </c>
      <c r="HE32" s="1132">
        <f t="shared" ref="HE32:HG32" si="127">SUM(HE30:HE31)</f>
        <v>0</v>
      </c>
      <c r="HF32" s="1133">
        <f t="shared" si="127"/>
        <v>0</v>
      </c>
      <c r="HG32" s="1134">
        <f t="shared" si="127"/>
        <v>0</v>
      </c>
      <c r="HH32" s="117">
        <f t="shared" si="89"/>
        <v>0</v>
      </c>
      <c r="HI32" s="1132">
        <f t="shared" ref="HI32:HK32" si="128">SUM(HI30:HI31)</f>
        <v>0</v>
      </c>
      <c r="HJ32" s="1133">
        <f t="shared" si="128"/>
        <v>0</v>
      </c>
      <c r="HK32" s="1134">
        <f t="shared" si="128"/>
        <v>0</v>
      </c>
      <c r="HL32" s="114">
        <f t="shared" si="89"/>
        <v>112160600</v>
      </c>
      <c r="HM32" s="1132">
        <f t="shared" ref="HM32:HO32" si="129">SUM(HM30:HM31)</f>
        <v>112160600</v>
      </c>
      <c r="HN32" s="1133">
        <f t="shared" si="129"/>
        <v>0</v>
      </c>
      <c r="HO32" s="1134">
        <f t="shared" si="129"/>
        <v>0</v>
      </c>
      <c r="HP32" s="117">
        <f t="shared" si="89"/>
        <v>862805.06</v>
      </c>
      <c r="HQ32" s="1132">
        <f t="shared" ref="HQ32:HS32" si="130">SUM(HQ30:HQ31)</f>
        <v>862805.06</v>
      </c>
      <c r="HR32" s="1133">
        <f t="shared" si="130"/>
        <v>0</v>
      </c>
      <c r="HS32" s="1197">
        <f t="shared" si="130"/>
        <v>0</v>
      </c>
      <c r="HT32" s="116">
        <f t="shared" si="89"/>
        <v>0</v>
      </c>
      <c r="HU32" s="1133">
        <f t="shared" ref="HU32:HW32" si="131">SUM(HU30:HU31)</f>
        <v>0</v>
      </c>
      <c r="HV32" s="1197">
        <f t="shared" si="131"/>
        <v>0</v>
      </c>
      <c r="HW32" s="1133">
        <f t="shared" si="131"/>
        <v>0</v>
      </c>
      <c r="HX32" s="446">
        <f t="shared" si="89"/>
        <v>0</v>
      </c>
      <c r="HY32" s="1132">
        <f t="shared" ref="HY32:IA32" si="132">SUM(HY30:HY31)</f>
        <v>0</v>
      </c>
      <c r="HZ32" s="1133">
        <f t="shared" si="132"/>
        <v>0</v>
      </c>
      <c r="IA32" s="1134">
        <f t="shared" si="132"/>
        <v>0</v>
      </c>
      <c r="IB32" s="116">
        <f t="shared" si="89"/>
        <v>0</v>
      </c>
      <c r="IC32" s="1123">
        <f t="shared" ref="IC32:IE32" si="133">SUM(IC30:IC31)</f>
        <v>0</v>
      </c>
      <c r="ID32" s="1197">
        <f t="shared" si="133"/>
        <v>0</v>
      </c>
      <c r="IE32" s="1123">
        <f t="shared" si="133"/>
        <v>0</v>
      </c>
      <c r="IF32" s="446">
        <f t="shared" si="89"/>
        <v>0</v>
      </c>
      <c r="IG32" s="1132">
        <f t="shared" ref="IG32:II32" si="134">SUM(IG30:IG31)</f>
        <v>0</v>
      </c>
      <c r="IH32" s="1133">
        <f t="shared" si="134"/>
        <v>0</v>
      </c>
      <c r="II32" s="1134">
        <f t="shared" si="134"/>
        <v>0</v>
      </c>
      <c r="IJ32" s="116">
        <f t="shared" si="89"/>
        <v>0</v>
      </c>
      <c r="IK32" s="1132">
        <f t="shared" ref="IK32:IM32" si="135">SUM(IK30:IK31)</f>
        <v>0</v>
      </c>
      <c r="IL32" s="1133">
        <f t="shared" si="135"/>
        <v>0</v>
      </c>
      <c r="IM32" s="1134">
        <f t="shared" si="135"/>
        <v>0</v>
      </c>
      <c r="IN32" s="114">
        <f t="shared" si="89"/>
        <v>0</v>
      </c>
      <c r="IO32" s="1132">
        <f t="shared" ref="IO32:IQ32" si="136">SUM(IO30:IO31)</f>
        <v>0</v>
      </c>
      <c r="IP32" s="1133">
        <f t="shared" si="136"/>
        <v>0</v>
      </c>
      <c r="IQ32" s="1134">
        <f t="shared" si="136"/>
        <v>0</v>
      </c>
    </row>
    <row r="33" spans="1:251" ht="25.5" customHeight="1" x14ac:dyDescent="0.3">
      <c r="A33" s="96"/>
      <c r="B33" s="1115">
        <f>D33-'Федеральные  средства  по  МО'!D34</f>
        <v>0</v>
      </c>
      <c r="C33" s="1115">
        <f>H33-'Федеральные  средства  по  МО'!E34</f>
        <v>0</v>
      </c>
      <c r="D33" s="125"/>
      <c r="E33" s="1135"/>
      <c r="F33" s="1135"/>
      <c r="G33" s="1135"/>
      <c r="H33" s="125"/>
      <c r="I33" s="1135"/>
      <c r="J33" s="1135"/>
      <c r="K33" s="1135"/>
      <c r="L33" s="207"/>
      <c r="M33" s="1136"/>
      <c r="N33" s="1135"/>
      <c r="O33" s="1137"/>
      <c r="P33" s="125"/>
      <c r="Q33" s="1136"/>
      <c r="R33" s="1135"/>
      <c r="S33" s="1137"/>
      <c r="T33" s="207"/>
      <c r="U33" s="1136"/>
      <c r="V33" s="1135"/>
      <c r="W33" s="1137"/>
      <c r="X33" s="125"/>
      <c r="Y33" s="1136"/>
      <c r="Z33" s="1135"/>
      <c r="AA33" s="1137"/>
      <c r="AB33" s="204"/>
      <c r="AC33" s="1135"/>
      <c r="AD33" s="1135"/>
      <c r="AE33" s="1137"/>
      <c r="AF33" s="721"/>
      <c r="AG33" s="1135"/>
      <c r="AH33" s="1216"/>
      <c r="AI33" s="1135"/>
      <c r="AJ33" s="128"/>
      <c r="AK33" s="1135"/>
      <c r="AL33" s="1216"/>
      <c r="AM33" s="1135"/>
      <c r="AN33" s="126"/>
      <c r="AO33" s="1135"/>
      <c r="AP33" s="1135"/>
      <c r="AQ33" s="1137"/>
      <c r="AR33" s="128"/>
      <c r="AS33" s="1135"/>
      <c r="AT33" s="1135"/>
      <c r="AU33" s="1137"/>
      <c r="AV33" s="721"/>
      <c r="AW33" s="1135"/>
      <c r="AX33" s="1135"/>
      <c r="AY33" s="1137"/>
      <c r="AZ33" s="204"/>
      <c r="BA33" s="1135"/>
      <c r="BB33" s="1135"/>
      <c r="BC33" s="1137"/>
      <c r="BD33" s="126"/>
      <c r="BE33" s="1135"/>
      <c r="BF33" s="1135"/>
      <c r="BG33" s="1137"/>
      <c r="BH33" s="128"/>
      <c r="BI33" s="1136"/>
      <c r="BJ33" s="1135"/>
      <c r="BK33" s="1137"/>
      <c r="BL33" s="126"/>
      <c r="BM33" s="1136"/>
      <c r="BN33" s="1135"/>
      <c r="BO33" s="1137"/>
      <c r="BP33" s="204"/>
      <c r="BQ33" s="1136"/>
      <c r="BR33" s="1135"/>
      <c r="BS33" s="1137"/>
      <c r="BT33" s="126"/>
      <c r="BU33" s="1136"/>
      <c r="BV33" s="1135"/>
      <c r="BW33" s="1137"/>
      <c r="BX33" s="204"/>
      <c r="BY33" s="1136"/>
      <c r="BZ33" s="1135"/>
      <c r="CA33" s="1137"/>
      <c r="CB33" s="126"/>
      <c r="CC33" s="1136"/>
      <c r="CD33" s="1135"/>
      <c r="CE33" s="1137"/>
      <c r="CF33" s="204"/>
      <c r="CG33" s="1136"/>
      <c r="CH33" s="1135"/>
      <c r="CI33" s="1137"/>
      <c r="CJ33" s="126"/>
      <c r="CK33" s="1136"/>
      <c r="CL33" s="1135"/>
      <c r="CM33" s="1137"/>
      <c r="CN33" s="204"/>
      <c r="CO33" s="1136"/>
      <c r="CP33" s="1135"/>
      <c r="CQ33" s="1137"/>
      <c r="CR33" s="126"/>
      <c r="CS33" s="1136"/>
      <c r="CT33" s="1135"/>
      <c r="CU33" s="1137"/>
      <c r="CV33" s="204"/>
      <c r="CW33" s="1136"/>
      <c r="CX33" s="1135"/>
      <c r="CY33" s="1137"/>
      <c r="CZ33" s="126"/>
      <c r="DA33" s="1136"/>
      <c r="DB33" s="1135"/>
      <c r="DC33" s="1137"/>
      <c r="DD33" s="128"/>
      <c r="DE33" s="1136"/>
      <c r="DF33" s="1135"/>
      <c r="DG33" s="1137"/>
      <c r="DH33" s="126"/>
      <c r="DI33" s="1136"/>
      <c r="DJ33" s="1135"/>
      <c r="DK33" s="1137"/>
      <c r="DL33" s="128"/>
      <c r="DM33" s="1136"/>
      <c r="DN33" s="1135"/>
      <c r="DO33" s="1137"/>
      <c r="DP33" s="126"/>
      <c r="DQ33" s="1136"/>
      <c r="DR33" s="1135"/>
      <c r="DS33" s="1137"/>
      <c r="DT33" s="204"/>
      <c r="DU33" s="1136"/>
      <c r="DV33" s="1135"/>
      <c r="DW33" s="1137"/>
      <c r="DX33" s="126"/>
      <c r="DY33" s="1136"/>
      <c r="DZ33" s="1135"/>
      <c r="EA33" s="1137"/>
      <c r="EB33" s="204"/>
      <c r="EC33" s="1136"/>
      <c r="ED33" s="1135"/>
      <c r="EE33" s="1137"/>
      <c r="EF33" s="126"/>
      <c r="EG33" s="1136"/>
      <c r="EH33" s="1135"/>
      <c r="EI33" s="1135"/>
      <c r="EJ33" s="128"/>
      <c r="EK33" s="1136"/>
      <c r="EL33" s="1135"/>
      <c r="EM33" s="1137"/>
      <c r="EN33" s="126"/>
      <c r="EO33" s="1136"/>
      <c r="EP33" s="1135"/>
      <c r="EQ33" s="1216"/>
      <c r="ER33" s="127"/>
      <c r="ES33" s="1136"/>
      <c r="ET33" s="1135"/>
      <c r="EU33" s="1137"/>
      <c r="EV33" s="126"/>
      <c r="EW33" s="1136"/>
      <c r="EX33" s="1135"/>
      <c r="EY33" s="1137"/>
      <c r="EZ33" s="204"/>
      <c r="FA33" s="1136"/>
      <c r="FB33" s="1135"/>
      <c r="FC33" s="1137"/>
      <c r="FD33" s="126"/>
      <c r="FE33" s="1136"/>
      <c r="FF33" s="1135"/>
      <c r="FG33" s="1137"/>
      <c r="FH33" s="204"/>
      <c r="FI33" s="1136"/>
      <c r="FJ33" s="1135"/>
      <c r="FK33" s="1137"/>
      <c r="FL33" s="126"/>
      <c r="FM33" s="1136"/>
      <c r="FN33" s="1135"/>
      <c r="FO33" s="1137"/>
      <c r="FP33" s="204"/>
      <c r="FQ33" s="1136"/>
      <c r="FR33" s="1135"/>
      <c r="FS33" s="1137"/>
      <c r="FT33" s="126"/>
      <c r="FU33" s="1136"/>
      <c r="FV33" s="1135"/>
      <c r="FW33" s="1137"/>
      <c r="FX33" s="128"/>
      <c r="FY33" s="1136"/>
      <c r="FZ33" s="1135"/>
      <c r="GA33" s="1137"/>
      <c r="GB33" s="126"/>
      <c r="GC33" s="1136"/>
      <c r="GD33" s="1135"/>
      <c r="GE33" s="1137"/>
      <c r="GF33" s="204"/>
      <c r="GG33" s="1136"/>
      <c r="GH33" s="1135"/>
      <c r="GI33" s="1137"/>
      <c r="GJ33" s="126"/>
      <c r="GK33" s="1136"/>
      <c r="GL33" s="1135"/>
      <c r="GM33" s="1137"/>
      <c r="GN33" s="204"/>
      <c r="GO33" s="1136"/>
      <c r="GP33" s="1135"/>
      <c r="GQ33" s="1137"/>
      <c r="GR33" s="126"/>
      <c r="GS33" s="1136"/>
      <c r="GT33" s="1135"/>
      <c r="GU33" s="1137"/>
      <c r="GV33" s="204"/>
      <c r="GW33" s="1136"/>
      <c r="GX33" s="1135"/>
      <c r="GY33" s="1137"/>
      <c r="GZ33" s="126"/>
      <c r="HA33" s="1136"/>
      <c r="HB33" s="1135"/>
      <c r="HC33" s="1216"/>
      <c r="HD33" s="127"/>
      <c r="HE33" s="1136"/>
      <c r="HF33" s="1135"/>
      <c r="HG33" s="1137"/>
      <c r="HH33" s="126"/>
      <c r="HI33" s="1136"/>
      <c r="HJ33" s="1135"/>
      <c r="HK33" s="1137"/>
      <c r="HL33" s="127"/>
      <c r="HM33" s="1136"/>
      <c r="HN33" s="1135"/>
      <c r="HO33" s="1137"/>
      <c r="HP33" s="126"/>
      <c r="HQ33" s="1136"/>
      <c r="HR33" s="1135"/>
      <c r="HS33" s="1137"/>
      <c r="HT33" s="204"/>
      <c r="HU33" s="1135"/>
      <c r="HV33" s="1216"/>
      <c r="HW33" s="1135"/>
      <c r="HX33" s="1226"/>
      <c r="HY33" s="1136"/>
      <c r="HZ33" s="1135"/>
      <c r="IA33" s="1137"/>
      <c r="IB33" s="127"/>
      <c r="IC33" s="1136"/>
      <c r="ID33" s="1135"/>
      <c r="IE33" s="1137"/>
      <c r="IF33" s="126"/>
      <c r="IG33" s="1136"/>
      <c r="IH33" s="1135"/>
      <c r="II33" s="1137"/>
      <c r="IJ33" s="204"/>
      <c r="IK33" s="1136"/>
      <c r="IL33" s="1135"/>
      <c r="IM33" s="1137"/>
      <c r="IN33" s="126"/>
      <c r="IO33" s="1136"/>
      <c r="IP33" s="1135"/>
      <c r="IQ33" s="1137"/>
    </row>
    <row r="34" spans="1:251" ht="25.5" customHeight="1" thickBot="1" x14ac:dyDescent="0.35">
      <c r="A34" s="106"/>
      <c r="B34" s="1115">
        <f>D34-'Федеральные  средства  по  МО'!D35</f>
        <v>0</v>
      </c>
      <c r="C34" s="1115">
        <f>H34-'Федеральные  средства  по  МО'!E35</f>
        <v>0</v>
      </c>
      <c r="D34" s="130"/>
      <c r="E34" s="1138"/>
      <c r="F34" s="1138"/>
      <c r="G34" s="1138"/>
      <c r="H34" s="130"/>
      <c r="I34" s="1138"/>
      <c r="J34" s="1138"/>
      <c r="K34" s="1138"/>
      <c r="L34" s="208"/>
      <c r="M34" s="1139"/>
      <c r="N34" s="1138"/>
      <c r="O34" s="1140"/>
      <c r="P34" s="130"/>
      <c r="Q34" s="1139"/>
      <c r="R34" s="1138"/>
      <c r="S34" s="1140"/>
      <c r="T34" s="208"/>
      <c r="U34" s="1139"/>
      <c r="V34" s="1138"/>
      <c r="W34" s="1140"/>
      <c r="X34" s="130"/>
      <c r="Y34" s="1139"/>
      <c r="Z34" s="1138"/>
      <c r="AA34" s="1140"/>
      <c r="AB34" s="205"/>
      <c r="AC34" s="1138"/>
      <c r="AD34" s="1138"/>
      <c r="AE34" s="1140"/>
      <c r="AF34" s="205"/>
      <c r="AG34" s="1138"/>
      <c r="AH34" s="1198"/>
      <c r="AI34" s="1138"/>
      <c r="AJ34" s="132"/>
      <c r="AK34" s="1138"/>
      <c r="AL34" s="1198"/>
      <c r="AM34" s="1138"/>
      <c r="AN34" s="131"/>
      <c r="AO34" s="1138"/>
      <c r="AP34" s="1138"/>
      <c r="AQ34" s="1140"/>
      <c r="AR34" s="132"/>
      <c r="AS34" s="1138"/>
      <c r="AT34" s="1138"/>
      <c r="AU34" s="1140"/>
      <c r="AV34" s="205"/>
      <c r="AW34" s="1138"/>
      <c r="AX34" s="1138"/>
      <c r="AY34" s="1140"/>
      <c r="AZ34" s="205"/>
      <c r="BA34" s="1138"/>
      <c r="BB34" s="1138"/>
      <c r="BC34" s="1140"/>
      <c r="BD34" s="131"/>
      <c r="BE34" s="1138"/>
      <c r="BF34" s="1138"/>
      <c r="BG34" s="1140"/>
      <c r="BH34" s="132"/>
      <c r="BI34" s="1139"/>
      <c r="BJ34" s="1138"/>
      <c r="BK34" s="1140"/>
      <c r="BL34" s="131"/>
      <c r="BM34" s="1139"/>
      <c r="BN34" s="1138"/>
      <c r="BO34" s="1140"/>
      <c r="BP34" s="205"/>
      <c r="BQ34" s="1139"/>
      <c r="BR34" s="1138"/>
      <c r="BS34" s="1140"/>
      <c r="BT34" s="131"/>
      <c r="BU34" s="1139"/>
      <c r="BV34" s="1138"/>
      <c r="BW34" s="1140"/>
      <c r="BX34" s="205"/>
      <c r="BY34" s="1139"/>
      <c r="BZ34" s="1138"/>
      <c r="CA34" s="1140"/>
      <c r="CB34" s="131"/>
      <c r="CC34" s="1139"/>
      <c r="CD34" s="1138"/>
      <c r="CE34" s="1140"/>
      <c r="CF34" s="205"/>
      <c r="CG34" s="1139"/>
      <c r="CH34" s="1138"/>
      <c r="CI34" s="1140"/>
      <c r="CJ34" s="131"/>
      <c r="CK34" s="1139"/>
      <c r="CL34" s="1138"/>
      <c r="CM34" s="1140"/>
      <c r="CN34" s="205"/>
      <c r="CO34" s="1139"/>
      <c r="CP34" s="1138"/>
      <c r="CQ34" s="1140"/>
      <c r="CR34" s="131"/>
      <c r="CS34" s="1139"/>
      <c r="CT34" s="1138"/>
      <c r="CU34" s="1140"/>
      <c r="CV34" s="205"/>
      <c r="CW34" s="1139"/>
      <c r="CX34" s="1138"/>
      <c r="CY34" s="1140"/>
      <c r="CZ34" s="131"/>
      <c r="DA34" s="1139"/>
      <c r="DB34" s="1138"/>
      <c r="DC34" s="1140"/>
      <c r="DD34" s="132"/>
      <c r="DE34" s="1139"/>
      <c r="DF34" s="1138"/>
      <c r="DG34" s="1140"/>
      <c r="DH34" s="131"/>
      <c r="DI34" s="1139"/>
      <c r="DJ34" s="1138"/>
      <c r="DK34" s="1140"/>
      <c r="DL34" s="132"/>
      <c r="DM34" s="1139"/>
      <c r="DN34" s="1138"/>
      <c r="DO34" s="1140"/>
      <c r="DP34" s="131"/>
      <c r="DQ34" s="1139"/>
      <c r="DR34" s="1138"/>
      <c r="DS34" s="1140"/>
      <c r="DT34" s="205"/>
      <c r="DU34" s="1139"/>
      <c r="DV34" s="1138"/>
      <c r="DW34" s="1140"/>
      <c r="DX34" s="131"/>
      <c r="DY34" s="1139"/>
      <c r="DZ34" s="1138"/>
      <c r="EA34" s="1140"/>
      <c r="EB34" s="205"/>
      <c r="EC34" s="1139"/>
      <c r="ED34" s="1138"/>
      <c r="EE34" s="1140"/>
      <c r="EF34" s="131"/>
      <c r="EG34" s="1139"/>
      <c r="EH34" s="1138"/>
      <c r="EI34" s="1138"/>
      <c r="EJ34" s="132"/>
      <c r="EK34" s="1139"/>
      <c r="EL34" s="1138"/>
      <c r="EM34" s="1140"/>
      <c r="EN34" s="131"/>
      <c r="EO34" s="1139"/>
      <c r="EP34" s="1138"/>
      <c r="EQ34" s="1198"/>
      <c r="ER34" s="131"/>
      <c r="ES34" s="1139"/>
      <c r="ET34" s="1138"/>
      <c r="EU34" s="1140"/>
      <c r="EV34" s="131"/>
      <c r="EW34" s="1139"/>
      <c r="EX34" s="1138"/>
      <c r="EY34" s="1140"/>
      <c r="EZ34" s="205"/>
      <c r="FA34" s="1139"/>
      <c r="FB34" s="1138"/>
      <c r="FC34" s="1140"/>
      <c r="FD34" s="131"/>
      <c r="FE34" s="1139"/>
      <c r="FF34" s="1138"/>
      <c r="FG34" s="1140"/>
      <c r="FH34" s="205"/>
      <c r="FI34" s="1139"/>
      <c r="FJ34" s="1138"/>
      <c r="FK34" s="1140"/>
      <c r="FL34" s="131"/>
      <c r="FM34" s="1139"/>
      <c r="FN34" s="1138"/>
      <c r="FO34" s="1140"/>
      <c r="FP34" s="205"/>
      <c r="FQ34" s="1139"/>
      <c r="FR34" s="1138"/>
      <c r="FS34" s="1140"/>
      <c r="FT34" s="131"/>
      <c r="FU34" s="1139"/>
      <c r="FV34" s="1138"/>
      <c r="FW34" s="1140"/>
      <c r="FX34" s="132"/>
      <c r="FY34" s="1139"/>
      <c r="FZ34" s="1138"/>
      <c r="GA34" s="1140"/>
      <c r="GB34" s="131"/>
      <c r="GC34" s="1139"/>
      <c r="GD34" s="1138"/>
      <c r="GE34" s="1140"/>
      <c r="GF34" s="205"/>
      <c r="GG34" s="1139"/>
      <c r="GH34" s="1138"/>
      <c r="GI34" s="1140"/>
      <c r="GJ34" s="131"/>
      <c r="GK34" s="1139"/>
      <c r="GL34" s="1138"/>
      <c r="GM34" s="1140"/>
      <c r="GN34" s="205"/>
      <c r="GO34" s="1139"/>
      <c r="GP34" s="1138"/>
      <c r="GQ34" s="1140"/>
      <c r="GR34" s="131"/>
      <c r="GS34" s="1139"/>
      <c r="GT34" s="1138"/>
      <c r="GU34" s="1140"/>
      <c r="GV34" s="205"/>
      <c r="GW34" s="1139"/>
      <c r="GX34" s="1138"/>
      <c r="GY34" s="1140"/>
      <c r="GZ34" s="131"/>
      <c r="HA34" s="1139"/>
      <c r="HB34" s="1138"/>
      <c r="HC34" s="1198"/>
      <c r="HD34" s="131"/>
      <c r="HE34" s="1139"/>
      <c r="HF34" s="1138"/>
      <c r="HG34" s="1140"/>
      <c r="HH34" s="131"/>
      <c r="HI34" s="1139"/>
      <c r="HJ34" s="1138"/>
      <c r="HK34" s="1140"/>
      <c r="HL34" s="131"/>
      <c r="HM34" s="1139"/>
      <c r="HN34" s="1138"/>
      <c r="HO34" s="1140"/>
      <c r="HP34" s="131"/>
      <c r="HQ34" s="1139"/>
      <c r="HR34" s="1138"/>
      <c r="HS34" s="1140"/>
      <c r="HT34" s="205"/>
      <c r="HU34" s="1138"/>
      <c r="HV34" s="1198"/>
      <c r="HW34" s="1138"/>
      <c r="HX34" s="1227"/>
      <c r="HY34" s="1139"/>
      <c r="HZ34" s="1138"/>
      <c r="IA34" s="1140"/>
      <c r="IB34" s="131"/>
      <c r="IC34" s="1139"/>
      <c r="ID34" s="1138"/>
      <c r="IE34" s="1140"/>
      <c r="IF34" s="131"/>
      <c r="IG34" s="1139"/>
      <c r="IH34" s="1138"/>
      <c r="II34" s="1140"/>
      <c r="IJ34" s="205"/>
      <c r="IK34" s="1139"/>
      <c r="IL34" s="1138"/>
      <c r="IM34" s="1140"/>
      <c r="IN34" s="131"/>
      <c r="IO34" s="1139"/>
      <c r="IP34" s="1138"/>
      <c r="IQ34" s="1140"/>
    </row>
    <row r="35" spans="1:251" ht="25.5" customHeight="1" thickBot="1" x14ac:dyDescent="0.35">
      <c r="A35" s="160" t="s">
        <v>36</v>
      </c>
      <c r="B35" s="1115">
        <f>D35-'Федеральные  средства  по  МО'!D36</f>
        <v>0</v>
      </c>
      <c r="C35" s="1115">
        <f>H35-'Федеральные  средства  по  МО'!E36</f>
        <v>0</v>
      </c>
      <c r="D35" s="110">
        <f t="shared" ref="D35:AO35" si="137">D28+D32</f>
        <v>2966307961.3899994</v>
      </c>
      <c r="E35" s="1141">
        <f t="shared" ref="E35:K35" si="138">E28+E32</f>
        <v>2596269446.9399996</v>
      </c>
      <c r="F35" s="1141">
        <f t="shared" si="138"/>
        <v>170885723.67999998</v>
      </c>
      <c r="G35" s="1141">
        <f t="shared" si="138"/>
        <v>199152790.77000001</v>
      </c>
      <c r="H35" s="110">
        <f t="shared" si="138"/>
        <v>178495491.13999999</v>
      </c>
      <c r="I35" s="1141">
        <f t="shared" si="138"/>
        <v>178414150.80000001</v>
      </c>
      <c r="J35" s="1141">
        <f t="shared" si="138"/>
        <v>81340.34</v>
      </c>
      <c r="K35" s="1141">
        <f t="shared" si="138"/>
        <v>0</v>
      </c>
      <c r="L35" s="206">
        <f t="shared" si="137"/>
        <v>540305661.38999999</v>
      </c>
      <c r="M35" s="1142">
        <f t="shared" si="137"/>
        <v>435158399.64999998</v>
      </c>
      <c r="N35" s="1143">
        <f t="shared" si="137"/>
        <v>8576793.0999999978</v>
      </c>
      <c r="O35" s="1144">
        <f t="shared" si="137"/>
        <v>96570468.639999986</v>
      </c>
      <c r="P35" s="134">
        <f t="shared" si="137"/>
        <v>0</v>
      </c>
      <c r="Q35" s="1142">
        <f t="shared" ref="Q35:X35" si="139">Q28+Q32</f>
        <v>0</v>
      </c>
      <c r="R35" s="1143">
        <f t="shared" si="139"/>
        <v>0</v>
      </c>
      <c r="S35" s="1144">
        <f t="shared" si="139"/>
        <v>0</v>
      </c>
      <c r="T35" s="206">
        <f t="shared" si="139"/>
        <v>611225000</v>
      </c>
      <c r="U35" s="1142">
        <f t="shared" si="139"/>
        <v>611225000</v>
      </c>
      <c r="V35" s="1143">
        <f t="shared" si="139"/>
        <v>0</v>
      </c>
      <c r="W35" s="1144">
        <f t="shared" si="139"/>
        <v>0</v>
      </c>
      <c r="X35" s="134">
        <f t="shared" si="139"/>
        <v>0</v>
      </c>
      <c r="Y35" s="1142">
        <f t="shared" ref="Y35:AA35" si="140">Y28+Y32</f>
        <v>0</v>
      </c>
      <c r="Z35" s="1143">
        <f t="shared" si="140"/>
        <v>0</v>
      </c>
      <c r="AA35" s="1144">
        <f t="shared" si="140"/>
        <v>0</v>
      </c>
      <c r="AB35" s="136">
        <f t="shared" si="137"/>
        <v>2664000</v>
      </c>
      <c r="AC35" s="1143">
        <f t="shared" ref="AC35" si="141">AC28+AC32</f>
        <v>2664000</v>
      </c>
      <c r="AD35" s="1143">
        <f t="shared" ref="AD35:AE35" si="142">AD28+AD32</f>
        <v>0</v>
      </c>
      <c r="AE35" s="1144">
        <f t="shared" si="142"/>
        <v>0</v>
      </c>
      <c r="AF35" s="136">
        <f t="shared" si="137"/>
        <v>0</v>
      </c>
      <c r="AG35" s="1143">
        <f t="shared" ref="AG35" si="143">AG28+AG32</f>
        <v>0</v>
      </c>
      <c r="AH35" s="1199">
        <f t="shared" ref="AH35:AI35" si="144">AH28+AH32</f>
        <v>0</v>
      </c>
      <c r="AI35" s="1143">
        <f t="shared" si="144"/>
        <v>0</v>
      </c>
      <c r="AJ35" s="138">
        <f t="shared" si="137"/>
        <v>363600</v>
      </c>
      <c r="AK35" s="1143">
        <f t="shared" si="137"/>
        <v>363600</v>
      </c>
      <c r="AL35" s="1199">
        <f t="shared" ref="AL35:AM35" si="145">AL28+AL32</f>
        <v>0</v>
      </c>
      <c r="AM35" s="1143">
        <f t="shared" si="145"/>
        <v>0</v>
      </c>
      <c r="AN35" s="137">
        <f t="shared" si="137"/>
        <v>0</v>
      </c>
      <c r="AO35" s="1143">
        <f t="shared" si="137"/>
        <v>0</v>
      </c>
      <c r="AP35" s="1143">
        <f t="shared" ref="AP35:AQ35" si="146">AP28+AP32</f>
        <v>0</v>
      </c>
      <c r="AQ35" s="1144">
        <f t="shared" si="146"/>
        <v>0</v>
      </c>
      <c r="AR35" s="138">
        <f>AR28+AR32</f>
        <v>4766000</v>
      </c>
      <c r="AS35" s="1143">
        <f t="shared" ref="AS35" si="147">AS28+AS32</f>
        <v>4766000</v>
      </c>
      <c r="AT35" s="1143">
        <f t="shared" ref="AT35:AU35" si="148">AT28+AT32</f>
        <v>0</v>
      </c>
      <c r="AU35" s="1144">
        <f t="shared" si="148"/>
        <v>0</v>
      </c>
      <c r="AV35" s="136">
        <f>AV28+AV32</f>
        <v>0</v>
      </c>
      <c r="AW35" s="1143">
        <f t="shared" ref="AW35" si="149">AW28+AW32</f>
        <v>0</v>
      </c>
      <c r="AX35" s="1143">
        <f t="shared" ref="AX35:AY35" si="150">AX28+AX32</f>
        <v>0</v>
      </c>
      <c r="AY35" s="1144">
        <f t="shared" si="150"/>
        <v>0</v>
      </c>
      <c r="AZ35" s="136">
        <f t="shared" ref="AZ35:CM35" si="151">AZ28+AZ32</f>
        <v>11438700</v>
      </c>
      <c r="BA35" s="1143">
        <f t="shared" ref="BA35" si="152">BA28+BA32</f>
        <v>11438700</v>
      </c>
      <c r="BB35" s="1143">
        <f t="shared" si="151"/>
        <v>0</v>
      </c>
      <c r="BC35" s="1144">
        <f t="shared" si="151"/>
        <v>0</v>
      </c>
      <c r="BD35" s="137">
        <f t="shared" si="151"/>
        <v>0</v>
      </c>
      <c r="BE35" s="1143">
        <f t="shared" si="151"/>
        <v>0</v>
      </c>
      <c r="BF35" s="1143">
        <f t="shared" si="151"/>
        <v>0</v>
      </c>
      <c r="BG35" s="1144">
        <f t="shared" si="151"/>
        <v>0</v>
      </c>
      <c r="BH35" s="138">
        <f t="shared" si="151"/>
        <v>40000000</v>
      </c>
      <c r="BI35" s="1142">
        <f t="shared" si="151"/>
        <v>40000000</v>
      </c>
      <c r="BJ35" s="1143">
        <f t="shared" si="151"/>
        <v>0</v>
      </c>
      <c r="BK35" s="1144">
        <f t="shared" si="151"/>
        <v>0</v>
      </c>
      <c r="BL35" s="137">
        <f t="shared" si="151"/>
        <v>0</v>
      </c>
      <c r="BM35" s="1142">
        <f t="shared" si="151"/>
        <v>0</v>
      </c>
      <c r="BN35" s="1143">
        <f t="shared" si="151"/>
        <v>0</v>
      </c>
      <c r="BO35" s="1144">
        <f t="shared" si="151"/>
        <v>0</v>
      </c>
      <c r="BP35" s="136">
        <f t="shared" ref="BP35:CE35" si="153">BP28+BP32</f>
        <v>25000000</v>
      </c>
      <c r="BQ35" s="1142">
        <f t="shared" si="153"/>
        <v>25000000</v>
      </c>
      <c r="BR35" s="1143">
        <f t="shared" si="153"/>
        <v>0</v>
      </c>
      <c r="BS35" s="1144">
        <f t="shared" si="153"/>
        <v>0</v>
      </c>
      <c r="BT35" s="137">
        <f t="shared" si="153"/>
        <v>0</v>
      </c>
      <c r="BU35" s="1142">
        <f t="shared" si="153"/>
        <v>0</v>
      </c>
      <c r="BV35" s="1143">
        <f t="shared" si="153"/>
        <v>0</v>
      </c>
      <c r="BW35" s="1144">
        <f t="shared" si="153"/>
        <v>0</v>
      </c>
      <c r="BX35" s="136">
        <f t="shared" si="153"/>
        <v>141345300</v>
      </c>
      <c r="BY35" s="1142">
        <f t="shared" si="153"/>
        <v>141345300</v>
      </c>
      <c r="BZ35" s="1143">
        <f t="shared" si="153"/>
        <v>0</v>
      </c>
      <c r="CA35" s="1144">
        <f t="shared" si="153"/>
        <v>0</v>
      </c>
      <c r="CB35" s="137">
        <f t="shared" si="153"/>
        <v>0</v>
      </c>
      <c r="CC35" s="1142">
        <f t="shared" si="153"/>
        <v>0</v>
      </c>
      <c r="CD35" s="1143">
        <f t="shared" si="153"/>
        <v>0</v>
      </c>
      <c r="CE35" s="1144">
        <f t="shared" si="153"/>
        <v>0</v>
      </c>
      <c r="CF35" s="136">
        <f t="shared" si="151"/>
        <v>383097500</v>
      </c>
      <c r="CG35" s="1142">
        <f t="shared" si="151"/>
        <v>383097500</v>
      </c>
      <c r="CH35" s="1143">
        <f t="shared" si="151"/>
        <v>0</v>
      </c>
      <c r="CI35" s="1144">
        <f t="shared" si="151"/>
        <v>0</v>
      </c>
      <c r="CJ35" s="137">
        <f t="shared" si="151"/>
        <v>44824107.640000001</v>
      </c>
      <c r="CK35" s="1142">
        <f t="shared" si="151"/>
        <v>44824107.640000001</v>
      </c>
      <c r="CL35" s="1143">
        <f t="shared" si="151"/>
        <v>0</v>
      </c>
      <c r="CM35" s="1144">
        <f t="shared" si="151"/>
        <v>0</v>
      </c>
      <c r="CN35" s="136">
        <f t="shared" ref="CN35:DC35" si="154">CN28+CN32</f>
        <v>0</v>
      </c>
      <c r="CO35" s="1142">
        <f t="shared" si="154"/>
        <v>0</v>
      </c>
      <c r="CP35" s="1143">
        <f t="shared" si="154"/>
        <v>0</v>
      </c>
      <c r="CQ35" s="1144">
        <f t="shared" si="154"/>
        <v>0</v>
      </c>
      <c r="CR35" s="137">
        <f t="shared" si="154"/>
        <v>0</v>
      </c>
      <c r="CS35" s="1142">
        <f t="shared" si="154"/>
        <v>0</v>
      </c>
      <c r="CT35" s="1143">
        <f t="shared" si="154"/>
        <v>0</v>
      </c>
      <c r="CU35" s="1144">
        <f t="shared" si="154"/>
        <v>0</v>
      </c>
      <c r="CV35" s="136">
        <f t="shared" si="154"/>
        <v>16640800</v>
      </c>
      <c r="CW35" s="1142">
        <f t="shared" si="154"/>
        <v>16640800</v>
      </c>
      <c r="CX35" s="1143">
        <f t="shared" si="154"/>
        <v>0</v>
      </c>
      <c r="CY35" s="1144">
        <f t="shared" si="154"/>
        <v>0</v>
      </c>
      <c r="CZ35" s="137">
        <f t="shared" si="154"/>
        <v>0</v>
      </c>
      <c r="DA35" s="1142">
        <f t="shared" si="154"/>
        <v>0</v>
      </c>
      <c r="DB35" s="1143">
        <f t="shared" si="154"/>
        <v>0</v>
      </c>
      <c r="DC35" s="1144">
        <f t="shared" si="154"/>
        <v>0</v>
      </c>
      <c r="DD35" s="138">
        <f>DD28+DD32</f>
        <v>7186299.9999999991</v>
      </c>
      <c r="DE35" s="1142">
        <f t="shared" ref="DE35:DG35" si="155">DE28+DE32</f>
        <v>1300967.25</v>
      </c>
      <c r="DF35" s="1143">
        <f t="shared" si="155"/>
        <v>5473346.1399999997</v>
      </c>
      <c r="DG35" s="1144">
        <f t="shared" si="155"/>
        <v>411986.61</v>
      </c>
      <c r="DH35" s="137">
        <f>DH28+DH32</f>
        <v>0</v>
      </c>
      <c r="DI35" s="1142">
        <f t="shared" ref="DI35:DK35" si="156">DI28+DI32</f>
        <v>0</v>
      </c>
      <c r="DJ35" s="1143">
        <f t="shared" si="156"/>
        <v>0</v>
      </c>
      <c r="DK35" s="1144">
        <f t="shared" si="156"/>
        <v>0</v>
      </c>
      <c r="DL35" s="138">
        <f>DL28+DL32</f>
        <v>0</v>
      </c>
      <c r="DM35" s="1142">
        <f t="shared" ref="DM35:DO35" si="157">DM28+DM32</f>
        <v>0</v>
      </c>
      <c r="DN35" s="1143">
        <f t="shared" si="157"/>
        <v>0</v>
      </c>
      <c r="DO35" s="1144">
        <f t="shared" si="157"/>
        <v>0</v>
      </c>
      <c r="DP35" s="137">
        <f>DP28+DP32</f>
        <v>0</v>
      </c>
      <c r="DQ35" s="1142">
        <f t="shared" ref="DQ35:DS35" si="158">DQ28+DQ32</f>
        <v>0</v>
      </c>
      <c r="DR35" s="1143">
        <f t="shared" si="158"/>
        <v>0</v>
      </c>
      <c r="DS35" s="1144">
        <f t="shared" si="158"/>
        <v>0</v>
      </c>
      <c r="DT35" s="136">
        <f>DT28+DT32</f>
        <v>0</v>
      </c>
      <c r="DU35" s="1142">
        <f t="shared" ref="DU35:DW35" si="159">DU28+DU32</f>
        <v>0</v>
      </c>
      <c r="DV35" s="1143">
        <f t="shared" si="159"/>
        <v>0</v>
      </c>
      <c r="DW35" s="1144">
        <f t="shared" si="159"/>
        <v>0</v>
      </c>
      <c r="DX35" s="137">
        <f>DX28+DX32</f>
        <v>0</v>
      </c>
      <c r="DY35" s="1142">
        <f t="shared" ref="DY35:EA35" si="160">DY28+DY32</f>
        <v>0</v>
      </c>
      <c r="DZ35" s="1143">
        <f t="shared" si="160"/>
        <v>0</v>
      </c>
      <c r="EA35" s="1144">
        <f t="shared" si="160"/>
        <v>0</v>
      </c>
      <c r="EB35" s="136">
        <f>EB28+EB32</f>
        <v>4084000</v>
      </c>
      <c r="EC35" s="1142">
        <f t="shared" ref="EC35:EE35" si="161">EC28+EC32</f>
        <v>4084000</v>
      </c>
      <c r="ED35" s="1143">
        <f t="shared" si="161"/>
        <v>0</v>
      </c>
      <c r="EE35" s="1144">
        <f t="shared" si="161"/>
        <v>0</v>
      </c>
      <c r="EF35" s="137">
        <f>EF28+EF32</f>
        <v>0</v>
      </c>
      <c r="EG35" s="1142">
        <f t="shared" ref="EG35:EI35" si="162">EG28+EG32</f>
        <v>0</v>
      </c>
      <c r="EH35" s="1143">
        <f t="shared" si="162"/>
        <v>0</v>
      </c>
      <c r="EI35" s="1143">
        <f t="shared" si="162"/>
        <v>0</v>
      </c>
      <c r="EJ35" s="138">
        <f>EJ28+EJ32</f>
        <v>18848700</v>
      </c>
      <c r="EK35" s="1142">
        <f t="shared" ref="EK35:EM35" si="163">EK28+EK32</f>
        <v>8024759.5600000005</v>
      </c>
      <c r="EL35" s="1143">
        <f t="shared" si="163"/>
        <v>7833604.919999999</v>
      </c>
      <c r="EM35" s="1144">
        <f t="shared" si="163"/>
        <v>2990335.52</v>
      </c>
      <c r="EN35" s="137">
        <f>EN28+EN32</f>
        <v>583426.3899999999</v>
      </c>
      <c r="EO35" s="1142">
        <f t="shared" ref="EO35:EQ35" si="164">EO28+EO32</f>
        <v>502086.05</v>
      </c>
      <c r="EP35" s="1143">
        <f t="shared" si="164"/>
        <v>81340.34</v>
      </c>
      <c r="EQ35" s="1199">
        <f t="shared" si="164"/>
        <v>0</v>
      </c>
      <c r="ER35" s="137">
        <f>ER28+ER32</f>
        <v>24211700</v>
      </c>
      <c r="ES35" s="1142">
        <f t="shared" ref="ES35:EU35" si="165">ES28+ES32</f>
        <v>24211700</v>
      </c>
      <c r="ET35" s="1143">
        <f t="shared" si="165"/>
        <v>0</v>
      </c>
      <c r="EU35" s="1144">
        <f t="shared" si="165"/>
        <v>0</v>
      </c>
      <c r="EV35" s="137">
        <f>EV28+EV32</f>
        <v>2331683.61</v>
      </c>
      <c r="EW35" s="1142">
        <f t="shared" ref="EW35:FG35" si="166">EW28+EW32</f>
        <v>2331683.61</v>
      </c>
      <c r="EX35" s="1143">
        <f t="shared" si="166"/>
        <v>0</v>
      </c>
      <c r="EY35" s="1144">
        <f t="shared" si="166"/>
        <v>0</v>
      </c>
      <c r="EZ35" s="136">
        <f t="shared" si="166"/>
        <v>227600</v>
      </c>
      <c r="FA35" s="1142">
        <f t="shared" si="166"/>
        <v>222620.48</v>
      </c>
      <c r="FB35" s="1143">
        <f t="shared" si="166"/>
        <v>4979.5200000000004</v>
      </c>
      <c r="FC35" s="1144">
        <f t="shared" si="166"/>
        <v>0</v>
      </c>
      <c r="FD35" s="137">
        <f t="shared" si="166"/>
        <v>0</v>
      </c>
      <c r="FE35" s="1142">
        <f t="shared" si="166"/>
        <v>0</v>
      </c>
      <c r="FF35" s="1143">
        <f t="shared" si="166"/>
        <v>0</v>
      </c>
      <c r="FG35" s="1144">
        <f t="shared" si="166"/>
        <v>0</v>
      </c>
      <c r="FH35" s="136">
        <f>FH28+FH32</f>
        <v>45360000</v>
      </c>
      <c r="FI35" s="1142">
        <f t="shared" ref="FI35:FK35" si="167">FI28+FI32</f>
        <v>0</v>
      </c>
      <c r="FJ35" s="1143">
        <f t="shared" si="167"/>
        <v>45360000</v>
      </c>
      <c r="FK35" s="1144">
        <f t="shared" si="167"/>
        <v>0</v>
      </c>
      <c r="FL35" s="137">
        <f>FL28+FL32</f>
        <v>0</v>
      </c>
      <c r="FM35" s="1142">
        <f t="shared" ref="FM35:FO35" si="168">FM28+FM32</f>
        <v>0</v>
      </c>
      <c r="FN35" s="1143">
        <f t="shared" si="168"/>
        <v>0</v>
      </c>
      <c r="FO35" s="1144">
        <f t="shared" si="168"/>
        <v>0</v>
      </c>
      <c r="FP35" s="136">
        <f t="shared" ref="FP35:HX35" si="169">FP28+FP32</f>
        <v>261338000</v>
      </c>
      <c r="FQ35" s="1142">
        <f t="shared" si="169"/>
        <v>261338000</v>
      </c>
      <c r="FR35" s="1143">
        <f t="shared" si="169"/>
        <v>0</v>
      </c>
      <c r="FS35" s="1144">
        <f t="shared" si="169"/>
        <v>0</v>
      </c>
      <c r="FT35" s="137">
        <f t="shared" si="169"/>
        <v>129893468.44</v>
      </c>
      <c r="FU35" s="1142">
        <f t="shared" si="169"/>
        <v>129893468.44</v>
      </c>
      <c r="FV35" s="1143">
        <f t="shared" si="169"/>
        <v>0</v>
      </c>
      <c r="FW35" s="1144">
        <f t="shared" si="169"/>
        <v>0</v>
      </c>
      <c r="FX35" s="138">
        <f t="shared" si="169"/>
        <v>0</v>
      </c>
      <c r="FY35" s="1142">
        <f t="shared" si="169"/>
        <v>0</v>
      </c>
      <c r="FZ35" s="1143">
        <f t="shared" si="169"/>
        <v>0</v>
      </c>
      <c r="GA35" s="1144">
        <f t="shared" si="169"/>
        <v>0</v>
      </c>
      <c r="GB35" s="137">
        <f t="shared" si="169"/>
        <v>0</v>
      </c>
      <c r="GC35" s="1142">
        <f t="shared" si="169"/>
        <v>0</v>
      </c>
      <c r="GD35" s="1143">
        <f t="shared" si="169"/>
        <v>0</v>
      </c>
      <c r="GE35" s="1144">
        <f t="shared" si="169"/>
        <v>0</v>
      </c>
      <c r="GF35" s="136">
        <f t="shared" si="169"/>
        <v>0</v>
      </c>
      <c r="GG35" s="1142">
        <f t="shared" si="169"/>
        <v>0</v>
      </c>
      <c r="GH35" s="1143">
        <f t="shared" si="169"/>
        <v>0</v>
      </c>
      <c r="GI35" s="1144">
        <f t="shared" si="169"/>
        <v>0</v>
      </c>
      <c r="GJ35" s="137">
        <f t="shared" si="169"/>
        <v>0</v>
      </c>
      <c r="GK35" s="1142">
        <f t="shared" si="169"/>
        <v>0</v>
      </c>
      <c r="GL35" s="1143">
        <f t="shared" si="169"/>
        <v>0</v>
      </c>
      <c r="GM35" s="1144">
        <f t="shared" si="169"/>
        <v>0</v>
      </c>
      <c r="GN35" s="136">
        <f>GN28+GN32</f>
        <v>0</v>
      </c>
      <c r="GO35" s="1142">
        <f t="shared" ref="GO35:GQ35" si="170">GO28+GO32</f>
        <v>0</v>
      </c>
      <c r="GP35" s="1143">
        <f t="shared" si="170"/>
        <v>0</v>
      </c>
      <c r="GQ35" s="1144">
        <f t="shared" si="170"/>
        <v>0</v>
      </c>
      <c r="GR35" s="137">
        <f>GR28+GR32</f>
        <v>0</v>
      </c>
      <c r="GS35" s="1142">
        <f t="shared" ref="GS35:GU35" si="171">GS28+GS32</f>
        <v>0</v>
      </c>
      <c r="GT35" s="1143">
        <f t="shared" si="171"/>
        <v>0</v>
      </c>
      <c r="GU35" s="1144">
        <f t="shared" si="171"/>
        <v>0</v>
      </c>
      <c r="GV35" s="136">
        <f t="shared" si="169"/>
        <v>319736500</v>
      </c>
      <c r="GW35" s="1142">
        <f t="shared" si="169"/>
        <v>220556500</v>
      </c>
      <c r="GX35" s="1143">
        <f t="shared" si="169"/>
        <v>0</v>
      </c>
      <c r="GY35" s="1144">
        <f t="shared" si="169"/>
        <v>99180000</v>
      </c>
      <c r="GZ35" s="137">
        <f t="shared" si="169"/>
        <v>0</v>
      </c>
      <c r="HA35" s="1142">
        <f t="shared" si="169"/>
        <v>0</v>
      </c>
      <c r="HB35" s="1143">
        <f t="shared" si="169"/>
        <v>0</v>
      </c>
      <c r="HC35" s="1199">
        <f t="shared" si="169"/>
        <v>0</v>
      </c>
      <c r="HD35" s="137">
        <f t="shared" si="169"/>
        <v>83595200</v>
      </c>
      <c r="HE35" s="1142">
        <f t="shared" si="169"/>
        <v>0</v>
      </c>
      <c r="HF35" s="1143">
        <f t="shared" si="169"/>
        <v>83595200</v>
      </c>
      <c r="HG35" s="1144">
        <f t="shared" si="169"/>
        <v>0</v>
      </c>
      <c r="HH35" s="137">
        <f t="shared" si="169"/>
        <v>0</v>
      </c>
      <c r="HI35" s="1142">
        <f t="shared" si="169"/>
        <v>0</v>
      </c>
      <c r="HJ35" s="1143">
        <f t="shared" si="169"/>
        <v>0</v>
      </c>
      <c r="HK35" s="1144">
        <f t="shared" si="169"/>
        <v>0</v>
      </c>
      <c r="HL35" s="137">
        <f t="shared" si="169"/>
        <v>112160600</v>
      </c>
      <c r="HM35" s="1142">
        <f t="shared" si="169"/>
        <v>112160600</v>
      </c>
      <c r="HN35" s="1143">
        <f t="shared" si="169"/>
        <v>0</v>
      </c>
      <c r="HO35" s="1144">
        <f t="shared" si="169"/>
        <v>0</v>
      </c>
      <c r="HP35" s="137">
        <f t="shared" si="169"/>
        <v>862805.06</v>
      </c>
      <c r="HQ35" s="1142">
        <f t="shared" si="169"/>
        <v>862805.06</v>
      </c>
      <c r="HR35" s="1143">
        <f t="shared" si="169"/>
        <v>0</v>
      </c>
      <c r="HS35" s="1144">
        <f t="shared" si="169"/>
        <v>0</v>
      </c>
      <c r="HT35" s="136">
        <f t="shared" si="169"/>
        <v>20041800</v>
      </c>
      <c r="HU35" s="1143">
        <f t="shared" si="169"/>
        <v>0</v>
      </c>
      <c r="HV35" s="1199">
        <f t="shared" si="169"/>
        <v>20041800</v>
      </c>
      <c r="HW35" s="1143">
        <f t="shared" si="169"/>
        <v>0</v>
      </c>
      <c r="HX35" s="1228">
        <f t="shared" si="169"/>
        <v>0</v>
      </c>
      <c r="HY35" s="1142">
        <f t="shared" ref="HY35:IA35" si="172">HY28+HY32</f>
        <v>0</v>
      </c>
      <c r="HZ35" s="1143">
        <f t="shared" si="172"/>
        <v>0</v>
      </c>
      <c r="IA35" s="1144">
        <f t="shared" si="172"/>
        <v>0</v>
      </c>
      <c r="IB35" s="137">
        <f t="shared" ref="IB35:IQ35" si="173">IB28+IB32</f>
        <v>9594700</v>
      </c>
      <c r="IC35" s="1142">
        <f t="shared" si="173"/>
        <v>9594700</v>
      </c>
      <c r="ID35" s="1143">
        <f t="shared" si="173"/>
        <v>0</v>
      </c>
      <c r="IE35" s="1144">
        <f t="shared" si="173"/>
        <v>0</v>
      </c>
      <c r="IF35" s="137">
        <f t="shared" si="173"/>
        <v>0</v>
      </c>
      <c r="IG35" s="1142">
        <f t="shared" si="173"/>
        <v>0</v>
      </c>
      <c r="IH35" s="1143">
        <f t="shared" si="173"/>
        <v>0</v>
      </c>
      <c r="II35" s="1144">
        <f t="shared" si="173"/>
        <v>0</v>
      </c>
      <c r="IJ35" s="136">
        <f t="shared" si="173"/>
        <v>283076300</v>
      </c>
      <c r="IK35" s="1142">
        <f t="shared" si="173"/>
        <v>283076300</v>
      </c>
      <c r="IL35" s="1143">
        <f t="shared" si="173"/>
        <v>0</v>
      </c>
      <c r="IM35" s="1144">
        <f t="shared" si="173"/>
        <v>0</v>
      </c>
      <c r="IN35" s="137">
        <f t="shared" si="173"/>
        <v>0</v>
      </c>
      <c r="IO35" s="1142">
        <f t="shared" si="173"/>
        <v>0</v>
      </c>
      <c r="IP35" s="1143">
        <f t="shared" si="173"/>
        <v>0</v>
      </c>
      <c r="IQ35" s="1144">
        <f t="shared" si="173"/>
        <v>0</v>
      </c>
    </row>
    <row r="36" spans="1:251" s="164" customFormat="1" ht="16.8" x14ac:dyDescent="0.3">
      <c r="A36" s="87"/>
      <c r="B36" s="87"/>
      <c r="C36" s="87"/>
      <c r="D36" s="139">
        <f>D35-E35-F35-G35</f>
        <v>0</v>
      </c>
      <c r="E36" s="159"/>
      <c r="F36" s="159"/>
      <c r="G36" s="159"/>
      <c r="H36" s="139">
        <f>H35-I35-J35-K35</f>
        <v>-2.6222551241517067E-8</v>
      </c>
      <c r="I36" s="159"/>
      <c r="J36" s="159"/>
      <c r="K36" s="159"/>
      <c r="L36" s="139">
        <f>L35-M35-N35-O35</f>
        <v>0</v>
      </c>
      <c r="M36" s="139"/>
      <c r="N36" s="139"/>
      <c r="O36" s="139"/>
      <c r="P36" s="139">
        <f>P35-Q35-R35-S35</f>
        <v>0</v>
      </c>
      <c r="Q36" s="139"/>
      <c r="R36" s="139"/>
      <c r="S36" s="139"/>
      <c r="T36" s="139">
        <f>T35-U35-V35-W35</f>
        <v>0</v>
      </c>
      <c r="U36" s="139"/>
      <c r="V36" s="139"/>
      <c r="W36" s="139"/>
      <c r="X36" s="139">
        <f>X35-Y35-Z35-AA35</f>
        <v>0</v>
      </c>
      <c r="Y36" s="139"/>
      <c r="Z36" s="139"/>
      <c r="AA36" s="139"/>
      <c r="AB36" s="139">
        <f>AB35-AC35-AD35-AE35</f>
        <v>0</v>
      </c>
      <c r="AC36" s="141"/>
      <c r="AD36" s="141"/>
      <c r="AE36" s="141"/>
      <c r="AF36" s="139">
        <f>AF35-AG35-AH35-AI35</f>
        <v>0</v>
      </c>
      <c r="AG36" s="141"/>
      <c r="AH36" s="141"/>
      <c r="AI36" s="141"/>
      <c r="AJ36" s="139">
        <f>AJ35-AK35-AL35-AM35</f>
        <v>0</v>
      </c>
      <c r="AK36" s="141"/>
      <c r="AL36" s="141"/>
      <c r="AM36" s="141"/>
      <c r="AN36" s="139">
        <f>AN35-AO35-AP35-AQ35</f>
        <v>0</v>
      </c>
      <c r="AO36" s="141"/>
      <c r="AP36" s="141"/>
      <c r="AQ36" s="141"/>
      <c r="AR36" s="139">
        <f>AR35-AS35-AT35-AU35</f>
        <v>0</v>
      </c>
      <c r="AS36" s="141"/>
      <c r="AT36" s="141"/>
      <c r="AU36" s="141"/>
      <c r="AV36" s="139">
        <f>AV35-AW35-AX35-AY35</f>
        <v>0</v>
      </c>
      <c r="AW36" s="141"/>
      <c r="AX36" s="141"/>
      <c r="AY36" s="141"/>
      <c r="AZ36" s="139">
        <f>AZ35-BA35-BB35-BC35</f>
        <v>0</v>
      </c>
      <c r="BA36" s="141"/>
      <c r="BB36" s="141"/>
      <c r="BC36" s="141"/>
      <c r="BD36" s="139">
        <f>BD35-BE35-BF35-BG35</f>
        <v>0</v>
      </c>
      <c r="BE36" s="141"/>
      <c r="BF36" s="141"/>
      <c r="BG36" s="141"/>
      <c r="BH36" s="139">
        <f>BH35-BI35-BJ35-BK35</f>
        <v>0</v>
      </c>
      <c r="BI36" s="141"/>
      <c r="BJ36" s="141"/>
      <c r="BK36" s="141"/>
      <c r="BL36" s="139">
        <f>BL35-BM35-BN35-BO35</f>
        <v>0</v>
      </c>
      <c r="BM36" s="141"/>
      <c r="BN36" s="141"/>
      <c r="BO36" s="141"/>
      <c r="BP36" s="139">
        <f>BP35-BQ35-BR35-BS35</f>
        <v>0</v>
      </c>
      <c r="BQ36" s="141"/>
      <c r="BR36" s="141"/>
      <c r="BS36" s="141"/>
      <c r="BT36" s="139">
        <f>BT35-BU35-BV35-BW35</f>
        <v>0</v>
      </c>
      <c r="BU36" s="141"/>
      <c r="BV36" s="141"/>
      <c r="BW36" s="141"/>
      <c r="BX36" s="139">
        <f>BX35-BY35-BZ35-CA35</f>
        <v>0</v>
      </c>
      <c r="BY36" s="141"/>
      <c r="BZ36" s="141"/>
      <c r="CA36" s="141"/>
      <c r="CB36" s="139">
        <f>CB35-CC35-CD35-CE35</f>
        <v>0</v>
      </c>
      <c r="CC36" s="141"/>
      <c r="CD36" s="141"/>
      <c r="CE36" s="141"/>
      <c r="CF36" s="139">
        <f>CF35-CG35-CH35-CI35</f>
        <v>0</v>
      </c>
      <c r="CG36" s="141"/>
      <c r="CH36" s="141"/>
      <c r="CI36" s="141"/>
      <c r="CJ36" s="139">
        <f>CJ35-CK35-CL35-CM35</f>
        <v>0</v>
      </c>
      <c r="CK36" s="141"/>
      <c r="CL36" s="141"/>
      <c r="CM36" s="141"/>
      <c r="CN36" s="139">
        <f>CN35-CO35-CP35-CQ35</f>
        <v>0</v>
      </c>
      <c r="CO36" s="141"/>
      <c r="CP36" s="141"/>
      <c r="CQ36" s="141"/>
      <c r="CR36" s="139">
        <f>CR35-CS35-CT35-CU35</f>
        <v>0</v>
      </c>
      <c r="CS36" s="141"/>
      <c r="CT36" s="141"/>
      <c r="CU36" s="141"/>
      <c r="CV36" s="139">
        <f>CV35-CW35-CX35-CY35</f>
        <v>0</v>
      </c>
      <c r="CW36" s="141"/>
      <c r="CX36" s="141"/>
      <c r="CY36" s="141"/>
      <c r="CZ36" s="139">
        <f>CZ35-DA35-DB35-DC35</f>
        <v>0</v>
      </c>
      <c r="DA36" s="141"/>
      <c r="DB36" s="141"/>
      <c r="DC36" s="141"/>
      <c r="DD36" s="139">
        <f>DD35-DE35-DF35-DG35</f>
        <v>-5.8207660913467407E-10</v>
      </c>
      <c r="DE36" s="141"/>
      <c r="DF36" s="141"/>
      <c r="DG36" s="141"/>
      <c r="DH36" s="139">
        <f>DH35-DI35-DJ35-DK35</f>
        <v>0</v>
      </c>
      <c r="DI36" s="141"/>
      <c r="DJ36" s="141"/>
      <c r="DK36" s="141"/>
      <c r="DL36" s="139">
        <f>DL35-DM35-DN35-DO35</f>
        <v>0</v>
      </c>
      <c r="DM36" s="141"/>
      <c r="DN36" s="141"/>
      <c r="DO36" s="141"/>
      <c r="DP36" s="139">
        <f>DP35-DQ35-DR35-DS35</f>
        <v>0</v>
      </c>
      <c r="DQ36" s="141"/>
      <c r="DR36" s="141"/>
      <c r="DS36" s="141"/>
      <c r="DT36" s="139">
        <f>DT35-DU35-DV35-DW35</f>
        <v>0</v>
      </c>
      <c r="DU36" s="141"/>
      <c r="DV36" s="141"/>
      <c r="DW36" s="141"/>
      <c r="DX36" s="139">
        <f>DX35-DY35-DZ35-EA35</f>
        <v>0</v>
      </c>
      <c r="DY36" s="141"/>
      <c r="DZ36" s="141"/>
      <c r="EA36" s="141"/>
      <c r="EB36" s="139">
        <f>EB35-EC35-ED35-EE35</f>
        <v>0</v>
      </c>
      <c r="EC36" s="141"/>
      <c r="ED36" s="141"/>
      <c r="EE36" s="141"/>
      <c r="EF36" s="139">
        <f>EF35-EG35-EH35-EI35</f>
        <v>0</v>
      </c>
      <c r="EG36" s="141"/>
      <c r="EH36" s="141"/>
      <c r="EI36" s="141"/>
      <c r="EJ36" s="139">
        <f>EJ35-EK35-EL35-EM35</f>
        <v>0</v>
      </c>
      <c r="EK36" s="141"/>
      <c r="EL36" s="141"/>
      <c r="EM36" s="141"/>
      <c r="EN36" s="139">
        <f>EN35-EO35-EP35-EQ35</f>
        <v>-8.7311491370201111E-11</v>
      </c>
      <c r="EO36" s="141"/>
      <c r="EP36" s="141"/>
      <c r="EQ36" s="141"/>
      <c r="ER36" s="139">
        <f>ER35-ES35-ET35-EU35</f>
        <v>0</v>
      </c>
      <c r="ES36" s="141"/>
      <c r="ET36" s="141"/>
      <c r="EU36" s="141"/>
      <c r="EV36" s="139">
        <f>EV35-EW35-EX35-EY35</f>
        <v>0</v>
      </c>
      <c r="EW36" s="141"/>
      <c r="EX36" s="141"/>
      <c r="EY36" s="141"/>
      <c r="EZ36" s="139">
        <f>EZ35-FA35-FB35-FC35</f>
        <v>-1.0913936421275139E-11</v>
      </c>
      <c r="FA36" s="141"/>
      <c r="FB36" s="141"/>
      <c r="FC36" s="141"/>
      <c r="FD36" s="139">
        <f>FD35-FE35-FF35-FG35</f>
        <v>0</v>
      </c>
      <c r="FE36" s="141"/>
      <c r="FF36" s="141"/>
      <c r="FG36" s="141"/>
      <c r="FH36" s="139">
        <f>FH35-FI35-FJ35-FK35</f>
        <v>0</v>
      </c>
      <c r="FI36" s="141"/>
      <c r="FJ36" s="141"/>
      <c r="FK36" s="141"/>
      <c r="FL36" s="139">
        <f>FL35-FM35-FN35-FO35</f>
        <v>0</v>
      </c>
      <c r="FM36" s="141"/>
      <c r="FN36" s="141"/>
      <c r="FO36" s="141"/>
      <c r="FP36" s="139">
        <f>FP35-FQ35-FR35-FS35</f>
        <v>0</v>
      </c>
      <c r="FQ36" s="141"/>
      <c r="FR36" s="141"/>
      <c r="FS36" s="141"/>
      <c r="FT36" s="139">
        <f>FT35-FU35-FV35-FW35</f>
        <v>0</v>
      </c>
      <c r="FU36" s="141"/>
      <c r="FV36" s="141"/>
      <c r="FW36" s="141"/>
      <c r="FX36" s="139">
        <f>FX35-FY35-FZ35-GA35</f>
        <v>0</v>
      </c>
      <c r="FY36" s="141"/>
      <c r="FZ36" s="141"/>
      <c r="GA36" s="141"/>
      <c r="GB36" s="139">
        <f>GB35-GC35-GD35-GE35</f>
        <v>0</v>
      </c>
      <c r="GC36" s="141"/>
      <c r="GD36" s="141"/>
      <c r="GE36" s="141"/>
      <c r="GF36" s="139">
        <f>GF35-GG35-GH35-GI35</f>
        <v>0</v>
      </c>
      <c r="GG36" s="141"/>
      <c r="GH36" s="141"/>
      <c r="GI36" s="141"/>
      <c r="GJ36" s="139">
        <f>GJ35-GK35-GL35-GM35</f>
        <v>0</v>
      </c>
      <c r="GK36" s="141"/>
      <c r="GL36" s="141"/>
      <c r="GM36" s="141"/>
      <c r="GN36" s="139">
        <f>GN35-GO35-GP35-GQ35</f>
        <v>0</v>
      </c>
      <c r="GO36" s="141"/>
      <c r="GP36" s="141"/>
      <c r="GQ36" s="141"/>
      <c r="GR36" s="139">
        <f>GR35-GS35-GT35-GU35</f>
        <v>0</v>
      </c>
      <c r="GS36" s="141"/>
      <c r="GT36" s="141"/>
      <c r="GU36" s="141"/>
      <c r="GV36" s="139">
        <f>GV35-GW35-GX35-GY35</f>
        <v>0</v>
      </c>
      <c r="GW36" s="141"/>
      <c r="GX36" s="141"/>
      <c r="GY36" s="141"/>
      <c r="GZ36" s="139">
        <f>GZ35-HA35-HB35-HC35</f>
        <v>0</v>
      </c>
      <c r="HA36" s="141"/>
      <c r="HB36" s="141"/>
      <c r="HC36" s="141"/>
      <c r="HD36" s="139">
        <f>HD35-HE35-HF35-HG35</f>
        <v>0</v>
      </c>
      <c r="HE36" s="141"/>
      <c r="HF36" s="141"/>
      <c r="HG36" s="141"/>
      <c r="HH36" s="139">
        <f>HH35-HI35-HJ35-HK35</f>
        <v>0</v>
      </c>
      <c r="HI36" s="141"/>
      <c r="HJ36" s="141"/>
      <c r="HK36" s="141"/>
      <c r="HL36" s="139">
        <f>HL35-HM35-HN35-HO35</f>
        <v>0</v>
      </c>
      <c r="HM36" s="141"/>
      <c r="HN36" s="141"/>
      <c r="HO36" s="141"/>
      <c r="HP36" s="139">
        <f>HP35-HQ35-HR35-HS35</f>
        <v>0</v>
      </c>
      <c r="HQ36" s="141"/>
      <c r="HR36" s="141"/>
      <c r="HS36" s="141"/>
      <c r="HT36" s="139">
        <f>HT35-HU35-HV35-HW35</f>
        <v>0</v>
      </c>
      <c r="HU36" s="141"/>
      <c r="HV36" s="141"/>
      <c r="HW36" s="141"/>
      <c r="HX36" s="139">
        <f>HX35-HY35-HZ35-IA35</f>
        <v>0</v>
      </c>
      <c r="HY36" s="141"/>
      <c r="HZ36" s="141"/>
      <c r="IA36" s="141"/>
      <c r="IB36" s="139">
        <f>IB35-IC35-ID35-IE35</f>
        <v>0</v>
      </c>
      <c r="IC36" s="141"/>
      <c r="ID36" s="141"/>
      <c r="IE36" s="141"/>
      <c r="IF36" s="139">
        <f>IF35-IG35-IH35-II35</f>
        <v>0</v>
      </c>
      <c r="IG36" s="141"/>
      <c r="IH36" s="141"/>
      <c r="II36" s="141"/>
      <c r="IJ36" s="139">
        <f>IJ35-IK35-IL35-IM35</f>
        <v>0</v>
      </c>
      <c r="IK36" s="141"/>
      <c r="IL36" s="141"/>
      <c r="IM36" s="141"/>
      <c r="IN36" s="139">
        <f>IN35-IO35-IP35-IQ35</f>
        <v>0</v>
      </c>
      <c r="IO36" s="141"/>
      <c r="IP36" s="141"/>
      <c r="IQ36" s="141"/>
    </row>
    <row r="37" spans="1:251" s="165" customFormat="1" ht="36" customHeight="1" x14ac:dyDescent="0.3">
      <c r="A37" s="1145"/>
      <c r="B37" s="1145"/>
      <c r="C37" s="1145"/>
      <c r="D37" s="159">
        <f>D35-'Федеральные  средства  по  МО'!D36</f>
        <v>0</v>
      </c>
      <c r="E37" s="1146"/>
      <c r="F37" s="1146"/>
      <c r="G37" s="1146"/>
      <c r="H37" s="159">
        <f>H35-'Федеральные  средства  по  МО'!E36</f>
        <v>0</v>
      </c>
      <c r="I37" s="1146"/>
      <c r="J37" s="1146"/>
      <c r="K37" s="1146"/>
      <c r="L37" s="1635" t="s">
        <v>754</v>
      </c>
      <c r="M37" s="1724"/>
      <c r="N37" s="1724"/>
      <c r="O37" s="1724"/>
      <c r="P37" s="1724"/>
      <c r="Q37" s="1724"/>
      <c r="R37" s="1724"/>
      <c r="S37" s="1636"/>
      <c r="T37" s="1635" t="s">
        <v>590</v>
      </c>
      <c r="U37" s="1724"/>
      <c r="V37" s="1724"/>
      <c r="W37" s="1724"/>
      <c r="X37" s="1724"/>
      <c r="Y37" s="1724"/>
      <c r="Z37" s="1724"/>
      <c r="AA37" s="1636"/>
      <c r="AB37" s="1635" t="s">
        <v>831</v>
      </c>
      <c r="AC37" s="1724"/>
      <c r="AD37" s="1724"/>
      <c r="AE37" s="1724"/>
      <c r="AF37" s="1724"/>
      <c r="AG37" s="1724"/>
      <c r="AH37" s="1724"/>
      <c r="AI37" s="1636"/>
      <c r="AJ37" s="1635" t="s">
        <v>832</v>
      </c>
      <c r="AK37" s="1724"/>
      <c r="AL37" s="1724"/>
      <c r="AM37" s="1724"/>
      <c r="AN37" s="1724"/>
      <c r="AO37" s="1724"/>
      <c r="AP37" s="1724"/>
      <c r="AQ37" s="1636"/>
      <c r="AR37" s="1635" t="s">
        <v>833</v>
      </c>
      <c r="AS37" s="1724"/>
      <c r="AT37" s="1724"/>
      <c r="AU37" s="1724"/>
      <c r="AV37" s="1724"/>
      <c r="AW37" s="1724"/>
      <c r="AX37" s="1724"/>
      <c r="AY37" s="1636"/>
      <c r="AZ37" s="1635" t="s">
        <v>524</v>
      </c>
      <c r="BA37" s="1724"/>
      <c r="BB37" s="1724"/>
      <c r="BC37" s="1724"/>
      <c r="BD37" s="1724"/>
      <c r="BE37" s="1724"/>
      <c r="BF37" s="1724"/>
      <c r="BG37" s="1636"/>
      <c r="BH37" s="1635" t="s">
        <v>834</v>
      </c>
      <c r="BI37" s="1724"/>
      <c r="BJ37" s="1724"/>
      <c r="BK37" s="1724"/>
      <c r="BL37" s="1724"/>
      <c r="BM37" s="1724"/>
      <c r="BN37" s="1724"/>
      <c r="BO37" s="1636"/>
      <c r="BP37" s="1635" t="s">
        <v>526</v>
      </c>
      <c r="BQ37" s="1724"/>
      <c r="BR37" s="1724"/>
      <c r="BS37" s="1724"/>
      <c r="BT37" s="1724"/>
      <c r="BU37" s="1724"/>
      <c r="BV37" s="1724"/>
      <c r="BW37" s="1636"/>
      <c r="BX37" s="1635" t="s">
        <v>527</v>
      </c>
      <c r="BY37" s="1724"/>
      <c r="BZ37" s="1724"/>
      <c r="CA37" s="1724"/>
      <c r="CB37" s="1724"/>
      <c r="CC37" s="1724"/>
      <c r="CD37" s="1724"/>
      <c r="CE37" s="1636"/>
      <c r="CF37" s="1635" t="s">
        <v>528</v>
      </c>
      <c r="CG37" s="1724"/>
      <c r="CH37" s="1724"/>
      <c r="CI37" s="1724"/>
      <c r="CJ37" s="1724"/>
      <c r="CK37" s="1724"/>
      <c r="CL37" s="1724"/>
      <c r="CM37" s="1636"/>
      <c r="CN37" s="1635" t="s">
        <v>529</v>
      </c>
      <c r="CO37" s="1724"/>
      <c r="CP37" s="1724"/>
      <c r="CQ37" s="1724"/>
      <c r="CR37" s="1724"/>
      <c r="CS37" s="1724"/>
      <c r="CT37" s="1724"/>
      <c r="CU37" s="1636"/>
      <c r="CV37" s="1635" t="s">
        <v>810</v>
      </c>
      <c r="CW37" s="1724"/>
      <c r="CX37" s="1724"/>
      <c r="CY37" s="1724"/>
      <c r="CZ37" s="1724"/>
      <c r="DA37" s="1724"/>
      <c r="DB37" s="1724"/>
      <c r="DC37" s="1636"/>
      <c r="DD37" s="1635" t="s">
        <v>584</v>
      </c>
      <c r="DE37" s="1724"/>
      <c r="DF37" s="1724"/>
      <c r="DG37" s="1724"/>
      <c r="DH37" s="1724"/>
      <c r="DI37" s="1724"/>
      <c r="DJ37" s="1724"/>
      <c r="DK37" s="1636"/>
      <c r="DL37" s="1635" t="s">
        <v>793</v>
      </c>
      <c r="DM37" s="1724"/>
      <c r="DN37" s="1724"/>
      <c r="DO37" s="1724"/>
      <c r="DP37" s="1724"/>
      <c r="DQ37" s="1724"/>
      <c r="DR37" s="1724"/>
      <c r="DS37" s="1636"/>
      <c r="DT37" s="1635" t="s">
        <v>890</v>
      </c>
      <c r="DU37" s="1724"/>
      <c r="DV37" s="1724"/>
      <c r="DW37" s="1724"/>
      <c r="DX37" s="1724"/>
      <c r="DY37" s="1724"/>
      <c r="DZ37" s="1724"/>
      <c r="EA37" s="1636"/>
      <c r="EB37" s="1635" t="s">
        <v>835</v>
      </c>
      <c r="EC37" s="1724"/>
      <c r="ED37" s="1724"/>
      <c r="EE37" s="1724"/>
      <c r="EF37" s="1724"/>
      <c r="EG37" s="1724"/>
      <c r="EH37" s="1724"/>
      <c r="EI37" s="1636"/>
      <c r="EJ37" s="1635" t="s">
        <v>836</v>
      </c>
      <c r="EK37" s="1724"/>
      <c r="EL37" s="1724"/>
      <c r="EM37" s="1724"/>
      <c r="EN37" s="1724"/>
      <c r="EO37" s="1724"/>
      <c r="EP37" s="1724"/>
      <c r="EQ37" s="1636"/>
      <c r="ER37" s="1635" t="s">
        <v>569</v>
      </c>
      <c r="ES37" s="1724"/>
      <c r="ET37" s="1724"/>
      <c r="EU37" s="1724"/>
      <c r="EV37" s="1724"/>
      <c r="EW37" s="1724"/>
      <c r="EX37" s="1724"/>
      <c r="EY37" s="1636"/>
      <c r="EZ37" s="1635" t="s">
        <v>837</v>
      </c>
      <c r="FA37" s="1724"/>
      <c r="FB37" s="1724"/>
      <c r="FC37" s="1724"/>
      <c r="FD37" s="1724"/>
      <c r="FE37" s="1724"/>
      <c r="FF37" s="1724"/>
      <c r="FG37" s="1636"/>
      <c r="FH37" s="1635" t="s">
        <v>533</v>
      </c>
      <c r="FI37" s="1724"/>
      <c r="FJ37" s="1724"/>
      <c r="FK37" s="1724"/>
      <c r="FL37" s="1724"/>
      <c r="FM37" s="1724"/>
      <c r="FN37" s="1724"/>
      <c r="FO37" s="1636"/>
      <c r="FP37" s="1635" t="s">
        <v>838</v>
      </c>
      <c r="FQ37" s="1724"/>
      <c r="FR37" s="1724"/>
      <c r="FS37" s="1724"/>
      <c r="FT37" s="1724"/>
      <c r="FU37" s="1724"/>
      <c r="FV37" s="1724"/>
      <c r="FW37" s="1636"/>
      <c r="FX37" s="1635" t="s">
        <v>749</v>
      </c>
      <c r="FY37" s="1724"/>
      <c r="FZ37" s="1724"/>
      <c r="GA37" s="1724"/>
      <c r="GB37" s="1724"/>
      <c r="GC37" s="1724"/>
      <c r="GD37" s="1724"/>
      <c r="GE37" s="1636"/>
      <c r="GF37" s="1635" t="s">
        <v>535</v>
      </c>
      <c r="GG37" s="1724"/>
      <c r="GH37" s="1724"/>
      <c r="GI37" s="1724"/>
      <c r="GJ37" s="1724"/>
      <c r="GK37" s="1724"/>
      <c r="GL37" s="1724"/>
      <c r="GM37" s="1636"/>
      <c r="GN37" s="1635" t="s">
        <v>536</v>
      </c>
      <c r="GO37" s="1724"/>
      <c r="GP37" s="1724"/>
      <c r="GQ37" s="1724"/>
      <c r="GR37" s="1724"/>
      <c r="GS37" s="1724"/>
      <c r="GT37" s="1724"/>
      <c r="GU37" s="1636"/>
      <c r="GV37" s="1635" t="s">
        <v>626</v>
      </c>
      <c r="GW37" s="1724"/>
      <c r="GX37" s="1724"/>
      <c r="GY37" s="1724"/>
      <c r="GZ37" s="1724"/>
      <c r="HA37" s="1724"/>
      <c r="HB37" s="1724"/>
      <c r="HC37" s="1636"/>
      <c r="HD37" s="1635" t="s">
        <v>644</v>
      </c>
      <c r="HE37" s="1724"/>
      <c r="HF37" s="1724"/>
      <c r="HG37" s="1724"/>
      <c r="HH37" s="1724"/>
      <c r="HI37" s="1724"/>
      <c r="HJ37" s="1724"/>
      <c r="HK37" s="1636"/>
      <c r="HL37" s="1635" t="s">
        <v>523</v>
      </c>
      <c r="HM37" s="1724"/>
      <c r="HN37" s="1724"/>
      <c r="HO37" s="1724"/>
      <c r="HP37" s="1724"/>
      <c r="HQ37" s="1724"/>
      <c r="HR37" s="1724"/>
      <c r="HS37" s="1636"/>
      <c r="HT37" s="1635" t="s">
        <v>641</v>
      </c>
      <c r="HU37" s="1724"/>
      <c r="HV37" s="1724"/>
      <c r="HW37" s="1724"/>
      <c r="HX37" s="1724"/>
      <c r="HY37" s="1724"/>
      <c r="HZ37" s="1724"/>
      <c r="IA37" s="1636"/>
      <c r="IB37" s="1635" t="s">
        <v>735</v>
      </c>
      <c r="IC37" s="1724"/>
      <c r="ID37" s="1724"/>
      <c r="IE37" s="1724"/>
      <c r="IF37" s="1724"/>
      <c r="IG37" s="1724"/>
      <c r="IH37" s="1724"/>
      <c r="II37" s="1636"/>
      <c r="IJ37" s="1635" t="s">
        <v>647</v>
      </c>
      <c r="IK37" s="1724"/>
      <c r="IL37" s="1724"/>
      <c r="IM37" s="1724"/>
      <c r="IN37" s="1724"/>
      <c r="IO37" s="1724"/>
      <c r="IP37" s="1724"/>
      <c r="IQ37" s="1636"/>
    </row>
    <row r="38" spans="1:251" s="823" customFormat="1" ht="24.6" x14ac:dyDescent="0.4">
      <c r="B38" s="1147" t="s">
        <v>839</v>
      </c>
      <c r="C38" s="1148" t="s">
        <v>60</v>
      </c>
      <c r="D38" s="1149">
        <f>D28-L28</f>
        <v>1068577732.7499998</v>
      </c>
      <c r="E38" s="1149">
        <f t="shared" ref="E38:K38" si="174">E28-M28</f>
        <v>803686480.03999996</v>
      </c>
      <c r="F38" s="1149">
        <f t="shared" si="174"/>
        <v>162308930.57999998</v>
      </c>
      <c r="G38" s="1149">
        <f t="shared" si="174"/>
        <v>102582322.13000003</v>
      </c>
      <c r="H38" s="1149">
        <f t="shared" si="174"/>
        <v>132808578.44</v>
      </c>
      <c r="I38" s="1149">
        <f t="shared" si="174"/>
        <v>132727238.09999999</v>
      </c>
      <c r="J38" s="1149">
        <f t="shared" si="174"/>
        <v>81340.34</v>
      </c>
      <c r="K38" s="1149">
        <f t="shared" si="174"/>
        <v>0</v>
      </c>
    </row>
    <row r="39" spans="1:251" ht="17.399999999999999" x14ac:dyDescent="0.3">
      <c r="C39" s="1148" t="s">
        <v>127</v>
      </c>
      <c r="D39" s="1149">
        <f>D32-L32</f>
        <v>1357424567.25</v>
      </c>
      <c r="E39" s="1149">
        <f t="shared" ref="E39:K39" si="175">E32-M32</f>
        <v>1357424567.25</v>
      </c>
      <c r="F39" s="1149">
        <f t="shared" si="175"/>
        <v>0</v>
      </c>
      <c r="G39" s="1149">
        <f t="shared" si="175"/>
        <v>0</v>
      </c>
      <c r="H39" s="1149">
        <f t="shared" si="175"/>
        <v>45686912.700000003</v>
      </c>
      <c r="I39" s="1149">
        <f t="shared" si="175"/>
        <v>45686912.700000003</v>
      </c>
      <c r="J39" s="1149">
        <f t="shared" si="175"/>
        <v>0</v>
      </c>
      <c r="K39" s="1149">
        <f t="shared" si="175"/>
        <v>0</v>
      </c>
    </row>
    <row r="40" spans="1:251" ht="17.399999999999999" x14ac:dyDescent="0.3">
      <c r="C40" s="1148" t="s">
        <v>15</v>
      </c>
      <c r="D40" s="1149">
        <f t="shared" ref="D40:K40" si="176">D35-L35</f>
        <v>2426002299.9999995</v>
      </c>
      <c r="E40" s="1149">
        <f t="shared" si="176"/>
        <v>2161111047.2899995</v>
      </c>
      <c r="F40" s="1149">
        <f t="shared" si="176"/>
        <v>162308930.57999998</v>
      </c>
      <c r="G40" s="1149">
        <f t="shared" si="176"/>
        <v>102582322.13000003</v>
      </c>
      <c r="H40" s="1149">
        <f t="shared" si="176"/>
        <v>178495491.13999999</v>
      </c>
      <c r="I40" s="1149">
        <f t="shared" si="176"/>
        <v>178414150.80000001</v>
      </c>
      <c r="J40" s="1149">
        <f t="shared" si="176"/>
        <v>81340.34</v>
      </c>
      <c r="K40" s="1149">
        <f t="shared" si="176"/>
        <v>0</v>
      </c>
    </row>
  </sheetData>
  <sheetProtection sheet="1" objects="1" scenarios="1"/>
  <mergeCells count="82">
    <mergeCell ref="CN37:CU37"/>
    <mergeCell ref="CV37:DC37"/>
    <mergeCell ref="HT7:IQ7"/>
    <mergeCell ref="HD7:HK7"/>
    <mergeCell ref="HL7:HS7"/>
    <mergeCell ref="GV7:HC7"/>
    <mergeCell ref="DT7:EA8"/>
    <mergeCell ref="GV8:HC8"/>
    <mergeCell ref="HD8:HK8"/>
    <mergeCell ref="HL8:HS8"/>
    <mergeCell ref="HT8:IA8"/>
    <mergeCell ref="IB8:II8"/>
    <mergeCell ref="IJ8:IQ8"/>
    <mergeCell ref="FH8:FO8"/>
    <mergeCell ref="DD8:DK8"/>
    <mergeCell ref="DL8:DS8"/>
    <mergeCell ref="FP7:GE7"/>
    <mergeCell ref="GF7:GU7"/>
    <mergeCell ref="DT37:EA37"/>
    <mergeCell ref="ER37:EY37"/>
    <mergeCell ref="ER7:EY7"/>
    <mergeCell ref="ER8:EY8"/>
    <mergeCell ref="GF8:GM8"/>
    <mergeCell ref="GN8:GU8"/>
    <mergeCell ref="IB37:II37"/>
    <mergeCell ref="IJ37:IQ37"/>
    <mergeCell ref="DD37:DK37"/>
    <mergeCell ref="EB37:EI37"/>
    <mergeCell ref="EJ37:EQ37"/>
    <mergeCell ref="EZ37:FG37"/>
    <mergeCell ref="FH37:FO37"/>
    <mergeCell ref="DL37:DS37"/>
    <mergeCell ref="FP37:FW37"/>
    <mergeCell ref="FX37:GE37"/>
    <mergeCell ref="GF37:GM37"/>
    <mergeCell ref="GN37:GU37"/>
    <mergeCell ref="GV37:HC37"/>
    <mergeCell ref="HD37:HK37"/>
    <mergeCell ref="HL37:HS37"/>
    <mergeCell ref="HT37:IA37"/>
    <mergeCell ref="L37:S37"/>
    <mergeCell ref="AB37:AI37"/>
    <mergeCell ref="AJ37:AQ37"/>
    <mergeCell ref="AR37:AY37"/>
    <mergeCell ref="AZ37:BG37"/>
    <mergeCell ref="BH37:BO37"/>
    <mergeCell ref="CF37:CM37"/>
    <mergeCell ref="T37:AA37"/>
    <mergeCell ref="BP37:BW37"/>
    <mergeCell ref="BX37:CE37"/>
    <mergeCell ref="AB8:AI8"/>
    <mergeCell ref="AJ8:AQ8"/>
    <mergeCell ref="AZ8:BG8"/>
    <mergeCell ref="BH8:BO8"/>
    <mergeCell ref="EZ8:FG8"/>
    <mergeCell ref="EB7:EI8"/>
    <mergeCell ref="EJ7:EQ8"/>
    <mergeCell ref="EZ7:FO7"/>
    <mergeCell ref="AR7:AY8"/>
    <mergeCell ref="AZ7:BO7"/>
    <mergeCell ref="CF7:CM8"/>
    <mergeCell ref="CN7:CU8"/>
    <mergeCell ref="CV7:DC8"/>
    <mergeCell ref="BP7:BW7"/>
    <mergeCell ref="BP8:BW8"/>
    <mergeCell ref="DD7:DS7"/>
    <mergeCell ref="L7:S8"/>
    <mergeCell ref="AB7:AQ7"/>
    <mergeCell ref="T7:AA8"/>
    <mergeCell ref="BX7:CE8"/>
    <mergeCell ref="A6:A8"/>
    <mergeCell ref="D6:IQ6"/>
    <mergeCell ref="D7:D9"/>
    <mergeCell ref="E7:E9"/>
    <mergeCell ref="F7:F9"/>
    <mergeCell ref="G7:G9"/>
    <mergeCell ref="H7:H9"/>
    <mergeCell ref="I7:I9"/>
    <mergeCell ref="J7:J9"/>
    <mergeCell ref="K7:K9"/>
    <mergeCell ref="FP8:FW8"/>
    <mergeCell ref="FX8:GE8"/>
  </mergeCells>
  <pageMargins left="0.78740157480314965" right="0.39370078740157483" top="0.78740157480314965" bottom="0.78740157480314965" header="0.51181102362204722" footer="0.51181102362204722"/>
  <pageSetup paperSize="9" scale="42" fitToWidth="50" orientation="landscape" r:id="rId1"/>
  <headerFooter alignWithMargins="0">
    <oddFooter>&amp;L&amp;P&amp;R&amp;Z&amp;F&amp;A</oddFooter>
  </headerFooter>
  <colBreaks count="10" manualBreakCount="10">
    <brk id="27" max="39" man="1"/>
    <brk id="43" max="39" man="1"/>
    <brk id="59" max="39" man="1"/>
    <brk id="131" max="39" man="1"/>
    <brk id="155" max="39" man="1"/>
    <brk id="171" max="39" man="1"/>
    <brk id="187" max="39" man="1"/>
    <brk id="211" max="39" man="1"/>
    <brk id="227" max="39" man="1"/>
    <brk id="235" max="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dimension ref="A2:BE47"/>
  <sheetViews>
    <sheetView topLeftCell="A2" zoomScale="50" zoomScaleNormal="50" zoomScaleSheetLayoutView="40" workbookViewId="0">
      <pane xSplit="1" ySplit="6" topLeftCell="B31" activePane="bottomRight" state="frozen"/>
      <selection activeCell="A2" sqref="A2"/>
      <selection pane="topRight" activeCell="B2" sqref="B2"/>
      <selection pane="bottomLeft" activeCell="A7" sqref="A7"/>
      <selection pane="bottomRight" activeCell="O46" sqref="O46"/>
    </sheetView>
  </sheetViews>
  <sheetFormatPr defaultColWidth="9.21875" defaultRowHeight="15" x14ac:dyDescent="0.25"/>
  <cols>
    <col min="1" max="1" width="25.21875" style="405" customWidth="1"/>
    <col min="2" max="2" width="24.21875" style="405" customWidth="1"/>
    <col min="3" max="3" width="23.21875" style="405" customWidth="1"/>
    <col min="4" max="5" width="21.5546875" style="405" customWidth="1"/>
    <col min="6" max="7" width="24.21875" style="405" customWidth="1"/>
    <col min="8" max="15" width="22" style="405" customWidth="1"/>
    <col min="16" max="17" width="22.21875" style="405" customWidth="1"/>
    <col min="18" max="21" width="25.21875" style="405" customWidth="1"/>
    <col min="22" max="23" width="22.21875" style="405" customWidth="1"/>
    <col min="24" max="25" width="22.77734375" style="405" customWidth="1"/>
    <col min="26" max="26" width="23.21875" style="405" customWidth="1"/>
    <col min="27" max="33" width="22.5546875" style="405" customWidth="1"/>
    <col min="34" max="35" width="27" style="405" customWidth="1"/>
    <col min="36" max="36" width="21.21875" style="405" customWidth="1"/>
    <col min="37" max="39" width="20.77734375" style="405" customWidth="1"/>
    <col min="40" max="49" width="23.21875" style="405" customWidth="1"/>
    <col min="50" max="51" width="27.21875" style="405" customWidth="1"/>
    <col min="52" max="53" width="21.44140625" style="405" customWidth="1"/>
    <col min="54" max="54" width="21.21875" style="405" customWidth="1"/>
    <col min="55" max="55" width="20.5546875" style="405" customWidth="1"/>
    <col min="56" max="57" width="23.77734375" style="405" customWidth="1"/>
    <col min="58" max="16384" width="9.21875" style="405"/>
  </cols>
  <sheetData>
    <row r="2" spans="1:57" ht="17.399999999999999" x14ac:dyDescent="0.3">
      <c r="C2" s="403"/>
      <c r="D2" s="450" t="s">
        <v>22</v>
      </c>
      <c r="I2" s="829" t="str">
        <f>'Прочая  субсидия_БП'!G2</f>
        <v>ПО  СОСТОЯНИЮ  НА  1  АПРЕЛЯ  2020  ГОДА</v>
      </c>
    </row>
    <row r="3" spans="1:57" ht="15.6" x14ac:dyDescent="0.3">
      <c r="B3" s="404"/>
      <c r="C3" s="404"/>
      <c r="D3" s="404"/>
      <c r="E3" s="404"/>
      <c r="F3" s="404"/>
      <c r="G3" s="404"/>
    </row>
    <row r="4" spans="1:57" ht="15.6" x14ac:dyDescent="0.3">
      <c r="L4" s="412" t="s">
        <v>0</v>
      </c>
    </row>
    <row r="5" spans="1:57" s="413" customFormat="1" ht="301.5" customHeight="1" x14ac:dyDescent="0.25">
      <c r="A5" s="1559" t="s">
        <v>12</v>
      </c>
      <c r="B5" s="1566" t="s">
        <v>1</v>
      </c>
      <c r="C5" s="1566"/>
      <c r="D5" s="1566" t="s">
        <v>615</v>
      </c>
      <c r="E5" s="1566"/>
      <c r="F5" s="1567" t="s">
        <v>561</v>
      </c>
      <c r="G5" s="1568"/>
      <c r="H5" s="1566" t="s">
        <v>227</v>
      </c>
      <c r="I5" s="1566"/>
      <c r="J5" s="1566" t="s">
        <v>560</v>
      </c>
      <c r="K5" s="1566"/>
      <c r="L5" s="1566" t="s">
        <v>412</v>
      </c>
      <c r="M5" s="1566"/>
      <c r="N5" s="1566" t="s">
        <v>634</v>
      </c>
      <c r="O5" s="1566"/>
      <c r="P5" s="1567" t="s">
        <v>430</v>
      </c>
      <c r="Q5" s="1568"/>
      <c r="R5" s="1567" t="s">
        <v>576</v>
      </c>
      <c r="S5" s="1568"/>
      <c r="T5" s="1573" t="s">
        <v>779</v>
      </c>
      <c r="U5" s="1574"/>
      <c r="V5" s="1573" t="s">
        <v>226</v>
      </c>
      <c r="W5" s="1574"/>
      <c r="X5" s="1567" t="s">
        <v>228</v>
      </c>
      <c r="Y5" s="1568"/>
      <c r="Z5" s="1567" t="s">
        <v>788</v>
      </c>
      <c r="AA5" s="1568"/>
      <c r="AB5" s="1567" t="s">
        <v>597</v>
      </c>
      <c r="AC5" s="1568"/>
      <c r="AD5" s="1567" t="s">
        <v>257</v>
      </c>
      <c r="AE5" s="1568"/>
      <c r="AF5" s="1567" t="s">
        <v>324</v>
      </c>
      <c r="AG5" s="1568"/>
      <c r="AH5" s="1567" t="s">
        <v>426</v>
      </c>
      <c r="AI5" s="1568"/>
      <c r="AJ5" s="1567" t="s">
        <v>425</v>
      </c>
      <c r="AK5" s="1568"/>
      <c r="AL5" s="1567" t="s">
        <v>347</v>
      </c>
      <c r="AM5" s="1568"/>
      <c r="AN5" s="1567" t="s">
        <v>345</v>
      </c>
      <c r="AO5" s="1568"/>
      <c r="AP5" s="1567" t="s">
        <v>291</v>
      </c>
      <c r="AQ5" s="1568"/>
      <c r="AR5" s="1567" t="s">
        <v>348</v>
      </c>
      <c r="AS5" s="1568"/>
      <c r="AT5" s="1567" t="s">
        <v>467</v>
      </c>
      <c r="AU5" s="1568"/>
      <c r="AV5" s="1567" t="s">
        <v>424</v>
      </c>
      <c r="AW5" s="1568"/>
      <c r="AX5" s="1567" t="s">
        <v>630</v>
      </c>
      <c r="AY5" s="1568"/>
      <c r="AZ5" s="1569" t="s">
        <v>631</v>
      </c>
      <c r="BA5" s="1571"/>
      <c r="BB5" s="1567" t="s">
        <v>295</v>
      </c>
      <c r="BC5" s="1568"/>
      <c r="BD5" s="1569" t="s">
        <v>730</v>
      </c>
      <c r="BE5" s="1569"/>
    </row>
    <row r="6" spans="1:57" ht="18" customHeight="1" x14ac:dyDescent="0.25">
      <c r="A6" s="1560"/>
      <c r="B6" s="1566"/>
      <c r="C6" s="1566"/>
      <c r="D6" s="1565" t="s">
        <v>614</v>
      </c>
      <c r="E6" s="1565"/>
      <c r="F6" s="1565" t="s">
        <v>562</v>
      </c>
      <c r="G6" s="1565"/>
      <c r="H6" s="1564" t="s">
        <v>206</v>
      </c>
      <c r="I6" s="1565"/>
      <c r="J6" s="1565" t="s">
        <v>559</v>
      </c>
      <c r="K6" s="1565"/>
      <c r="L6" s="1564" t="s">
        <v>314</v>
      </c>
      <c r="M6" s="1565"/>
      <c r="N6" s="1565" t="s">
        <v>633</v>
      </c>
      <c r="O6" s="1565"/>
      <c r="P6" s="1562" t="s">
        <v>429</v>
      </c>
      <c r="Q6" s="1563"/>
      <c r="R6" s="1562" t="s">
        <v>574</v>
      </c>
      <c r="S6" s="1572"/>
      <c r="T6" s="1562" t="s">
        <v>780</v>
      </c>
      <c r="U6" s="1563"/>
      <c r="V6" s="1562" t="s">
        <v>208</v>
      </c>
      <c r="W6" s="1572"/>
      <c r="X6" s="1562" t="s">
        <v>224</v>
      </c>
      <c r="Y6" s="1563"/>
      <c r="Z6" s="1562" t="s">
        <v>787</v>
      </c>
      <c r="AA6" s="1563"/>
      <c r="AB6" s="1562" t="s">
        <v>596</v>
      </c>
      <c r="AC6" s="1563"/>
      <c r="AD6" s="1562" t="s">
        <v>207</v>
      </c>
      <c r="AE6" s="1563"/>
      <c r="AF6" s="1562" t="s">
        <v>323</v>
      </c>
      <c r="AG6" s="1563"/>
      <c r="AH6" s="1570" t="s">
        <v>204</v>
      </c>
      <c r="AI6" s="1563"/>
      <c r="AJ6" s="1570" t="s">
        <v>205</v>
      </c>
      <c r="AK6" s="1563"/>
      <c r="AL6" s="1562" t="s">
        <v>346</v>
      </c>
      <c r="AM6" s="1563"/>
      <c r="AN6" s="1570" t="s">
        <v>203</v>
      </c>
      <c r="AO6" s="1563"/>
      <c r="AP6" s="1570" t="s">
        <v>290</v>
      </c>
      <c r="AQ6" s="1563"/>
      <c r="AR6" s="1570" t="s">
        <v>325</v>
      </c>
      <c r="AS6" s="1563"/>
      <c r="AT6" s="1562" t="s">
        <v>344</v>
      </c>
      <c r="AU6" s="1563"/>
      <c r="AV6" s="1562" t="s">
        <v>423</v>
      </c>
      <c r="AW6" s="1563"/>
      <c r="AX6" s="1570" t="s">
        <v>221</v>
      </c>
      <c r="AY6" s="1563"/>
      <c r="AZ6" s="1562" t="s">
        <v>327</v>
      </c>
      <c r="BA6" s="1563"/>
      <c r="BB6" s="1564" t="s">
        <v>294</v>
      </c>
      <c r="BC6" s="1564"/>
      <c r="BD6" s="1562" t="s">
        <v>421</v>
      </c>
      <c r="BE6" s="1563"/>
    </row>
    <row r="7" spans="1:57" s="415" customFormat="1" ht="18" customHeight="1" x14ac:dyDescent="0.25">
      <c r="A7" s="1561"/>
      <c r="B7" s="414" t="s">
        <v>158</v>
      </c>
      <c r="C7" s="414" t="s">
        <v>159</v>
      </c>
      <c r="D7" s="414" t="s">
        <v>158</v>
      </c>
      <c r="E7" s="414" t="s">
        <v>159</v>
      </c>
      <c r="F7" s="414" t="s">
        <v>158</v>
      </c>
      <c r="G7" s="414" t="s">
        <v>159</v>
      </c>
      <c r="H7" s="414" t="s">
        <v>158</v>
      </c>
      <c r="I7" s="414" t="s">
        <v>159</v>
      </c>
      <c r="J7" s="414" t="s">
        <v>158</v>
      </c>
      <c r="K7" s="414" t="s">
        <v>159</v>
      </c>
      <c r="L7" s="414" t="s">
        <v>158</v>
      </c>
      <c r="M7" s="414" t="s">
        <v>159</v>
      </c>
      <c r="N7" s="414" t="s">
        <v>158</v>
      </c>
      <c r="O7" s="414" t="s">
        <v>159</v>
      </c>
      <c r="P7" s="414" t="s">
        <v>158</v>
      </c>
      <c r="Q7" s="414" t="s">
        <v>159</v>
      </c>
      <c r="R7" s="414" t="s">
        <v>158</v>
      </c>
      <c r="S7" s="414" t="s">
        <v>159</v>
      </c>
      <c r="T7" s="414" t="s">
        <v>158</v>
      </c>
      <c r="U7" s="414" t="s">
        <v>159</v>
      </c>
      <c r="V7" s="414" t="s">
        <v>158</v>
      </c>
      <c r="W7" s="414" t="s">
        <v>159</v>
      </c>
      <c r="X7" s="414" t="s">
        <v>158</v>
      </c>
      <c r="Y7" s="414" t="s">
        <v>159</v>
      </c>
      <c r="Z7" s="414" t="s">
        <v>158</v>
      </c>
      <c r="AA7" s="414" t="s">
        <v>159</v>
      </c>
      <c r="AB7" s="414" t="s">
        <v>158</v>
      </c>
      <c r="AC7" s="414" t="s">
        <v>159</v>
      </c>
      <c r="AD7" s="414" t="s">
        <v>158</v>
      </c>
      <c r="AE7" s="414" t="s">
        <v>159</v>
      </c>
      <c r="AF7" s="414" t="s">
        <v>158</v>
      </c>
      <c r="AG7" s="414" t="s">
        <v>159</v>
      </c>
      <c r="AH7" s="414" t="s">
        <v>158</v>
      </c>
      <c r="AI7" s="414" t="s">
        <v>159</v>
      </c>
      <c r="AJ7" s="414" t="s">
        <v>158</v>
      </c>
      <c r="AK7" s="414" t="s">
        <v>159</v>
      </c>
      <c r="AL7" s="414" t="s">
        <v>158</v>
      </c>
      <c r="AM7" s="414" t="s">
        <v>159</v>
      </c>
      <c r="AN7" s="414" t="s">
        <v>158</v>
      </c>
      <c r="AO7" s="414" t="s">
        <v>159</v>
      </c>
      <c r="AP7" s="414" t="s">
        <v>158</v>
      </c>
      <c r="AQ7" s="414" t="s">
        <v>159</v>
      </c>
      <c r="AR7" s="414" t="s">
        <v>158</v>
      </c>
      <c r="AS7" s="414" t="s">
        <v>159</v>
      </c>
      <c r="AT7" s="414" t="s">
        <v>158</v>
      </c>
      <c r="AU7" s="414" t="s">
        <v>159</v>
      </c>
      <c r="AV7" s="414" t="s">
        <v>158</v>
      </c>
      <c r="AW7" s="414" t="s">
        <v>159</v>
      </c>
      <c r="AX7" s="414" t="s">
        <v>158</v>
      </c>
      <c r="AY7" s="414" t="s">
        <v>159</v>
      </c>
      <c r="AZ7" s="414" t="s">
        <v>158</v>
      </c>
      <c r="BA7" s="414" t="s">
        <v>159</v>
      </c>
      <c r="BB7" s="414" t="s">
        <v>158</v>
      </c>
      <c r="BC7" s="414" t="s">
        <v>159</v>
      </c>
      <c r="BD7" s="414" t="s">
        <v>158</v>
      </c>
      <c r="BE7" s="414" t="s">
        <v>159</v>
      </c>
    </row>
    <row r="8" spans="1:57" s="420" customFormat="1" ht="21" customHeight="1" x14ac:dyDescent="0.3">
      <c r="A8" s="416" t="s">
        <v>80</v>
      </c>
      <c r="B8" s="148">
        <f t="shared" ref="B8:B25" si="0">D8+H8+J8+P8+V8+Z8+AH8+AJ8+AN8+AX8+BB8+X8+AD8+AP8+R8+L8+AF8+AR8+AB8+AZ8+AT8+AL8+BD8+AV8+F8+N8+T8</f>
        <v>6601322.290000001</v>
      </c>
      <c r="C8" s="148">
        <f t="shared" ref="C8:C25" si="1">E8+I8+K8+Q8+W8+AA8+AI8+AK8+AO8+AY8+BC8+Y8+AE8+AQ8+S8+M8+AG8+AS8+AC8+BA8+AU8+AM8+BE8+AW8+G8+O8+U8</f>
        <v>1353156.36</v>
      </c>
      <c r="D8" s="151">
        <f>[1]Субсидия_факт!AV10</f>
        <v>0</v>
      </c>
      <c r="E8" s="790"/>
      <c r="F8" s="151">
        <f>[1]Субсидия_факт!BB10</f>
        <v>0</v>
      </c>
      <c r="G8" s="661"/>
      <c r="H8" s="151">
        <f>[1]Субсидия_факт!BD10</f>
        <v>0</v>
      </c>
      <c r="I8" s="661"/>
      <c r="J8" s="151">
        <f>[1]Субсидия_факт!BF10</f>
        <v>42535.9</v>
      </c>
      <c r="K8" s="790">
        <f>J8</f>
        <v>42535.9</v>
      </c>
      <c r="L8" s="151">
        <f>[1]Субсидия_факт!BH10</f>
        <v>0</v>
      </c>
      <c r="M8" s="661"/>
      <c r="N8" s="151">
        <f>[1]Субсидия_факт!DH10</f>
        <v>82502.58</v>
      </c>
      <c r="O8" s="661"/>
      <c r="P8" s="151">
        <f>[1]Субсидия_факт!CV10</f>
        <v>0</v>
      </c>
      <c r="Q8" s="790"/>
      <c r="R8" s="151">
        <f>[1]Субсидия_факт!ET10</f>
        <v>99033.65</v>
      </c>
      <c r="S8" s="661"/>
      <c r="T8" s="860">
        <f>[1]Субсидия_факт!EZ10</f>
        <v>0</v>
      </c>
      <c r="U8" s="861"/>
      <c r="V8" s="151">
        <f>[1]Субсидия_факт!FH10</f>
        <v>4953800</v>
      </c>
      <c r="W8" s="661"/>
      <c r="X8" s="151">
        <f>[1]Субсидия_факт!GH10</f>
        <v>0</v>
      </c>
      <c r="Y8" s="661"/>
      <c r="Z8" s="151">
        <f>[1]Субсидия_факт!GR10</f>
        <v>0</v>
      </c>
      <c r="AA8" s="661"/>
      <c r="AB8" s="151">
        <f>[1]Субсидия_факт!HF10</f>
        <v>0</v>
      </c>
      <c r="AC8" s="661"/>
      <c r="AD8" s="151">
        <f>[1]Субсидия_факт!HZ10</f>
        <v>0</v>
      </c>
      <c r="AE8" s="661"/>
      <c r="AF8" s="151">
        <f>[1]Субсидия_факт!IF10</f>
        <v>0</v>
      </c>
      <c r="AG8" s="661"/>
      <c r="AH8" s="151">
        <f>[1]Субсидия_факт!IH10</f>
        <v>0</v>
      </c>
      <c r="AI8" s="790">
        <f>AH8</f>
        <v>0</v>
      </c>
      <c r="AJ8" s="151">
        <f>[1]Субсидия_факт!IJ10</f>
        <v>1117700.8600000001</v>
      </c>
      <c r="AK8" s="661">
        <v>1004871.16</v>
      </c>
      <c r="AL8" s="151">
        <f>[1]Субсидия_факт!IX10</f>
        <v>0</v>
      </c>
      <c r="AM8" s="661"/>
      <c r="AN8" s="151">
        <f>[1]Субсидия_факт!JJ10</f>
        <v>0</v>
      </c>
      <c r="AO8" s="661"/>
      <c r="AP8" s="151">
        <f>[1]Субсидия_факт!JP10</f>
        <v>0</v>
      </c>
      <c r="AQ8" s="661"/>
      <c r="AR8" s="860"/>
      <c r="AS8" s="861"/>
      <c r="AT8" s="860">
        <f>[1]Субсидия_факт!JV10</f>
        <v>0</v>
      </c>
      <c r="AU8" s="861"/>
      <c r="AV8" s="860"/>
      <c r="AW8" s="861"/>
      <c r="AX8" s="151">
        <f>[1]Субсидия_факт!JX10</f>
        <v>0</v>
      </c>
      <c r="AY8" s="661"/>
      <c r="AZ8" s="151">
        <f>[1]Субсидия_факт!KD10</f>
        <v>0</v>
      </c>
      <c r="BA8" s="661"/>
      <c r="BB8" s="151">
        <f>[1]Субсидия_факт!KV10</f>
        <v>305749.3</v>
      </c>
      <c r="BC8" s="790">
        <f>BB8</f>
        <v>305749.3</v>
      </c>
      <c r="BD8" s="402">
        <f>[1]Субсидия_факт!LB10</f>
        <v>0</v>
      </c>
      <c r="BE8" s="661"/>
    </row>
    <row r="9" spans="1:57" s="412" customFormat="1" ht="21" customHeight="1" x14ac:dyDescent="0.3">
      <c r="A9" s="416" t="s">
        <v>81</v>
      </c>
      <c r="B9" s="148">
        <f t="shared" si="0"/>
        <v>10845219.850000001</v>
      </c>
      <c r="C9" s="148">
        <f t="shared" si="1"/>
        <v>2002169.22</v>
      </c>
      <c r="D9" s="151">
        <f>[1]Субсидия_факт!AV11</f>
        <v>187373.01</v>
      </c>
      <c r="E9" s="661">
        <v>0</v>
      </c>
      <c r="F9" s="151">
        <f>[1]Субсидия_факт!BB11</f>
        <v>0</v>
      </c>
      <c r="G9" s="661"/>
      <c r="H9" s="151">
        <f>[1]Субсидия_факт!BD11</f>
        <v>0</v>
      </c>
      <c r="I9" s="661"/>
      <c r="J9" s="151">
        <f>[1]Субсидия_факт!BF11</f>
        <v>152501.71</v>
      </c>
      <c r="K9" s="790">
        <f t="shared" ref="K9:K25" si="2">J9</f>
        <v>152501.71</v>
      </c>
      <c r="L9" s="151">
        <f>[1]Субсидия_факт!BH11</f>
        <v>835822.71</v>
      </c>
      <c r="M9" s="661"/>
      <c r="N9" s="151">
        <f>[1]Субсидия_факт!DH11</f>
        <v>182763.51999999999</v>
      </c>
      <c r="O9" s="790">
        <f>N9</f>
        <v>182763.51999999999</v>
      </c>
      <c r="P9" s="151">
        <f>[1]Субсидия_факт!CV11</f>
        <v>4848.17</v>
      </c>
      <c r="Q9" s="790">
        <f>P9</f>
        <v>4848.17</v>
      </c>
      <c r="R9" s="151">
        <f>[1]Субсидия_факт!ET11</f>
        <v>880881.42</v>
      </c>
      <c r="S9" s="661"/>
      <c r="T9" s="860">
        <f>[1]Субсидия_факт!EZ11</f>
        <v>0</v>
      </c>
      <c r="U9" s="861"/>
      <c r="V9" s="151">
        <f>[1]Субсидия_факт!FH11</f>
        <v>4336279</v>
      </c>
      <c r="W9" s="661"/>
      <c r="X9" s="151">
        <f>[1]Субсидия_факт!GH11</f>
        <v>0</v>
      </c>
      <c r="Y9" s="661"/>
      <c r="Z9" s="151">
        <f>[1]Субсидия_факт!GR11</f>
        <v>0</v>
      </c>
      <c r="AA9" s="661"/>
      <c r="AB9" s="151">
        <f>[1]Субсидия_факт!HF11</f>
        <v>0</v>
      </c>
      <c r="AC9" s="661"/>
      <c r="AD9" s="151">
        <f>[1]Субсидия_факт!HZ11</f>
        <v>0</v>
      </c>
      <c r="AE9" s="661"/>
      <c r="AF9" s="151">
        <f>[1]Субсидия_факт!IF11</f>
        <v>0</v>
      </c>
      <c r="AG9" s="661"/>
      <c r="AH9" s="151">
        <f>[1]Субсидия_факт!IH11</f>
        <v>114814</v>
      </c>
      <c r="AI9" s="790">
        <f t="shared" ref="AI9:AI25" si="3">AH9</f>
        <v>114814</v>
      </c>
      <c r="AJ9" s="151">
        <f>[1]Субсидия_факт!IJ11</f>
        <v>1561397.34</v>
      </c>
      <c r="AK9" s="661">
        <v>1275502.8500000001</v>
      </c>
      <c r="AL9" s="151">
        <f>[1]Субсидия_факт!IX11</f>
        <v>0</v>
      </c>
      <c r="AM9" s="661"/>
      <c r="AN9" s="151">
        <f>[1]Субсидия_факт!JJ11</f>
        <v>0</v>
      </c>
      <c r="AO9" s="661"/>
      <c r="AP9" s="151">
        <f>[1]Субсидия_факт!JP11</f>
        <v>0</v>
      </c>
      <c r="AQ9" s="661"/>
      <c r="AR9" s="860"/>
      <c r="AS9" s="861"/>
      <c r="AT9" s="860">
        <f>[1]Субсидия_факт!JV11</f>
        <v>0</v>
      </c>
      <c r="AU9" s="861"/>
      <c r="AV9" s="860"/>
      <c r="AW9" s="861"/>
      <c r="AX9" s="151">
        <f>[1]Субсидия_факт!JX11</f>
        <v>2316800</v>
      </c>
      <c r="AY9" s="661"/>
      <c r="AZ9" s="151">
        <f>[1]Субсидия_факт!KD11</f>
        <v>0</v>
      </c>
      <c r="BA9" s="661"/>
      <c r="BB9" s="151">
        <f>[1]Субсидия_факт!KV11</f>
        <v>271738.96999999997</v>
      </c>
      <c r="BC9" s="790">
        <f t="shared" ref="BC9:BC25" si="4">BB9</f>
        <v>271738.96999999997</v>
      </c>
      <c r="BD9" s="402">
        <f>[1]Субсидия_факт!LB11</f>
        <v>0</v>
      </c>
      <c r="BE9" s="661"/>
    </row>
    <row r="10" spans="1:57" s="412" customFormat="1" ht="21" customHeight="1" x14ac:dyDescent="0.3">
      <c r="A10" s="416" t="s">
        <v>82</v>
      </c>
      <c r="B10" s="148">
        <f t="shared" si="0"/>
        <v>19541227.739999998</v>
      </c>
      <c r="C10" s="148">
        <f t="shared" si="1"/>
        <v>2355946.59</v>
      </c>
      <c r="D10" s="151">
        <f>[1]Субсидия_факт!AV12</f>
        <v>333481.84999999998</v>
      </c>
      <c r="E10" s="661">
        <v>0</v>
      </c>
      <c r="F10" s="151">
        <f>[1]Субсидия_факт!BB12</f>
        <v>0</v>
      </c>
      <c r="G10" s="661"/>
      <c r="H10" s="151">
        <f>[1]Субсидия_факт!BD12</f>
        <v>0</v>
      </c>
      <c r="I10" s="661"/>
      <c r="J10" s="151">
        <f>[1]Субсидия_факт!BF12</f>
        <v>74863.16</v>
      </c>
      <c r="K10" s="790">
        <f t="shared" si="2"/>
        <v>74863.16</v>
      </c>
      <c r="L10" s="151">
        <f>[1]Субсидия_факт!BH12</f>
        <v>1228338.1100000001</v>
      </c>
      <c r="M10" s="661"/>
      <c r="N10" s="151">
        <f>[1]Субсидия_факт!DH12</f>
        <v>152457.89000000001</v>
      </c>
      <c r="O10" s="661"/>
      <c r="P10" s="151">
        <f>[1]Субсидия_факт!CV12</f>
        <v>4155.57</v>
      </c>
      <c r="Q10" s="790">
        <f>P10</f>
        <v>4155.57</v>
      </c>
      <c r="R10" s="151">
        <f>[1]Субсидия_факт!ET12</f>
        <v>484591.55</v>
      </c>
      <c r="S10" s="661"/>
      <c r="T10" s="860">
        <f>[1]Субсидия_факт!EZ12</f>
        <v>0</v>
      </c>
      <c r="U10" s="861"/>
      <c r="V10" s="151">
        <f>[1]Субсидия_факт!FH12</f>
        <v>7543604</v>
      </c>
      <c r="W10" s="661"/>
      <c r="X10" s="151">
        <f>[1]Субсидия_факт!GH12</f>
        <v>92178.69</v>
      </c>
      <c r="Y10" s="661"/>
      <c r="Z10" s="151">
        <f>[1]Субсидия_факт!GR12</f>
        <v>0</v>
      </c>
      <c r="AA10" s="661"/>
      <c r="AB10" s="151">
        <f>[1]Субсидия_факт!HF12</f>
        <v>137085</v>
      </c>
      <c r="AC10" s="661"/>
      <c r="AD10" s="151">
        <f>[1]Субсидия_факт!HZ12</f>
        <v>6980000</v>
      </c>
      <c r="AE10" s="661"/>
      <c r="AF10" s="151">
        <f>[1]Субсидия_факт!IF12</f>
        <v>0</v>
      </c>
      <c r="AG10" s="661"/>
      <c r="AH10" s="151">
        <f>[1]Субсидия_факт!IH12</f>
        <v>0</v>
      </c>
      <c r="AI10" s="790">
        <f t="shared" si="3"/>
        <v>0</v>
      </c>
      <c r="AJ10" s="151">
        <f>[1]Субсидия_факт!IJ12</f>
        <v>2200023.56</v>
      </c>
      <c r="AK10" s="661">
        <v>1966479.5</v>
      </c>
      <c r="AL10" s="151">
        <f>[1]Субсидия_факт!IX12</f>
        <v>0</v>
      </c>
      <c r="AM10" s="661"/>
      <c r="AN10" s="151">
        <f>[1]Субсидия_факт!JJ12</f>
        <v>0</v>
      </c>
      <c r="AO10" s="661"/>
      <c r="AP10" s="151">
        <f>[1]Субсидия_факт!JP12</f>
        <v>0</v>
      </c>
      <c r="AQ10" s="661"/>
      <c r="AR10" s="860"/>
      <c r="AS10" s="861"/>
      <c r="AT10" s="860">
        <f>[1]Субсидия_факт!JV12</f>
        <v>0</v>
      </c>
      <c r="AU10" s="861"/>
      <c r="AV10" s="860"/>
      <c r="AW10" s="861"/>
      <c r="AX10" s="151">
        <f>[1]Субсидия_факт!JX12</f>
        <v>0</v>
      </c>
      <c r="AY10" s="661"/>
      <c r="AZ10" s="151">
        <f>[1]Субсидия_факт!KD12</f>
        <v>0</v>
      </c>
      <c r="BA10" s="661"/>
      <c r="BB10" s="151">
        <f>[1]Субсидия_факт!KV12</f>
        <v>310448.36</v>
      </c>
      <c r="BC10" s="790">
        <f t="shared" si="4"/>
        <v>310448.36</v>
      </c>
      <c r="BD10" s="402">
        <f>[1]Субсидия_факт!LB12</f>
        <v>0</v>
      </c>
      <c r="BE10" s="661"/>
    </row>
    <row r="11" spans="1:57" s="412" customFormat="1" ht="21" customHeight="1" x14ac:dyDescent="0.3">
      <c r="A11" s="416" t="s">
        <v>83</v>
      </c>
      <c r="B11" s="148">
        <f t="shared" si="0"/>
        <v>12192599.149999999</v>
      </c>
      <c r="C11" s="148">
        <f t="shared" si="1"/>
        <v>2734492.6899999995</v>
      </c>
      <c r="D11" s="151">
        <f>[1]Субсидия_факт!AV13</f>
        <v>454321.02</v>
      </c>
      <c r="E11" s="661">
        <v>0</v>
      </c>
      <c r="F11" s="151">
        <f>[1]Субсидия_факт!BB13</f>
        <v>0</v>
      </c>
      <c r="G11" s="661"/>
      <c r="H11" s="151">
        <f>[1]Субсидия_факт!BD13</f>
        <v>0</v>
      </c>
      <c r="I11" s="661"/>
      <c r="J11" s="151">
        <f>[1]Субсидия_факт!BF13</f>
        <v>87533.43</v>
      </c>
      <c r="K11" s="790">
        <f t="shared" si="2"/>
        <v>87533.43</v>
      </c>
      <c r="L11" s="151">
        <f>[1]Субсидия_факт!BH13</f>
        <v>0</v>
      </c>
      <c r="M11" s="661"/>
      <c r="N11" s="151">
        <f>[1]Субсидия_факт!DH13</f>
        <v>183622.93</v>
      </c>
      <c r="O11" s="661"/>
      <c r="P11" s="151">
        <f>[1]Субсидия_факт!CV13</f>
        <v>27986.53</v>
      </c>
      <c r="Q11" s="790"/>
      <c r="R11" s="151">
        <f>[1]Субсидия_факт!ET13</f>
        <v>1328235.8599999999</v>
      </c>
      <c r="S11" s="661"/>
      <c r="T11" s="860">
        <f>[1]Субсидия_факт!EZ13</f>
        <v>0</v>
      </c>
      <c r="U11" s="861"/>
      <c r="V11" s="151">
        <f>[1]Субсидия_факт!FH13</f>
        <v>1302967</v>
      </c>
      <c r="W11" s="661"/>
      <c r="X11" s="151">
        <f>[1]Субсидия_факт!GH13</f>
        <v>0</v>
      </c>
      <c r="Y11" s="661"/>
      <c r="Z11" s="151">
        <f>[1]Субсидия_факт!GR13</f>
        <v>0</v>
      </c>
      <c r="AA11" s="661"/>
      <c r="AB11" s="151">
        <f>[1]Субсидия_факт!HF13</f>
        <v>0</v>
      </c>
      <c r="AC11" s="661"/>
      <c r="AD11" s="151">
        <f>[1]Субсидия_факт!HZ13</f>
        <v>6000000</v>
      </c>
      <c r="AE11" s="661"/>
      <c r="AF11" s="151">
        <f>[1]Субсидия_факт!IF13</f>
        <v>0</v>
      </c>
      <c r="AG11" s="661"/>
      <c r="AH11" s="151">
        <f>[1]Субсидия_факт!IH13</f>
        <v>1031200</v>
      </c>
      <c r="AI11" s="790">
        <f t="shared" si="3"/>
        <v>1031200</v>
      </c>
      <c r="AJ11" s="151">
        <f>[1]Субсидия_факт!IJ13</f>
        <v>1402712.6600000001</v>
      </c>
      <c r="AK11" s="661">
        <v>1241739.54</v>
      </c>
      <c r="AL11" s="151">
        <f>[1]Субсидия_факт!IX13</f>
        <v>0</v>
      </c>
      <c r="AM11" s="661"/>
      <c r="AN11" s="151">
        <f>[1]Субсидия_факт!JJ13</f>
        <v>0</v>
      </c>
      <c r="AO11" s="661"/>
      <c r="AP11" s="151">
        <f>[1]Субсидия_факт!JP13</f>
        <v>0</v>
      </c>
      <c r="AQ11" s="661"/>
      <c r="AR11" s="860"/>
      <c r="AS11" s="861"/>
      <c r="AT11" s="860">
        <f>[1]Субсидия_факт!JV13</f>
        <v>0</v>
      </c>
      <c r="AU11" s="861"/>
      <c r="AV11" s="860"/>
      <c r="AW11" s="861"/>
      <c r="AX11" s="151">
        <f>[1]Субсидия_факт!JX13</f>
        <v>0</v>
      </c>
      <c r="AY11" s="661"/>
      <c r="AZ11" s="151">
        <f>[1]Субсидия_факт!KD13</f>
        <v>0</v>
      </c>
      <c r="BA11" s="661"/>
      <c r="BB11" s="151">
        <f>[1]Субсидия_факт!KV13</f>
        <v>374019.72</v>
      </c>
      <c r="BC11" s="790">
        <f t="shared" si="4"/>
        <v>374019.72</v>
      </c>
      <c r="BD11" s="402">
        <f>[1]Субсидия_факт!LB13</f>
        <v>0</v>
      </c>
      <c r="BE11" s="661"/>
    </row>
    <row r="12" spans="1:57" s="412" customFormat="1" ht="21" customHeight="1" x14ac:dyDescent="0.3">
      <c r="A12" s="416" t="s">
        <v>84</v>
      </c>
      <c r="B12" s="148">
        <f t="shared" si="0"/>
        <v>39225152.229999997</v>
      </c>
      <c r="C12" s="148">
        <f t="shared" si="1"/>
        <v>953376.48</v>
      </c>
      <c r="D12" s="151">
        <f>[1]Субсидия_факт!AV14</f>
        <v>277059.42</v>
      </c>
      <c r="E12" s="661">
        <v>0</v>
      </c>
      <c r="F12" s="151">
        <f>[1]Субсидия_факт!BB14</f>
        <v>0</v>
      </c>
      <c r="G12" s="661"/>
      <c r="H12" s="151">
        <f>[1]Субсидия_факт!BD14</f>
        <v>0</v>
      </c>
      <c r="I12" s="661"/>
      <c r="J12" s="151">
        <f>[1]Субсидия_факт!BF14</f>
        <v>100384.69</v>
      </c>
      <c r="K12" s="790">
        <f t="shared" si="2"/>
        <v>100384.69</v>
      </c>
      <c r="L12" s="151">
        <f>[1]Субсидия_факт!BH14</f>
        <v>3688576.09</v>
      </c>
      <c r="M12" s="661"/>
      <c r="N12" s="151">
        <f>[1]Субсидия_факт!DH14</f>
        <v>160536.26999999999</v>
      </c>
      <c r="O12" s="661"/>
      <c r="P12" s="151">
        <f>[1]Субсидия_факт!CV14</f>
        <v>8395.9599999999991</v>
      </c>
      <c r="Q12" s="790">
        <f>P12</f>
        <v>8395.9599999999991</v>
      </c>
      <c r="R12" s="151">
        <f>[1]Субсидия_факт!ET14</f>
        <v>866544.54</v>
      </c>
      <c r="S12" s="661"/>
      <c r="T12" s="860">
        <f>[1]Субсидия_факт!EZ14</f>
        <v>0</v>
      </c>
      <c r="U12" s="861"/>
      <c r="V12" s="151">
        <f>[1]Субсидия_факт!FH14</f>
        <v>32921385.800000001</v>
      </c>
      <c r="W12" s="661"/>
      <c r="X12" s="151">
        <f>[1]Субсидия_факт!GH14</f>
        <v>91911.41</v>
      </c>
      <c r="Y12" s="661"/>
      <c r="Z12" s="151">
        <f>[1]Субсидия_факт!GR14</f>
        <v>0</v>
      </c>
      <c r="AA12" s="661"/>
      <c r="AB12" s="151">
        <f>[1]Субсидия_факт!HF14</f>
        <v>113035</v>
      </c>
      <c r="AC12" s="661"/>
      <c r="AD12" s="151">
        <f>[1]Субсидия_факт!HZ14</f>
        <v>0</v>
      </c>
      <c r="AE12" s="661"/>
      <c r="AF12" s="151">
        <f>[1]Субсидия_факт!IF14</f>
        <v>0</v>
      </c>
      <c r="AG12" s="661"/>
      <c r="AH12" s="151">
        <f>[1]Субсидия_факт!IH14</f>
        <v>0</v>
      </c>
      <c r="AI12" s="790">
        <f t="shared" si="3"/>
        <v>0</v>
      </c>
      <c r="AJ12" s="151">
        <f>[1]Субсидия_факт!IJ14</f>
        <v>865340.15999999992</v>
      </c>
      <c r="AK12" s="661">
        <v>712612.94</v>
      </c>
      <c r="AL12" s="151">
        <f>[1]Субсидия_факт!IX14</f>
        <v>0</v>
      </c>
      <c r="AM12" s="661"/>
      <c r="AN12" s="151">
        <f>[1]Субсидия_факт!JJ14</f>
        <v>0</v>
      </c>
      <c r="AO12" s="661"/>
      <c r="AP12" s="151">
        <f>[1]Субсидия_факт!JP14</f>
        <v>0</v>
      </c>
      <c r="AQ12" s="661"/>
      <c r="AR12" s="860"/>
      <c r="AS12" s="861"/>
      <c r="AT12" s="860">
        <f>[1]Субсидия_факт!JV14</f>
        <v>0</v>
      </c>
      <c r="AU12" s="861"/>
      <c r="AV12" s="860"/>
      <c r="AW12" s="861"/>
      <c r="AX12" s="151">
        <f>[1]Субсидия_факт!JX14</f>
        <v>0</v>
      </c>
      <c r="AY12" s="661"/>
      <c r="AZ12" s="151">
        <f>[1]Субсидия_факт!KD14</f>
        <v>0</v>
      </c>
      <c r="BA12" s="661"/>
      <c r="BB12" s="151">
        <f>[1]Субсидия_факт!KV14</f>
        <v>131982.89000000001</v>
      </c>
      <c r="BC12" s="790">
        <f t="shared" si="4"/>
        <v>131982.89000000001</v>
      </c>
      <c r="BD12" s="402">
        <f>[1]Субсидия_факт!LB14</f>
        <v>0</v>
      </c>
      <c r="BE12" s="661"/>
    </row>
    <row r="13" spans="1:57" s="412" customFormat="1" ht="21" customHeight="1" x14ac:dyDescent="0.3">
      <c r="A13" s="416" t="s">
        <v>85</v>
      </c>
      <c r="B13" s="148">
        <f t="shared" si="0"/>
        <v>27459533.659999996</v>
      </c>
      <c r="C13" s="148">
        <f t="shared" si="1"/>
        <v>656940.34</v>
      </c>
      <c r="D13" s="151">
        <f>[1]Субсидия_факт!AV15</f>
        <v>400009.79</v>
      </c>
      <c r="E13" s="661">
        <v>94014.31</v>
      </c>
      <c r="F13" s="151">
        <f>[1]Субсидия_факт!BB15</f>
        <v>0</v>
      </c>
      <c r="G13" s="661"/>
      <c r="H13" s="151">
        <f>[1]Субсидия_факт!BD15</f>
        <v>0</v>
      </c>
      <c r="I13" s="661"/>
      <c r="J13" s="151">
        <f>[1]Субсидия_факт!BF15</f>
        <v>69354.61</v>
      </c>
      <c r="K13" s="790">
        <f t="shared" si="2"/>
        <v>69354.61</v>
      </c>
      <c r="L13" s="151">
        <f>[1]Субсидия_факт!BH15</f>
        <v>338085.59</v>
      </c>
      <c r="M13" s="661"/>
      <c r="N13" s="151">
        <f>[1]Субсидия_факт!DH15</f>
        <v>59337.79</v>
      </c>
      <c r="O13" s="661"/>
      <c r="P13" s="151">
        <f>[1]Субсидия_факт!CV15</f>
        <v>4897.6400000000003</v>
      </c>
      <c r="Q13" s="790"/>
      <c r="R13" s="151">
        <f>[1]Субсидия_факт!ET15</f>
        <v>653237.90999999992</v>
      </c>
      <c r="S13" s="661"/>
      <c r="T13" s="860">
        <f>[1]Субсидия_факт!EZ15</f>
        <v>0</v>
      </c>
      <c r="U13" s="861"/>
      <c r="V13" s="151">
        <f>[1]Субсидия_факт!FH15</f>
        <v>21813830</v>
      </c>
      <c r="W13" s="661"/>
      <c r="X13" s="151">
        <f>[1]Субсидия_факт!GH15</f>
        <v>74033.179999999993</v>
      </c>
      <c r="Y13" s="661"/>
      <c r="Z13" s="151">
        <f>[1]Субсидия_факт!GR15</f>
        <v>0</v>
      </c>
      <c r="AA13" s="661"/>
      <c r="AB13" s="151">
        <f>[1]Субсидия_факт!HF15</f>
        <v>0</v>
      </c>
      <c r="AC13" s="661"/>
      <c r="AD13" s="151">
        <f>[1]Субсидия_факт!HZ15</f>
        <v>3500000</v>
      </c>
      <c r="AE13" s="661"/>
      <c r="AF13" s="151">
        <f>[1]Субсидия_факт!IF15</f>
        <v>0</v>
      </c>
      <c r="AG13" s="661"/>
      <c r="AH13" s="151">
        <f>[1]Субсидия_факт!IH15</f>
        <v>0</v>
      </c>
      <c r="AI13" s="790">
        <f t="shared" si="3"/>
        <v>0</v>
      </c>
      <c r="AJ13" s="151">
        <f>[1]Субсидия_факт!IJ15</f>
        <v>338288.13</v>
      </c>
      <c r="AK13" s="661">
        <v>285112.40000000002</v>
      </c>
      <c r="AL13" s="151">
        <f>[1]Субсидия_факт!IX15</f>
        <v>0</v>
      </c>
      <c r="AM13" s="661"/>
      <c r="AN13" s="151">
        <f>[1]Субсидия_факт!JJ15</f>
        <v>0</v>
      </c>
      <c r="AO13" s="661"/>
      <c r="AP13" s="151">
        <f>[1]Субсидия_факт!JP15</f>
        <v>0</v>
      </c>
      <c r="AQ13" s="661"/>
      <c r="AR13" s="860"/>
      <c r="AS13" s="861"/>
      <c r="AT13" s="860">
        <f>[1]Субсидия_факт!JV15</f>
        <v>0</v>
      </c>
      <c r="AU13" s="861"/>
      <c r="AV13" s="860"/>
      <c r="AW13" s="861"/>
      <c r="AX13" s="151">
        <f>[1]Субсидия_факт!JX15</f>
        <v>0</v>
      </c>
      <c r="AY13" s="661"/>
      <c r="AZ13" s="151">
        <f>[1]Субсидия_факт!KD15</f>
        <v>0</v>
      </c>
      <c r="BA13" s="661"/>
      <c r="BB13" s="151">
        <f>[1]Субсидия_факт!KV15</f>
        <v>208459.02</v>
      </c>
      <c r="BC13" s="790">
        <f t="shared" si="4"/>
        <v>208459.02</v>
      </c>
      <c r="BD13" s="402">
        <f>[1]Субсидия_факт!LB15</f>
        <v>0</v>
      </c>
      <c r="BE13" s="661"/>
    </row>
    <row r="14" spans="1:57" s="412" customFormat="1" ht="21" customHeight="1" x14ac:dyDescent="0.3">
      <c r="A14" s="416" t="s">
        <v>86</v>
      </c>
      <c r="B14" s="148">
        <f t="shared" si="0"/>
        <v>31256245.859999999</v>
      </c>
      <c r="C14" s="148">
        <f t="shared" si="1"/>
        <v>1402701.21</v>
      </c>
      <c r="D14" s="151">
        <f>[1]Субсидия_факт!AV16</f>
        <v>120002.94</v>
      </c>
      <c r="E14" s="661">
        <v>0</v>
      </c>
      <c r="F14" s="151">
        <f>[1]Субсидия_факт!BB16</f>
        <v>305665</v>
      </c>
      <c r="G14" s="661"/>
      <c r="H14" s="151">
        <f>[1]Субсидия_факт!BD16</f>
        <v>0</v>
      </c>
      <c r="I14" s="661"/>
      <c r="J14" s="151">
        <f>[1]Субсидия_факт!BF16</f>
        <v>94574.47</v>
      </c>
      <c r="K14" s="790">
        <f t="shared" si="2"/>
        <v>94574.47</v>
      </c>
      <c r="L14" s="151">
        <f>[1]Субсидия_факт!BH16</f>
        <v>3767990.23</v>
      </c>
      <c r="M14" s="661"/>
      <c r="N14" s="151">
        <f>[1]Субсидия_факт!DH16</f>
        <v>136691.76999999999</v>
      </c>
      <c r="O14" s="790">
        <f>N14</f>
        <v>136691.76999999999</v>
      </c>
      <c r="P14" s="151">
        <f>[1]Субсидия_факт!CV16</f>
        <v>11194.61</v>
      </c>
      <c r="Q14" s="790">
        <f t="shared" ref="Q14:Q19" si="5">P14</f>
        <v>11194.61</v>
      </c>
      <c r="R14" s="151">
        <f>[1]Субсидия_факт!ET16</f>
        <v>2013276.91</v>
      </c>
      <c r="S14" s="661"/>
      <c r="T14" s="860">
        <f>[1]Субсидия_факт!EZ16</f>
        <v>0</v>
      </c>
      <c r="U14" s="861"/>
      <c r="V14" s="151">
        <f>[1]Субсидия_факт!FH16</f>
        <v>22331520</v>
      </c>
      <c r="W14" s="661"/>
      <c r="X14" s="151">
        <f>[1]Субсидия_факт!GH16</f>
        <v>81514.490000000005</v>
      </c>
      <c r="Y14" s="661"/>
      <c r="Z14" s="151">
        <f>[1]Субсидия_факт!GR16</f>
        <v>0</v>
      </c>
      <c r="AA14" s="661"/>
      <c r="AB14" s="151">
        <f>[1]Субсидия_факт!HF16</f>
        <v>136435</v>
      </c>
      <c r="AC14" s="661"/>
      <c r="AD14" s="151">
        <f>[1]Субсидия_факт!HZ16</f>
        <v>0</v>
      </c>
      <c r="AE14" s="661"/>
      <c r="AF14" s="151">
        <f>[1]Субсидия_факт!IF16</f>
        <v>0</v>
      </c>
      <c r="AG14" s="661"/>
      <c r="AH14" s="151">
        <f>[1]Субсидия_факт!IH16</f>
        <v>0</v>
      </c>
      <c r="AI14" s="790">
        <f t="shared" si="3"/>
        <v>0</v>
      </c>
      <c r="AJ14" s="151">
        <f>[1]Субсидия_факт!IJ16</f>
        <v>952477.27999999991</v>
      </c>
      <c r="AK14" s="661">
        <v>855337.2</v>
      </c>
      <c r="AL14" s="151">
        <f>[1]Субсидия_факт!IX16</f>
        <v>0</v>
      </c>
      <c r="AM14" s="661"/>
      <c r="AN14" s="151">
        <f>[1]Субсидия_факт!JJ16</f>
        <v>0</v>
      </c>
      <c r="AO14" s="661"/>
      <c r="AP14" s="151">
        <f>[1]Субсидия_факт!JP16</f>
        <v>0</v>
      </c>
      <c r="AQ14" s="661"/>
      <c r="AR14" s="860"/>
      <c r="AS14" s="861"/>
      <c r="AT14" s="860">
        <f>[1]Субсидия_факт!JV16</f>
        <v>0</v>
      </c>
      <c r="AU14" s="861"/>
      <c r="AV14" s="860"/>
      <c r="AW14" s="861"/>
      <c r="AX14" s="151">
        <f>[1]Субсидия_факт!JX16</f>
        <v>1000000</v>
      </c>
      <c r="AY14" s="661"/>
      <c r="AZ14" s="151">
        <f>[1]Субсидия_факт!KD16</f>
        <v>0</v>
      </c>
      <c r="BA14" s="661"/>
      <c r="BB14" s="151">
        <f>[1]Субсидия_факт!KV16</f>
        <v>304903.15999999997</v>
      </c>
      <c r="BC14" s="790">
        <f t="shared" si="4"/>
        <v>304903.15999999997</v>
      </c>
      <c r="BD14" s="402">
        <f>[1]Субсидия_факт!LB16</f>
        <v>0</v>
      </c>
      <c r="BE14" s="661"/>
    </row>
    <row r="15" spans="1:57" s="412" customFormat="1" ht="21" customHeight="1" x14ac:dyDescent="0.3">
      <c r="A15" s="416" t="s">
        <v>87</v>
      </c>
      <c r="B15" s="148">
        <f t="shared" si="0"/>
        <v>21048302.939999998</v>
      </c>
      <c r="C15" s="148">
        <f t="shared" si="1"/>
        <v>768537.3</v>
      </c>
      <c r="D15" s="151">
        <f>[1]Субсидия_факт!AV17</f>
        <v>308007.53999999998</v>
      </c>
      <c r="E15" s="661">
        <v>0</v>
      </c>
      <c r="F15" s="151">
        <f>[1]Субсидия_факт!BB17</f>
        <v>0</v>
      </c>
      <c r="G15" s="661"/>
      <c r="H15" s="151">
        <f>[1]Субсидия_факт!BD17</f>
        <v>0</v>
      </c>
      <c r="I15" s="661"/>
      <c r="J15" s="151">
        <f>[1]Субсидия_факт!BF17</f>
        <v>52159.25</v>
      </c>
      <c r="K15" s="790">
        <f t="shared" si="2"/>
        <v>52159.25</v>
      </c>
      <c r="L15" s="151">
        <f>[1]Субсидия_факт!BH17</f>
        <v>775919.58</v>
      </c>
      <c r="M15" s="661"/>
      <c r="N15" s="151">
        <f>[1]Субсидия_факт!DH17</f>
        <v>82502.58</v>
      </c>
      <c r="O15" s="661"/>
      <c r="P15" s="151">
        <f>[1]Субсидия_факт!CV17</f>
        <v>6996.63</v>
      </c>
      <c r="Q15" s="790">
        <f t="shared" si="5"/>
        <v>6996.63</v>
      </c>
      <c r="R15" s="151">
        <f>[1]Субсидия_факт!ET17</f>
        <v>489600.94</v>
      </c>
      <c r="S15" s="661"/>
      <c r="T15" s="860">
        <f>[1]Субсидия_факт!EZ17</f>
        <v>0</v>
      </c>
      <c r="U15" s="861"/>
      <c r="V15" s="151">
        <f>[1]Субсидия_факт!FH17</f>
        <v>17237750</v>
      </c>
      <c r="W15" s="661"/>
      <c r="X15" s="151">
        <f>[1]Субсидия_факт!GH17</f>
        <v>0</v>
      </c>
      <c r="Y15" s="661"/>
      <c r="Z15" s="151">
        <f>[1]Субсидия_факт!GR17</f>
        <v>0</v>
      </c>
      <c r="AA15" s="661"/>
      <c r="AB15" s="151">
        <f>[1]Субсидия_факт!HF17</f>
        <v>123435</v>
      </c>
      <c r="AC15" s="661"/>
      <c r="AD15" s="151">
        <f>[1]Субсидия_факт!HZ17</f>
        <v>0</v>
      </c>
      <c r="AE15" s="661"/>
      <c r="AF15" s="151">
        <f>[1]Субсидия_факт!IF17</f>
        <v>0</v>
      </c>
      <c r="AG15" s="661"/>
      <c r="AH15" s="151">
        <f>[1]Субсидия_факт!IH17</f>
        <v>0</v>
      </c>
      <c r="AI15" s="790">
        <f t="shared" si="3"/>
        <v>0</v>
      </c>
      <c r="AJ15" s="151">
        <f>[1]Субсидия_факт!IJ17</f>
        <v>655758.52</v>
      </c>
      <c r="AK15" s="661">
        <v>655758.52</v>
      </c>
      <c r="AL15" s="151">
        <f>[1]Субсидия_факт!IX17</f>
        <v>0</v>
      </c>
      <c r="AM15" s="661"/>
      <c r="AN15" s="151">
        <f>[1]Субсидия_факт!JJ17</f>
        <v>0</v>
      </c>
      <c r="AO15" s="661"/>
      <c r="AP15" s="151">
        <f>[1]Субсидия_факт!JP17</f>
        <v>1262550</v>
      </c>
      <c r="AQ15" s="661"/>
      <c r="AR15" s="860"/>
      <c r="AS15" s="861"/>
      <c r="AT15" s="860">
        <f>[1]Субсидия_факт!JV17</f>
        <v>0</v>
      </c>
      <c r="AU15" s="861"/>
      <c r="AV15" s="860"/>
      <c r="AW15" s="861"/>
      <c r="AX15" s="151">
        <f>[1]Субсидия_факт!JX17</f>
        <v>0</v>
      </c>
      <c r="AY15" s="661"/>
      <c r="AZ15" s="151">
        <f>[1]Субсидия_факт!KD17</f>
        <v>0</v>
      </c>
      <c r="BA15" s="661"/>
      <c r="BB15" s="151">
        <f>[1]Субсидия_факт!KV17</f>
        <v>53622.9</v>
      </c>
      <c r="BC15" s="790">
        <f t="shared" si="4"/>
        <v>53622.9</v>
      </c>
      <c r="BD15" s="402">
        <f>[1]Субсидия_факт!LB17</f>
        <v>0</v>
      </c>
      <c r="BE15" s="661"/>
    </row>
    <row r="16" spans="1:57" s="412" customFormat="1" ht="21" customHeight="1" x14ac:dyDescent="0.3">
      <c r="A16" s="416" t="s">
        <v>88</v>
      </c>
      <c r="B16" s="148">
        <f t="shared" si="0"/>
        <v>6662506.8900000006</v>
      </c>
      <c r="C16" s="148">
        <f t="shared" si="1"/>
        <v>1156738.5899999999</v>
      </c>
      <c r="D16" s="151">
        <f>[1]Субсидия_факт!AV18</f>
        <v>403209.87</v>
      </c>
      <c r="E16" s="661">
        <v>0</v>
      </c>
      <c r="F16" s="151">
        <f>[1]Субсидия_факт!BB18</f>
        <v>0</v>
      </c>
      <c r="G16" s="661"/>
      <c r="H16" s="151">
        <f>[1]Субсидия_факт!BD18</f>
        <v>0</v>
      </c>
      <c r="I16" s="661"/>
      <c r="J16" s="151">
        <f>[1]Субсидия_факт!BF18</f>
        <v>73940.039999999994</v>
      </c>
      <c r="K16" s="790">
        <f t="shared" si="2"/>
        <v>73940.039999999994</v>
      </c>
      <c r="L16" s="151">
        <f>[1]Субсидия_факт!BH18</f>
        <v>574745.51</v>
      </c>
      <c r="M16" s="661"/>
      <c r="N16" s="151">
        <f>[1]Субсидия_факт!DH18</f>
        <v>81424.42</v>
      </c>
      <c r="O16" s="790">
        <f>N16</f>
        <v>81424.42</v>
      </c>
      <c r="P16" s="151">
        <f>[1]Субсидия_факт!CV18</f>
        <v>26587.200000000001</v>
      </c>
      <c r="Q16" s="790">
        <f t="shared" si="5"/>
        <v>26587.200000000001</v>
      </c>
      <c r="R16" s="151">
        <f>[1]Субсидия_факт!ET18</f>
        <v>974835.32000000007</v>
      </c>
      <c r="S16" s="661"/>
      <c r="T16" s="860">
        <f>[1]Субсидия_факт!EZ18</f>
        <v>0</v>
      </c>
      <c r="U16" s="861"/>
      <c r="V16" s="151">
        <f>[1]Субсидия_факт!FH18</f>
        <v>0</v>
      </c>
      <c r="W16" s="661"/>
      <c r="X16" s="151">
        <f>[1]Субсидия_факт!GH18</f>
        <v>0</v>
      </c>
      <c r="Y16" s="661"/>
      <c r="Z16" s="151">
        <f>[1]Субсидия_факт!GR18</f>
        <v>0</v>
      </c>
      <c r="AA16" s="661"/>
      <c r="AB16" s="151">
        <f>[1]Субсидия_факт!HF18</f>
        <v>0</v>
      </c>
      <c r="AC16" s="661"/>
      <c r="AD16" s="151">
        <f>[1]Субсидия_факт!HZ18</f>
        <v>3400000</v>
      </c>
      <c r="AE16" s="661"/>
      <c r="AF16" s="151">
        <f>[1]Субсидия_факт!IF18</f>
        <v>0</v>
      </c>
      <c r="AG16" s="661"/>
      <c r="AH16" s="151">
        <f>[1]Субсидия_факт!IH18</f>
        <v>0</v>
      </c>
      <c r="AI16" s="790">
        <f t="shared" si="3"/>
        <v>0</v>
      </c>
      <c r="AJ16" s="151">
        <f>[1]Субсидия_факт!IJ18</f>
        <v>1047330.1799999999</v>
      </c>
      <c r="AK16" s="661">
        <v>894352.58</v>
      </c>
      <c r="AL16" s="151">
        <f>[1]Субсидия_факт!IX18</f>
        <v>0</v>
      </c>
      <c r="AM16" s="661"/>
      <c r="AN16" s="151">
        <f>[1]Субсидия_факт!JJ18</f>
        <v>0</v>
      </c>
      <c r="AO16" s="661"/>
      <c r="AP16" s="151">
        <f>[1]Субсидия_факт!JP18</f>
        <v>0</v>
      </c>
      <c r="AQ16" s="661"/>
      <c r="AR16" s="860"/>
      <c r="AS16" s="861"/>
      <c r="AT16" s="860">
        <f>[1]Субсидия_факт!JV18</f>
        <v>0</v>
      </c>
      <c r="AU16" s="861"/>
      <c r="AV16" s="860"/>
      <c r="AW16" s="861"/>
      <c r="AX16" s="151">
        <f>[1]Субсидия_факт!JX18</f>
        <v>0</v>
      </c>
      <c r="AY16" s="661"/>
      <c r="AZ16" s="151">
        <f>[1]Субсидия_факт!KD18</f>
        <v>0</v>
      </c>
      <c r="BA16" s="661"/>
      <c r="BB16" s="151">
        <f>[1]Субсидия_факт!KV18</f>
        <v>80434.350000000006</v>
      </c>
      <c r="BC16" s="790">
        <f t="shared" si="4"/>
        <v>80434.350000000006</v>
      </c>
      <c r="BD16" s="402">
        <f>[1]Субсидия_факт!LB18</f>
        <v>0</v>
      </c>
      <c r="BE16" s="661"/>
    </row>
    <row r="17" spans="1:57" s="412" customFormat="1" ht="21" customHeight="1" x14ac:dyDescent="0.3">
      <c r="A17" s="416" t="s">
        <v>89</v>
      </c>
      <c r="B17" s="148">
        <f t="shared" si="0"/>
        <v>24913608.850000001</v>
      </c>
      <c r="C17" s="148">
        <f t="shared" si="1"/>
        <v>1696505.48</v>
      </c>
      <c r="D17" s="151">
        <f>[1]Субсидия_факт!AV19</f>
        <v>77475.58</v>
      </c>
      <c r="E17" s="661">
        <v>1709.5</v>
      </c>
      <c r="F17" s="151">
        <f>[1]Субсидия_факт!BB19</f>
        <v>0</v>
      </c>
      <c r="G17" s="661"/>
      <c r="H17" s="151">
        <f>[1]Субсидия_факт!BD19</f>
        <v>0</v>
      </c>
      <c r="I17" s="661"/>
      <c r="J17" s="151">
        <f>[1]Субсидия_факт!BF19</f>
        <v>36635.160000000003</v>
      </c>
      <c r="K17" s="790">
        <f t="shared" si="2"/>
        <v>36635.160000000003</v>
      </c>
      <c r="L17" s="151">
        <f>[1]Субсидия_факт!BH19</f>
        <v>3637880.06</v>
      </c>
      <c r="M17" s="661"/>
      <c r="N17" s="151">
        <f>[1]Субсидия_факт!DH19</f>
        <v>76010.19</v>
      </c>
      <c r="O17" s="790">
        <f>N17</f>
        <v>76010.19</v>
      </c>
      <c r="P17" s="151">
        <f>[1]Субсидия_факт!CV19</f>
        <v>6996.63</v>
      </c>
      <c r="Q17" s="790">
        <f t="shared" si="5"/>
        <v>6996.63</v>
      </c>
      <c r="R17" s="151">
        <f>[1]Субсидия_факт!ET19</f>
        <v>495459.41000000003</v>
      </c>
      <c r="S17" s="661"/>
      <c r="T17" s="860">
        <f>[1]Субсидия_факт!EZ19</f>
        <v>0</v>
      </c>
      <c r="U17" s="861"/>
      <c r="V17" s="151">
        <f>[1]Субсидия_факт!FH19</f>
        <v>18813450</v>
      </c>
      <c r="W17" s="661"/>
      <c r="X17" s="151">
        <f>[1]Субсидия_факт!GH19</f>
        <v>66514.240000000005</v>
      </c>
      <c r="Y17" s="790">
        <f>X17</f>
        <v>66514.240000000005</v>
      </c>
      <c r="Z17" s="151">
        <f>[1]Субсидия_факт!GR19</f>
        <v>0</v>
      </c>
      <c r="AA17" s="661"/>
      <c r="AB17" s="151">
        <f>[1]Субсидия_факт!HF19</f>
        <v>113035</v>
      </c>
      <c r="AC17" s="661"/>
      <c r="AD17" s="151">
        <f>[1]Субсидия_факт!HZ19</f>
        <v>0</v>
      </c>
      <c r="AE17" s="661"/>
      <c r="AF17" s="151">
        <f>[1]Субсидия_факт!IF19</f>
        <v>0</v>
      </c>
      <c r="AG17" s="661"/>
      <c r="AH17" s="151">
        <f>[1]Субсидия_факт!IH19</f>
        <v>977500</v>
      </c>
      <c r="AI17" s="790">
        <f t="shared" si="3"/>
        <v>977500</v>
      </c>
      <c r="AJ17" s="151">
        <f>[1]Субсидия_факт!IJ19</f>
        <v>367285.48</v>
      </c>
      <c r="AK17" s="661">
        <v>285772.65999999997</v>
      </c>
      <c r="AL17" s="151">
        <f>[1]Субсидия_факт!IX19</f>
        <v>0</v>
      </c>
      <c r="AM17" s="661"/>
      <c r="AN17" s="151">
        <f>[1]Субсидия_факт!JJ19</f>
        <v>0</v>
      </c>
      <c r="AO17" s="661"/>
      <c r="AP17" s="151">
        <f>[1]Субсидия_факт!JP19</f>
        <v>0</v>
      </c>
      <c r="AQ17" s="661"/>
      <c r="AR17" s="860"/>
      <c r="AS17" s="861"/>
      <c r="AT17" s="860">
        <f>[1]Субсидия_факт!JV19</f>
        <v>0</v>
      </c>
      <c r="AU17" s="861"/>
      <c r="AV17" s="860"/>
      <c r="AW17" s="861"/>
      <c r="AX17" s="151">
        <f>[1]Субсидия_факт!JX19</f>
        <v>0</v>
      </c>
      <c r="AY17" s="661"/>
      <c r="AZ17" s="151">
        <f>[1]Субсидия_факт!KD19</f>
        <v>0</v>
      </c>
      <c r="BA17" s="661"/>
      <c r="BB17" s="151">
        <f>[1]Субсидия_факт!KV19</f>
        <v>245367.1</v>
      </c>
      <c r="BC17" s="790">
        <f t="shared" si="4"/>
        <v>245367.1</v>
      </c>
      <c r="BD17" s="402">
        <f>[1]Субсидия_факт!LB19</f>
        <v>0</v>
      </c>
      <c r="BE17" s="661"/>
    </row>
    <row r="18" spans="1:57" s="412" customFormat="1" ht="21" customHeight="1" x14ac:dyDescent="0.3">
      <c r="A18" s="416" t="s">
        <v>90</v>
      </c>
      <c r="B18" s="148">
        <f t="shared" si="0"/>
        <v>5334357.4400000004</v>
      </c>
      <c r="C18" s="148">
        <f t="shared" si="1"/>
        <v>892047.94</v>
      </c>
      <c r="D18" s="151">
        <f>[1]Субсидия_факт!AV20</f>
        <v>199162.77</v>
      </c>
      <c r="E18" s="661">
        <v>0</v>
      </c>
      <c r="F18" s="151">
        <f>[1]Субсидия_факт!BB20</f>
        <v>0</v>
      </c>
      <c r="G18" s="661"/>
      <c r="H18" s="151">
        <f>[1]Субсидия_факт!BD20</f>
        <v>0</v>
      </c>
      <c r="I18" s="661"/>
      <c r="J18" s="151">
        <f>[1]Субсидия_факт!BF20</f>
        <v>85095.91</v>
      </c>
      <c r="K18" s="790">
        <f t="shared" si="2"/>
        <v>85095.91</v>
      </c>
      <c r="L18" s="151">
        <f>[1]Субсидия_факт!BH20</f>
        <v>1595795.23</v>
      </c>
      <c r="M18" s="661"/>
      <c r="N18" s="151">
        <f>[1]Субсидия_факт!DH20</f>
        <v>127964.94</v>
      </c>
      <c r="O18" s="661"/>
      <c r="P18" s="151">
        <f>[1]Субсидия_факт!CV20</f>
        <v>13851.92</v>
      </c>
      <c r="Q18" s="790">
        <f t="shared" si="5"/>
        <v>13851.92</v>
      </c>
      <c r="R18" s="151">
        <f>[1]Субсидия_факт!ET20</f>
        <v>1171010.46</v>
      </c>
      <c r="S18" s="661"/>
      <c r="T18" s="860">
        <f>[1]Субсидия_факт!EZ20</f>
        <v>0</v>
      </c>
      <c r="U18" s="861"/>
      <c r="V18" s="151">
        <f>[1]Субсидия_факт!FH20</f>
        <v>0</v>
      </c>
      <c r="W18" s="661"/>
      <c r="X18" s="151">
        <f>[1]Субсидия_факт!GH20</f>
        <v>100428.2</v>
      </c>
      <c r="Y18" s="661"/>
      <c r="Z18" s="151">
        <f>[1]Субсидия_факт!GR20</f>
        <v>0</v>
      </c>
      <c r="AA18" s="661"/>
      <c r="AB18" s="151">
        <f>[1]Субсидия_факт!HF20</f>
        <v>0</v>
      </c>
      <c r="AC18" s="661"/>
      <c r="AD18" s="151">
        <f>[1]Субсидия_факт!HZ20</f>
        <v>0</v>
      </c>
      <c r="AE18" s="661"/>
      <c r="AF18" s="151">
        <f>[1]Субсидия_факт!IF20</f>
        <v>0</v>
      </c>
      <c r="AG18" s="661"/>
      <c r="AH18" s="151">
        <f>[1]Субсидия_факт!IH20</f>
        <v>0</v>
      </c>
      <c r="AI18" s="790">
        <f t="shared" si="3"/>
        <v>0</v>
      </c>
      <c r="AJ18" s="151">
        <f>[1]Субсидия_факт!IJ20</f>
        <v>624299.56999999995</v>
      </c>
      <c r="AK18" s="661">
        <v>511551.67</v>
      </c>
      <c r="AL18" s="151">
        <f>[1]Субсидия_факт!IX20</f>
        <v>0</v>
      </c>
      <c r="AM18" s="661"/>
      <c r="AN18" s="151">
        <f>[1]Субсидия_факт!JJ20</f>
        <v>0</v>
      </c>
      <c r="AO18" s="661"/>
      <c r="AP18" s="151">
        <f>[1]Субсидия_факт!JP20</f>
        <v>1135200</v>
      </c>
      <c r="AQ18" s="661"/>
      <c r="AR18" s="860"/>
      <c r="AS18" s="861"/>
      <c r="AT18" s="860">
        <f>[1]Субсидия_факт!JV20</f>
        <v>0</v>
      </c>
      <c r="AU18" s="861"/>
      <c r="AV18" s="860"/>
      <c r="AW18" s="861"/>
      <c r="AX18" s="151">
        <f>[1]Субсидия_факт!JX20</f>
        <v>0</v>
      </c>
      <c r="AY18" s="661"/>
      <c r="AZ18" s="151">
        <f>[1]Субсидия_факт!KD20</f>
        <v>0</v>
      </c>
      <c r="BA18" s="661"/>
      <c r="BB18" s="151">
        <f>[1]Субсидия_факт!KV20</f>
        <v>281548.44</v>
      </c>
      <c r="BC18" s="790">
        <f t="shared" si="4"/>
        <v>281548.44</v>
      </c>
      <c r="BD18" s="402">
        <f>[1]Субсидия_факт!LB20</f>
        <v>0</v>
      </c>
      <c r="BE18" s="661"/>
    </row>
    <row r="19" spans="1:57" s="412" customFormat="1" ht="21" customHeight="1" x14ac:dyDescent="0.3">
      <c r="A19" s="416" t="s">
        <v>91</v>
      </c>
      <c r="B19" s="148">
        <f t="shared" si="0"/>
        <v>14344893.949999999</v>
      </c>
      <c r="C19" s="148">
        <f t="shared" si="1"/>
        <v>841614.26</v>
      </c>
      <c r="D19" s="151">
        <f>[1]Субсидия_факт!AV21</f>
        <v>197899.58</v>
      </c>
      <c r="E19" s="661">
        <v>0</v>
      </c>
      <c r="F19" s="151">
        <f>[1]Субсидия_факт!BB21</f>
        <v>0</v>
      </c>
      <c r="G19" s="661"/>
      <c r="H19" s="151">
        <f>[1]Субсидия_факт!BD21</f>
        <v>0</v>
      </c>
      <c r="I19" s="661"/>
      <c r="J19" s="151">
        <f>[1]Субсидия_факт!BF21</f>
        <v>90743.23</v>
      </c>
      <c r="K19" s="790">
        <f t="shared" si="2"/>
        <v>90743.23</v>
      </c>
      <c r="L19" s="151">
        <f>[1]Субсидия_факт!BH21</f>
        <v>2341687.58</v>
      </c>
      <c r="M19" s="661"/>
      <c r="N19" s="151">
        <f>[1]Субсидия_факт!DH21</f>
        <v>95354.54</v>
      </c>
      <c r="O19" s="790">
        <f>N19</f>
        <v>95354.54</v>
      </c>
      <c r="P19" s="151">
        <f>[1]Субсидия_факт!CV21</f>
        <v>7696.29</v>
      </c>
      <c r="Q19" s="790">
        <f t="shared" si="5"/>
        <v>7696.29</v>
      </c>
      <c r="R19" s="151">
        <f>[1]Субсидия_факт!ET21</f>
        <v>417952.91</v>
      </c>
      <c r="S19" s="661"/>
      <c r="T19" s="860">
        <f>[1]Субсидия_факт!EZ21</f>
        <v>0</v>
      </c>
      <c r="U19" s="861"/>
      <c r="V19" s="151">
        <f>[1]Субсидия_факт!FH21</f>
        <v>3269432</v>
      </c>
      <c r="W19" s="661"/>
      <c r="X19" s="151">
        <f>[1]Субсидия_факт!GH21</f>
        <v>71363.8</v>
      </c>
      <c r="Y19" s="661"/>
      <c r="Z19" s="151">
        <f>[1]Субсидия_факт!GR21</f>
        <v>0</v>
      </c>
      <c r="AA19" s="661"/>
      <c r="AB19" s="151">
        <f>[1]Субсидия_факт!HF21</f>
        <v>117585</v>
      </c>
      <c r="AC19" s="661"/>
      <c r="AD19" s="151">
        <f>[1]Субсидия_факт!HZ21</f>
        <v>7000000</v>
      </c>
      <c r="AE19" s="661"/>
      <c r="AF19" s="151">
        <f>[1]Субсидия_факт!IF21</f>
        <v>0</v>
      </c>
      <c r="AG19" s="661"/>
      <c r="AH19" s="151">
        <f>[1]Субсидия_факт!IH21</f>
        <v>0</v>
      </c>
      <c r="AI19" s="790">
        <f t="shared" si="3"/>
        <v>0</v>
      </c>
      <c r="AJ19" s="151">
        <f>[1]Субсидия_факт!IJ21</f>
        <v>537536.30000000005</v>
      </c>
      <c r="AK19" s="661">
        <v>450177.48</v>
      </c>
      <c r="AL19" s="151">
        <f>[1]Субсидия_факт!IX21</f>
        <v>0</v>
      </c>
      <c r="AM19" s="661"/>
      <c r="AN19" s="151">
        <f>[1]Субсидия_факт!JJ21</f>
        <v>0</v>
      </c>
      <c r="AO19" s="661"/>
      <c r="AP19" s="151">
        <f>[1]Субсидия_факт!JP21</f>
        <v>0</v>
      </c>
      <c r="AQ19" s="661"/>
      <c r="AR19" s="860"/>
      <c r="AS19" s="861"/>
      <c r="AT19" s="860">
        <f>[1]Субсидия_факт!JV21</f>
        <v>0</v>
      </c>
      <c r="AU19" s="861"/>
      <c r="AV19" s="860"/>
      <c r="AW19" s="861"/>
      <c r="AX19" s="151">
        <f>[1]Субсидия_факт!JX21</f>
        <v>0</v>
      </c>
      <c r="AY19" s="661"/>
      <c r="AZ19" s="151">
        <f>[1]Субсидия_факт!KD21</f>
        <v>0</v>
      </c>
      <c r="BA19" s="661"/>
      <c r="BB19" s="151">
        <f>[1]Субсидия_факт!KV21</f>
        <v>197642.72</v>
      </c>
      <c r="BC19" s="790">
        <f t="shared" si="4"/>
        <v>197642.72</v>
      </c>
      <c r="BD19" s="402">
        <f>[1]Субсидия_факт!LB21</f>
        <v>0</v>
      </c>
      <c r="BE19" s="661"/>
    </row>
    <row r="20" spans="1:57" s="412" customFormat="1" ht="21" customHeight="1" x14ac:dyDescent="0.3">
      <c r="A20" s="416" t="s">
        <v>92</v>
      </c>
      <c r="B20" s="148">
        <f t="shared" si="0"/>
        <v>6986432.7799999993</v>
      </c>
      <c r="C20" s="148">
        <f t="shared" si="1"/>
        <v>4725155.04</v>
      </c>
      <c r="D20" s="151">
        <f>[1]Субсидия_факт!AV22</f>
        <v>189478.32</v>
      </c>
      <c r="E20" s="661">
        <v>0</v>
      </c>
      <c r="F20" s="151">
        <f>[1]Субсидия_факт!BB22</f>
        <v>0</v>
      </c>
      <c r="G20" s="661"/>
      <c r="H20" s="151">
        <f>[1]Субсидия_факт!BD22</f>
        <v>0</v>
      </c>
      <c r="I20" s="661"/>
      <c r="J20" s="151">
        <f>[1]Субсидия_факт!BF22</f>
        <v>122177.55</v>
      </c>
      <c r="K20" s="790">
        <f t="shared" si="2"/>
        <v>122177.55</v>
      </c>
      <c r="L20" s="151">
        <f>[1]Субсидия_факт!BH22</f>
        <v>1014256.78</v>
      </c>
      <c r="M20" s="661"/>
      <c r="N20" s="151">
        <f>[1]Субсидия_факт!DH22</f>
        <v>182990.09</v>
      </c>
      <c r="O20" s="661"/>
      <c r="P20" s="151">
        <f>[1]Субсидия_факт!CV22</f>
        <v>10388.94</v>
      </c>
      <c r="Q20" s="790"/>
      <c r="R20" s="151">
        <f>[1]Субсидия_факт!ET22</f>
        <v>707383.3</v>
      </c>
      <c r="S20" s="661"/>
      <c r="T20" s="860">
        <f>[1]Субсидия_факт!EZ22</f>
        <v>0</v>
      </c>
      <c r="U20" s="861"/>
      <c r="V20" s="151">
        <f>[1]Субсидия_факт!FH22</f>
        <v>0</v>
      </c>
      <c r="W20" s="661"/>
      <c r="X20" s="151">
        <f>[1]Субсидия_факт!GH22</f>
        <v>117885.85</v>
      </c>
      <c r="Y20" s="661"/>
      <c r="Z20" s="151">
        <f>[1]Субсидия_факт!GR22</f>
        <v>0</v>
      </c>
      <c r="AA20" s="661"/>
      <c r="AB20" s="151">
        <f>[1]Субсидия_факт!HF22</f>
        <v>0</v>
      </c>
      <c r="AC20" s="661"/>
      <c r="AD20" s="151">
        <f>[1]Субсидия_факт!HZ22</f>
        <v>0</v>
      </c>
      <c r="AE20" s="661"/>
      <c r="AF20" s="151">
        <f>[1]Субсидия_факт!IF22</f>
        <v>0</v>
      </c>
      <c r="AG20" s="661"/>
      <c r="AH20" s="151">
        <f>[1]Субсидия_факт!IH22</f>
        <v>1800000</v>
      </c>
      <c r="AI20" s="790">
        <f t="shared" si="3"/>
        <v>1800000</v>
      </c>
      <c r="AJ20" s="151">
        <f>[1]Субсидия_факт!IJ22</f>
        <v>2638669.38</v>
      </c>
      <c r="AK20" s="661">
        <v>2599774.92</v>
      </c>
      <c r="AL20" s="151">
        <f>[1]Субсидия_факт!IX22</f>
        <v>0</v>
      </c>
      <c r="AM20" s="661"/>
      <c r="AN20" s="151">
        <f>[1]Субсидия_факт!JJ22</f>
        <v>0</v>
      </c>
      <c r="AO20" s="661"/>
      <c r="AP20" s="151">
        <f>[1]Субсидия_факт!JP22</f>
        <v>0</v>
      </c>
      <c r="AQ20" s="661"/>
      <c r="AR20" s="860"/>
      <c r="AS20" s="861"/>
      <c r="AT20" s="860">
        <f>[1]Субсидия_факт!JV22</f>
        <v>0</v>
      </c>
      <c r="AU20" s="861"/>
      <c r="AV20" s="860"/>
      <c r="AW20" s="861"/>
      <c r="AX20" s="151">
        <f>[1]Субсидия_факт!JX22</f>
        <v>0</v>
      </c>
      <c r="AY20" s="661"/>
      <c r="AZ20" s="151">
        <f>[1]Субсидия_факт!KD22</f>
        <v>0</v>
      </c>
      <c r="BA20" s="661"/>
      <c r="BB20" s="151">
        <f>[1]Субсидия_факт!KV22</f>
        <v>203202.57</v>
      </c>
      <c r="BC20" s="790">
        <f t="shared" si="4"/>
        <v>203202.57</v>
      </c>
      <c r="BD20" s="402">
        <f>[1]Субсидия_факт!LB22</f>
        <v>0</v>
      </c>
      <c r="BE20" s="661"/>
    </row>
    <row r="21" spans="1:57" s="412" customFormat="1" ht="21" customHeight="1" x14ac:dyDescent="0.3">
      <c r="A21" s="416" t="s">
        <v>93</v>
      </c>
      <c r="B21" s="148">
        <f t="shared" si="0"/>
        <v>27971902.690000005</v>
      </c>
      <c r="C21" s="148">
        <f t="shared" si="1"/>
        <v>790676.94</v>
      </c>
      <c r="D21" s="151">
        <f>[1]Субсидия_факт!AV23</f>
        <v>163709.26999999999</v>
      </c>
      <c r="E21" s="661">
        <v>17803.38</v>
      </c>
      <c r="F21" s="151">
        <f>[1]Субсидия_факт!BB23</f>
        <v>0</v>
      </c>
      <c r="G21" s="661"/>
      <c r="H21" s="151">
        <f>[1]Субсидия_факт!BD23</f>
        <v>0</v>
      </c>
      <c r="I21" s="661"/>
      <c r="J21" s="151">
        <f>[1]Субсидия_факт!BF23</f>
        <v>67333.399999999994</v>
      </c>
      <c r="K21" s="790">
        <f t="shared" si="2"/>
        <v>67333.399999999994</v>
      </c>
      <c r="L21" s="151">
        <f>[1]Субсидия_факт!BH23</f>
        <v>0</v>
      </c>
      <c r="M21" s="661"/>
      <c r="N21" s="151">
        <f>[1]Субсидия_факт!DH23</f>
        <v>100440.64</v>
      </c>
      <c r="O21" s="661"/>
      <c r="P21" s="151">
        <f>[1]Субсидия_факт!CV23</f>
        <v>10494.95</v>
      </c>
      <c r="Q21" s="790">
        <f>P21</f>
        <v>10494.95</v>
      </c>
      <c r="R21" s="151">
        <f>[1]Субсидия_факт!ET23</f>
        <v>211669.16999999998</v>
      </c>
      <c r="S21" s="661"/>
      <c r="T21" s="860">
        <f>[1]Субсидия_факт!EZ23</f>
        <v>0</v>
      </c>
      <c r="U21" s="861"/>
      <c r="V21" s="151">
        <f>[1]Субсидия_факт!FH23</f>
        <v>23578830</v>
      </c>
      <c r="W21" s="661"/>
      <c r="X21" s="151">
        <f>[1]Субсидия_факт!GH23</f>
        <v>69604.070000000007</v>
      </c>
      <c r="Y21" s="661"/>
      <c r="Z21" s="151">
        <f>[1]Субсидия_факт!GR23</f>
        <v>0</v>
      </c>
      <c r="AA21" s="661"/>
      <c r="AB21" s="151">
        <f>[1]Субсидия_факт!HF23</f>
        <v>0</v>
      </c>
      <c r="AC21" s="661"/>
      <c r="AD21" s="151">
        <f>[1]Субсидия_факт!HZ23</f>
        <v>3000000</v>
      </c>
      <c r="AE21" s="661"/>
      <c r="AF21" s="151">
        <f>[1]Субсидия_факт!IF23</f>
        <v>0</v>
      </c>
      <c r="AG21" s="661"/>
      <c r="AH21" s="151">
        <f>[1]Субсидия_факт!IH23</f>
        <v>0</v>
      </c>
      <c r="AI21" s="790">
        <f t="shared" si="3"/>
        <v>0</v>
      </c>
      <c r="AJ21" s="151">
        <f>[1]Субсидия_факт!IJ23</f>
        <v>434917.95999999996</v>
      </c>
      <c r="AK21" s="661">
        <v>360141.98</v>
      </c>
      <c r="AL21" s="151">
        <f>[1]Субсидия_факт!IX23</f>
        <v>0</v>
      </c>
      <c r="AM21" s="661"/>
      <c r="AN21" s="151">
        <f>[1]Субсидия_факт!JJ23</f>
        <v>0</v>
      </c>
      <c r="AO21" s="661"/>
      <c r="AP21" s="151">
        <f>[1]Субсидия_факт!JP23</f>
        <v>0</v>
      </c>
      <c r="AQ21" s="661"/>
      <c r="AR21" s="860"/>
      <c r="AS21" s="861"/>
      <c r="AT21" s="860">
        <f>[1]Субсидия_факт!JV23</f>
        <v>0</v>
      </c>
      <c r="AU21" s="861"/>
      <c r="AV21" s="860"/>
      <c r="AW21" s="861"/>
      <c r="AX21" s="151">
        <f>[1]Субсидия_факт!JX23</f>
        <v>0</v>
      </c>
      <c r="AY21" s="661"/>
      <c r="AZ21" s="151">
        <f>[1]Субсидия_факт!KD23</f>
        <v>0</v>
      </c>
      <c r="BA21" s="661"/>
      <c r="BB21" s="151">
        <f>[1]Субсидия_факт!KV23</f>
        <v>334903.23</v>
      </c>
      <c r="BC21" s="790">
        <f t="shared" si="4"/>
        <v>334903.23</v>
      </c>
      <c r="BD21" s="402">
        <f>[1]Субсидия_факт!LB23</f>
        <v>0</v>
      </c>
      <c r="BE21" s="661"/>
    </row>
    <row r="22" spans="1:57" s="412" customFormat="1" ht="21" customHeight="1" x14ac:dyDescent="0.3">
      <c r="A22" s="416" t="s">
        <v>94</v>
      </c>
      <c r="B22" s="148">
        <f t="shared" si="0"/>
        <v>32585114.68</v>
      </c>
      <c r="C22" s="148">
        <f t="shared" si="1"/>
        <v>1117104.01</v>
      </c>
      <c r="D22" s="151">
        <f>[1]Субсидия_факт!AV24</f>
        <v>116213.37</v>
      </c>
      <c r="E22" s="661">
        <v>0</v>
      </c>
      <c r="F22" s="151">
        <f>[1]Субсидия_факт!BB24</f>
        <v>0</v>
      </c>
      <c r="G22" s="661"/>
      <c r="H22" s="151">
        <f>[1]Субсидия_факт!BD24</f>
        <v>0</v>
      </c>
      <c r="I22" s="661"/>
      <c r="J22" s="151">
        <f>[1]Субсидия_факт!BF24</f>
        <v>70494.94</v>
      </c>
      <c r="K22" s="790">
        <f t="shared" si="2"/>
        <v>70494.94</v>
      </c>
      <c r="L22" s="151">
        <f>[1]Субсидия_факт!BH24</f>
        <v>0</v>
      </c>
      <c r="M22" s="661"/>
      <c r="N22" s="151">
        <f>[1]Субсидия_факт!DH24</f>
        <v>107925.25</v>
      </c>
      <c r="O22" s="661"/>
      <c r="P22" s="151">
        <f>[1]Субсидия_факт!CV24</f>
        <v>8395.9599999999991</v>
      </c>
      <c r="Q22" s="790"/>
      <c r="R22" s="151">
        <f>[1]Субсидия_факт!ET24</f>
        <v>545820.44999999995</v>
      </c>
      <c r="S22" s="661"/>
      <c r="T22" s="860">
        <f>[1]Субсидия_факт!EZ24</f>
        <v>0</v>
      </c>
      <c r="U22" s="861"/>
      <c r="V22" s="151">
        <f>[1]Субсидия_факт!FH24</f>
        <v>20028087</v>
      </c>
      <c r="W22" s="661"/>
      <c r="X22" s="151">
        <f>[1]Субсидия_факт!GH24</f>
        <v>77978.12</v>
      </c>
      <c r="Y22" s="661"/>
      <c r="Z22" s="151">
        <f>[1]Субсидия_факт!GR24</f>
        <v>0</v>
      </c>
      <c r="AA22" s="661"/>
      <c r="AB22" s="151">
        <f>[1]Субсидия_факт!HF24</f>
        <v>109785</v>
      </c>
      <c r="AC22" s="661"/>
      <c r="AD22" s="151">
        <f>[1]Субсидия_факт!HZ24</f>
        <v>6000000</v>
      </c>
      <c r="AE22" s="661"/>
      <c r="AF22" s="151">
        <f>[1]Субсидия_факт!IF24</f>
        <v>0</v>
      </c>
      <c r="AG22" s="661"/>
      <c r="AH22" s="151">
        <f>[1]Субсидия_факт!IH24</f>
        <v>0</v>
      </c>
      <c r="AI22" s="790">
        <f t="shared" si="3"/>
        <v>0</v>
      </c>
      <c r="AJ22" s="151">
        <f>[1]Субсидия_факт!IJ24</f>
        <v>840607.82000000007</v>
      </c>
      <c r="AK22" s="661">
        <v>766802.3</v>
      </c>
      <c r="AL22" s="151">
        <f>[1]Субсидия_факт!IX24</f>
        <v>0</v>
      </c>
      <c r="AM22" s="661"/>
      <c r="AN22" s="151">
        <f>[1]Субсидия_факт!JJ24</f>
        <v>0</v>
      </c>
      <c r="AO22" s="661"/>
      <c r="AP22" s="151">
        <f>[1]Субсидия_факт!JP24</f>
        <v>0</v>
      </c>
      <c r="AQ22" s="661"/>
      <c r="AR22" s="860"/>
      <c r="AS22" s="861"/>
      <c r="AT22" s="860">
        <f>[1]Субсидия_факт!JV24</f>
        <v>0</v>
      </c>
      <c r="AU22" s="861"/>
      <c r="AV22" s="860"/>
      <c r="AW22" s="861"/>
      <c r="AX22" s="151">
        <f>[1]Субсидия_факт!JX24</f>
        <v>4400000</v>
      </c>
      <c r="AY22" s="661"/>
      <c r="AZ22" s="151">
        <f>[1]Субсидия_факт!KD24</f>
        <v>0</v>
      </c>
      <c r="BA22" s="661"/>
      <c r="BB22" s="151">
        <f>[1]Субсидия_факт!KV24</f>
        <v>279806.77</v>
      </c>
      <c r="BC22" s="790">
        <f t="shared" si="4"/>
        <v>279806.77</v>
      </c>
      <c r="BD22" s="402">
        <f>[1]Субсидия_факт!LB24</f>
        <v>0</v>
      </c>
      <c r="BE22" s="661"/>
    </row>
    <row r="23" spans="1:57" s="412" customFormat="1" ht="21" customHeight="1" x14ac:dyDescent="0.3">
      <c r="A23" s="416" t="s">
        <v>95</v>
      </c>
      <c r="B23" s="148">
        <f t="shared" si="0"/>
        <v>13706759.639999999</v>
      </c>
      <c r="C23" s="148">
        <f t="shared" si="1"/>
        <v>1066984.3099999998</v>
      </c>
      <c r="D23" s="151">
        <f>[1]Субсидия_факт!AV25</f>
        <v>240005.88</v>
      </c>
      <c r="E23" s="661">
        <v>16497.98</v>
      </c>
      <c r="F23" s="151">
        <f>[1]Субсидия_факт!BB25</f>
        <v>0</v>
      </c>
      <c r="G23" s="661"/>
      <c r="H23" s="151">
        <f>[1]Субсидия_факт!BD25</f>
        <v>0</v>
      </c>
      <c r="I23" s="661"/>
      <c r="J23" s="151">
        <f>[1]Субсидия_факт!BF25</f>
        <v>94001.29</v>
      </c>
      <c r="K23" s="790">
        <f t="shared" si="2"/>
        <v>94001.29</v>
      </c>
      <c r="L23" s="151">
        <f>[1]Субсидия_факт!BH25</f>
        <v>2965663.09</v>
      </c>
      <c r="M23" s="661"/>
      <c r="N23" s="151">
        <f>[1]Субсидия_факт!DH25</f>
        <v>51884.43</v>
      </c>
      <c r="O23" s="661"/>
      <c r="P23" s="151">
        <f>[1]Субсидия_факт!CV25</f>
        <v>12593.94</v>
      </c>
      <c r="Q23" s="790">
        <f>P23</f>
        <v>12593.94</v>
      </c>
      <c r="R23" s="151">
        <f>[1]Субсидия_факт!ET25</f>
        <v>1499914.58</v>
      </c>
      <c r="S23" s="661"/>
      <c r="T23" s="860">
        <f>[1]Субсидия_факт!EZ25</f>
        <v>0</v>
      </c>
      <c r="U23" s="861"/>
      <c r="V23" s="151">
        <f>[1]Субсидия_факт!FH25</f>
        <v>7647568</v>
      </c>
      <c r="W23" s="661"/>
      <c r="X23" s="151">
        <f>[1]Субсидия_факт!GH25</f>
        <v>98437.17</v>
      </c>
      <c r="Y23" s="661"/>
      <c r="Z23" s="151">
        <f>[1]Субсидия_факт!GR25</f>
        <v>0</v>
      </c>
      <c r="AA23" s="661"/>
      <c r="AB23" s="151">
        <f>[1]Субсидия_факт!HF25</f>
        <v>0</v>
      </c>
      <c r="AC23" s="661"/>
      <c r="AD23" s="151">
        <f>[1]Субсидия_факт!HZ25</f>
        <v>0</v>
      </c>
      <c r="AE23" s="661"/>
      <c r="AF23" s="151">
        <f>[1]Субсидия_факт!IF25</f>
        <v>0</v>
      </c>
      <c r="AG23" s="661"/>
      <c r="AH23" s="151">
        <f>[1]Субсидия_факт!IH25</f>
        <v>0</v>
      </c>
      <c r="AI23" s="790">
        <f t="shared" si="3"/>
        <v>0</v>
      </c>
      <c r="AJ23" s="151">
        <f>[1]Субсидия_факт!IJ25</f>
        <v>949464.23</v>
      </c>
      <c r="AK23" s="661">
        <v>796664.07</v>
      </c>
      <c r="AL23" s="151">
        <f>[1]Субсидия_факт!IX25</f>
        <v>0</v>
      </c>
      <c r="AM23" s="661"/>
      <c r="AN23" s="151">
        <f>[1]Субсидия_факт!JJ25</f>
        <v>0</v>
      </c>
      <c r="AO23" s="661"/>
      <c r="AP23" s="151">
        <f>[1]Субсидия_факт!JP25</f>
        <v>0</v>
      </c>
      <c r="AQ23" s="661"/>
      <c r="AR23" s="860"/>
      <c r="AS23" s="861"/>
      <c r="AT23" s="860">
        <f>[1]Субсидия_факт!JV25</f>
        <v>0</v>
      </c>
      <c r="AU23" s="861"/>
      <c r="AV23" s="860"/>
      <c r="AW23" s="861"/>
      <c r="AX23" s="151">
        <f>[1]Субсидия_факт!JX25</f>
        <v>0</v>
      </c>
      <c r="AY23" s="661"/>
      <c r="AZ23" s="151">
        <f>[1]Субсидия_факт!KD25</f>
        <v>0</v>
      </c>
      <c r="BA23" s="661"/>
      <c r="BB23" s="151">
        <f>[1]Субсидия_факт!KV25</f>
        <v>147227.03</v>
      </c>
      <c r="BC23" s="790">
        <f t="shared" si="4"/>
        <v>147227.03</v>
      </c>
      <c r="BD23" s="402">
        <f>[1]Субсидия_факт!LB25</f>
        <v>0</v>
      </c>
      <c r="BE23" s="661"/>
    </row>
    <row r="24" spans="1:57" s="412" customFormat="1" ht="21" customHeight="1" x14ac:dyDescent="0.3">
      <c r="A24" s="416" t="s">
        <v>96</v>
      </c>
      <c r="B24" s="148">
        <f t="shared" si="0"/>
        <v>22342634.609999996</v>
      </c>
      <c r="C24" s="148">
        <f t="shared" si="1"/>
        <v>1312043.96</v>
      </c>
      <c r="D24" s="151">
        <f>[1]Субсидия_факт!AV26</f>
        <v>325692.18</v>
      </c>
      <c r="E24" s="661">
        <v>49501.38</v>
      </c>
      <c r="F24" s="151">
        <f>[1]Субсидия_факт!BB26</f>
        <v>0</v>
      </c>
      <c r="G24" s="661"/>
      <c r="H24" s="151">
        <f>[1]Субсидия_факт!BD26</f>
        <v>0</v>
      </c>
      <c r="I24" s="661"/>
      <c r="J24" s="151">
        <f>[1]Субсидия_факт!BF26</f>
        <v>58747.79</v>
      </c>
      <c r="K24" s="790">
        <f t="shared" si="2"/>
        <v>58747.79</v>
      </c>
      <c r="L24" s="151">
        <f>[1]Субсидия_факт!BH26</f>
        <v>3207018.64</v>
      </c>
      <c r="M24" s="661"/>
      <c r="N24" s="151">
        <f>[1]Субсидия_факт!DH26</f>
        <v>92752.9</v>
      </c>
      <c r="O24" s="790">
        <f>N24</f>
        <v>92752.9</v>
      </c>
      <c r="P24" s="151">
        <f>[1]Субсидия_факт!CV26</f>
        <v>6996.63</v>
      </c>
      <c r="Q24" s="790">
        <f>P24</f>
        <v>6996.63</v>
      </c>
      <c r="R24" s="151">
        <f>[1]Субсидия_факт!ET26</f>
        <v>814873.54</v>
      </c>
      <c r="S24" s="661"/>
      <c r="T24" s="860">
        <f>[1]Субсидия_факт!EZ26</f>
        <v>0</v>
      </c>
      <c r="U24" s="861"/>
      <c r="V24" s="151">
        <f>[1]Субсидия_факт!FH26</f>
        <v>14033501.300000001</v>
      </c>
      <c r="W24" s="661"/>
      <c r="X24" s="151">
        <f>[1]Субсидия_факт!GH26</f>
        <v>80545.56</v>
      </c>
      <c r="Y24" s="661"/>
      <c r="Z24" s="151">
        <f>[1]Субсидия_факт!GR26</f>
        <v>0</v>
      </c>
      <c r="AA24" s="661"/>
      <c r="AB24" s="151">
        <f>[1]Субсидия_факт!HF26</f>
        <v>101985</v>
      </c>
      <c r="AC24" s="661"/>
      <c r="AD24" s="151">
        <f>[1]Субсидия_факт!HZ26</f>
        <v>0</v>
      </c>
      <c r="AE24" s="661"/>
      <c r="AF24" s="151">
        <f>[1]Субсидия_факт!IF26</f>
        <v>0</v>
      </c>
      <c r="AG24" s="661"/>
      <c r="AH24" s="151">
        <f>[1]Субсидия_факт!IH26</f>
        <v>0</v>
      </c>
      <c r="AI24" s="790">
        <f t="shared" si="3"/>
        <v>0</v>
      </c>
      <c r="AJ24" s="151">
        <f>[1]Субсидия_факт!IJ26</f>
        <v>815540.83000000007</v>
      </c>
      <c r="AK24" s="661">
        <v>799065.02</v>
      </c>
      <c r="AL24" s="151">
        <f>[1]Субсидия_факт!IX26</f>
        <v>0</v>
      </c>
      <c r="AM24" s="661"/>
      <c r="AN24" s="151">
        <f>[1]Субсидия_факт!JJ26</f>
        <v>0</v>
      </c>
      <c r="AO24" s="661"/>
      <c r="AP24" s="151">
        <f>[1]Субсидия_факт!JP26</f>
        <v>0</v>
      </c>
      <c r="AQ24" s="661"/>
      <c r="AR24" s="860"/>
      <c r="AS24" s="861"/>
      <c r="AT24" s="860">
        <f>[1]Субсидия_факт!JV26</f>
        <v>0</v>
      </c>
      <c r="AU24" s="861"/>
      <c r="AV24" s="860"/>
      <c r="AW24" s="861"/>
      <c r="AX24" s="151">
        <f>[1]Субсидия_факт!JX26</f>
        <v>2500000</v>
      </c>
      <c r="AY24" s="661"/>
      <c r="AZ24" s="151">
        <f>[1]Субсидия_факт!KD26</f>
        <v>0</v>
      </c>
      <c r="BA24" s="661"/>
      <c r="BB24" s="151">
        <f>[1]Субсидия_факт!KV26</f>
        <v>304980.24</v>
      </c>
      <c r="BC24" s="790">
        <f t="shared" si="4"/>
        <v>304980.24</v>
      </c>
      <c r="BD24" s="402">
        <f>[1]Субсидия_факт!LB26</f>
        <v>0</v>
      </c>
      <c r="BE24" s="661"/>
    </row>
    <row r="25" spans="1:57" s="412" customFormat="1" ht="21" customHeight="1" x14ac:dyDescent="0.3">
      <c r="A25" s="417" t="s">
        <v>97</v>
      </c>
      <c r="B25" s="148">
        <f t="shared" si="0"/>
        <v>69330830.969999999</v>
      </c>
      <c r="C25" s="148">
        <f t="shared" si="1"/>
        <v>905266.46</v>
      </c>
      <c r="D25" s="151">
        <f>[1]Субсидия_факт!AV27</f>
        <v>391588.54</v>
      </c>
      <c r="E25" s="661">
        <v>0</v>
      </c>
      <c r="F25" s="151">
        <f>[1]Субсидия_факт!BB27</f>
        <v>0</v>
      </c>
      <c r="G25" s="661"/>
      <c r="H25" s="151">
        <f>[1]Субсидия_факт!BD27</f>
        <v>0</v>
      </c>
      <c r="I25" s="661"/>
      <c r="J25" s="151">
        <f>[1]Субсидия_факт!BF27</f>
        <v>69016.740000000005</v>
      </c>
      <c r="K25" s="790">
        <f t="shared" si="2"/>
        <v>69016.740000000005</v>
      </c>
      <c r="L25" s="151">
        <f>[1]Субсидия_факт!BH27</f>
        <v>2101373.9700000002</v>
      </c>
      <c r="M25" s="661"/>
      <c r="N25" s="151">
        <f>[1]Субсидия_факт!DH27</f>
        <v>190709.08</v>
      </c>
      <c r="O25" s="661"/>
      <c r="P25" s="151">
        <f>[1]Субсидия_факт!CV27</f>
        <v>6996.63</v>
      </c>
      <c r="Q25" s="790"/>
      <c r="R25" s="151">
        <f>[1]Субсидия_факт!ET27</f>
        <v>3045678.08</v>
      </c>
      <c r="S25" s="661"/>
      <c r="T25" s="860">
        <f>[1]Субсидия_факт!EZ27</f>
        <v>0</v>
      </c>
      <c r="U25" s="861"/>
      <c r="V25" s="151">
        <f>[1]Субсидия_факт!FH27</f>
        <v>44465051</v>
      </c>
      <c r="W25" s="661"/>
      <c r="X25" s="151">
        <f>[1]Субсидия_факт!GH27</f>
        <v>91800.68</v>
      </c>
      <c r="Y25" s="661"/>
      <c r="Z25" s="151">
        <f>[1]Субсидия_факт!GR27</f>
        <v>0</v>
      </c>
      <c r="AA25" s="661"/>
      <c r="AB25" s="151">
        <f>[1]Субсидия_факт!HF27</f>
        <v>0</v>
      </c>
      <c r="AC25" s="661"/>
      <c r="AD25" s="151">
        <f>[1]Субсидия_факт!HZ27</f>
        <v>17000000</v>
      </c>
      <c r="AE25" s="661"/>
      <c r="AF25" s="151">
        <f>[1]Субсидия_факт!IF27</f>
        <v>0</v>
      </c>
      <c r="AG25" s="661"/>
      <c r="AH25" s="151">
        <f>[1]Субсидия_факт!IH27</f>
        <v>106286</v>
      </c>
      <c r="AI25" s="790">
        <f t="shared" si="3"/>
        <v>106286</v>
      </c>
      <c r="AJ25" s="151">
        <f>[1]Субсидия_факт!IJ27</f>
        <v>650649.74</v>
      </c>
      <c r="AK25" s="661">
        <v>538283.21</v>
      </c>
      <c r="AL25" s="151">
        <f>[1]Субсидия_факт!IX27</f>
        <v>0</v>
      </c>
      <c r="AM25" s="661"/>
      <c r="AN25" s="151">
        <f>[1]Субсидия_факт!JJ27</f>
        <v>0</v>
      </c>
      <c r="AO25" s="661"/>
      <c r="AP25" s="151">
        <f>[1]Субсидия_факт!JP27</f>
        <v>0</v>
      </c>
      <c r="AQ25" s="661"/>
      <c r="AR25" s="860"/>
      <c r="AS25" s="861"/>
      <c r="AT25" s="860">
        <f>[1]Субсидия_факт!JV27</f>
        <v>0</v>
      </c>
      <c r="AU25" s="861"/>
      <c r="AV25" s="860"/>
      <c r="AW25" s="861"/>
      <c r="AX25" s="151">
        <f>[1]Субсидия_факт!JX27</f>
        <v>1020000</v>
      </c>
      <c r="AY25" s="661"/>
      <c r="AZ25" s="151">
        <f>[1]Субсидия_факт!KD27</f>
        <v>0</v>
      </c>
      <c r="BA25" s="661"/>
      <c r="BB25" s="151">
        <f>[1]Субсидия_факт!KV27</f>
        <v>191680.51</v>
      </c>
      <c r="BC25" s="790">
        <f t="shared" si="4"/>
        <v>191680.51</v>
      </c>
      <c r="BD25" s="402">
        <f>[1]Субсидия_факт!LB27</f>
        <v>0</v>
      </c>
      <c r="BE25" s="661"/>
    </row>
    <row r="26" spans="1:57" s="412" customFormat="1" ht="21" customHeight="1" x14ac:dyDescent="0.3">
      <c r="A26" s="416" t="s">
        <v>105</v>
      </c>
      <c r="B26" s="150">
        <f t="shared" ref="B26:C26" si="6">SUM(B8:B25)</f>
        <v>392348646.21999991</v>
      </c>
      <c r="C26" s="150">
        <f t="shared" si="6"/>
        <v>26731457.180000003</v>
      </c>
      <c r="D26" s="150">
        <f t="shared" ref="D26:P26" si="7">SUM(D8:D25)</f>
        <v>4384690.93</v>
      </c>
      <c r="E26" s="150">
        <f>SUM(E8:E25)</f>
        <v>179526.55</v>
      </c>
      <c r="F26" s="150">
        <f t="shared" ref="F26" si="8">SUM(F8:F25)</f>
        <v>305665</v>
      </c>
      <c r="G26" s="150">
        <f>SUM(G8:G25)</f>
        <v>0</v>
      </c>
      <c r="H26" s="150">
        <f t="shared" si="7"/>
        <v>0</v>
      </c>
      <c r="I26" s="150">
        <f t="shared" ref="I26:M26" si="9">SUM(I8:I25)</f>
        <v>0</v>
      </c>
      <c r="J26" s="150">
        <f>SUM(J8:J25)</f>
        <v>1442093.27</v>
      </c>
      <c r="K26" s="150">
        <f>SUM(K8:K25)</f>
        <v>1442093.27</v>
      </c>
      <c r="L26" s="150">
        <f t="shared" si="9"/>
        <v>28073153.170000002</v>
      </c>
      <c r="M26" s="150">
        <f t="shared" si="9"/>
        <v>0</v>
      </c>
      <c r="N26" s="150">
        <f t="shared" ref="N26:O26" si="10">SUM(N8:N25)</f>
        <v>2147871.8099999996</v>
      </c>
      <c r="O26" s="150">
        <f t="shared" si="10"/>
        <v>664997.34</v>
      </c>
      <c r="P26" s="150">
        <f t="shared" si="7"/>
        <v>179474.2</v>
      </c>
      <c r="Q26" s="150">
        <f t="shared" ref="Q26:BC26" si="11">SUM(Q8:Q25)</f>
        <v>120808.5</v>
      </c>
      <c r="R26" s="150">
        <f>SUM(R8:R25)</f>
        <v>16700000.000000002</v>
      </c>
      <c r="S26" s="150">
        <f>SUM(S8:S25)</f>
        <v>0</v>
      </c>
      <c r="T26" s="862">
        <f t="shared" ref="T26:U26" si="12">SUM(T8:T25)</f>
        <v>0</v>
      </c>
      <c r="U26" s="862">
        <f t="shared" si="12"/>
        <v>0</v>
      </c>
      <c r="V26" s="150">
        <f t="shared" si="11"/>
        <v>244277055.10000002</v>
      </c>
      <c r="W26" s="150">
        <f t="shared" si="11"/>
        <v>0</v>
      </c>
      <c r="X26" s="265">
        <f t="shared" si="11"/>
        <v>1114195.46</v>
      </c>
      <c r="Y26" s="150">
        <f t="shared" si="11"/>
        <v>66514.240000000005</v>
      </c>
      <c r="Z26" s="150">
        <f t="shared" si="11"/>
        <v>0</v>
      </c>
      <c r="AA26" s="150">
        <f t="shared" si="11"/>
        <v>0</v>
      </c>
      <c r="AB26" s="150">
        <f t="shared" ref="AB26:AC26" si="13">SUM(AB8:AB25)</f>
        <v>952380</v>
      </c>
      <c r="AC26" s="150">
        <f t="shared" si="13"/>
        <v>0</v>
      </c>
      <c r="AD26" s="265">
        <f t="shared" si="11"/>
        <v>52880000</v>
      </c>
      <c r="AE26" s="150">
        <f t="shared" si="11"/>
        <v>0</v>
      </c>
      <c r="AF26" s="265">
        <f t="shared" ref="AF26:AG26" si="14">SUM(AF8:AF25)</f>
        <v>0</v>
      </c>
      <c r="AG26" s="150">
        <f t="shared" si="14"/>
        <v>0</v>
      </c>
      <c r="AH26" s="150">
        <f t="shared" si="11"/>
        <v>4029800</v>
      </c>
      <c r="AI26" s="150">
        <f t="shared" si="11"/>
        <v>4029800</v>
      </c>
      <c r="AJ26" s="150">
        <f t="shared" si="11"/>
        <v>18000000.000000004</v>
      </c>
      <c r="AK26" s="150">
        <f t="shared" si="11"/>
        <v>16000000.000000004</v>
      </c>
      <c r="AL26" s="150">
        <f t="shared" ref="AL26" si="15">SUM(AL8:AL25)</f>
        <v>0</v>
      </c>
      <c r="AM26" s="150">
        <f t="shared" ref="AM26" si="16">SUM(AM8:AM25)</f>
        <v>0</v>
      </c>
      <c r="AN26" s="150">
        <f t="shared" si="11"/>
        <v>0</v>
      </c>
      <c r="AO26" s="150">
        <f t="shared" si="11"/>
        <v>0</v>
      </c>
      <c r="AP26" s="150">
        <f>SUM(AP8:AP25)</f>
        <v>2397750</v>
      </c>
      <c r="AQ26" s="150">
        <f>SUM(AQ8:AQ25)</f>
        <v>0</v>
      </c>
      <c r="AR26" s="862">
        <f t="shared" ref="AR26:AS26" si="17">SUM(AR8:AR25)</f>
        <v>0</v>
      </c>
      <c r="AS26" s="862">
        <f t="shared" si="17"/>
        <v>0</v>
      </c>
      <c r="AT26" s="862">
        <f t="shared" ref="AT26:AU26" si="18">SUM(AT8:AT25)</f>
        <v>0</v>
      </c>
      <c r="AU26" s="862">
        <f t="shared" si="18"/>
        <v>0</v>
      </c>
      <c r="AV26" s="862">
        <f t="shared" ref="AV26:AW26" si="19">SUM(AV8:AV25)</f>
        <v>0</v>
      </c>
      <c r="AW26" s="862">
        <f t="shared" si="19"/>
        <v>0</v>
      </c>
      <c r="AX26" s="150">
        <f t="shared" si="11"/>
        <v>11236800</v>
      </c>
      <c r="AY26" s="150">
        <f t="shared" si="11"/>
        <v>0</v>
      </c>
      <c r="AZ26" s="150">
        <f t="shared" ref="AZ26:BA26" si="20">SUM(AZ8:AZ25)</f>
        <v>0</v>
      </c>
      <c r="BA26" s="150">
        <f t="shared" si="20"/>
        <v>0</v>
      </c>
      <c r="BB26" s="150">
        <f t="shared" si="11"/>
        <v>4227717.2799999993</v>
      </c>
      <c r="BC26" s="150">
        <f t="shared" si="11"/>
        <v>4227717.2799999993</v>
      </c>
      <c r="BD26" s="265">
        <f>SUM(BD8:BD25)</f>
        <v>0</v>
      </c>
      <c r="BE26" s="150">
        <f>SUM(BE8:BE25)</f>
        <v>0</v>
      </c>
    </row>
    <row r="27" spans="1:57" s="412" customFormat="1" ht="21" customHeight="1" x14ac:dyDescent="0.3">
      <c r="A27" s="416"/>
      <c r="B27" s="149"/>
      <c r="C27" s="149"/>
      <c r="D27" s="149"/>
      <c r="E27" s="662"/>
      <c r="F27" s="149"/>
      <c r="G27" s="662"/>
      <c r="H27" s="662"/>
      <c r="I27" s="662"/>
      <c r="J27" s="662"/>
      <c r="K27" s="662"/>
      <c r="L27" s="662"/>
      <c r="M27" s="662"/>
      <c r="N27" s="662"/>
      <c r="O27" s="662"/>
      <c r="P27" s="149"/>
      <c r="Q27" s="662"/>
      <c r="R27" s="662"/>
      <c r="S27" s="662"/>
      <c r="T27" s="1057"/>
      <c r="U27" s="863"/>
      <c r="V27" s="149"/>
      <c r="W27" s="662"/>
      <c r="X27" s="265"/>
      <c r="Y27" s="662"/>
      <c r="Z27" s="150"/>
      <c r="AA27" s="662"/>
      <c r="AB27" s="150"/>
      <c r="AC27" s="662"/>
      <c r="AD27" s="265"/>
      <c r="AE27" s="662"/>
      <c r="AF27" s="265"/>
      <c r="AG27" s="662"/>
      <c r="AH27" s="151"/>
      <c r="AI27" s="662"/>
      <c r="AJ27" s="149"/>
      <c r="AK27" s="662"/>
      <c r="AL27" s="662"/>
      <c r="AM27" s="662"/>
      <c r="AN27" s="149"/>
      <c r="AO27" s="662"/>
      <c r="AP27" s="149"/>
      <c r="AQ27" s="662"/>
      <c r="AR27" s="860"/>
      <c r="AS27" s="863"/>
      <c r="AT27" s="860"/>
      <c r="AU27" s="863"/>
      <c r="AV27" s="860"/>
      <c r="AW27" s="863"/>
      <c r="AX27" s="149"/>
      <c r="AY27" s="662"/>
      <c r="AZ27" s="149"/>
      <c r="BA27" s="662"/>
      <c r="BB27" s="149"/>
      <c r="BC27" s="662"/>
      <c r="BD27" s="265"/>
      <c r="BE27" s="662"/>
    </row>
    <row r="28" spans="1:57" s="412" customFormat="1" ht="21" customHeight="1" x14ac:dyDescent="0.3">
      <c r="A28" s="416" t="s">
        <v>5</v>
      </c>
      <c r="B28" s="148">
        <f>D28+H28+J28+P28+V28+Z28+AH28+AJ28+AN28+AX28+BB28+X28+AD28+AP28+R28+L28+AF28+AR28+AB28+AZ28+AT28+AL28+BD28+AV28+F28+N28+T28</f>
        <v>241864839.81999999</v>
      </c>
      <c r="C28" s="148">
        <f>E28+I28+K28+Q28+W28+AA28+AI28+AK28+AO28+AY28+BC28+Y28+AE28+AQ28+S28+M28+AG28+AS28+AC28+BA28+AU28+AM28+BE28+AW28+G28+O28+U28</f>
        <v>2707671.38</v>
      </c>
      <c r="D28" s="151">
        <f>[1]Субсидия_факт!AV30</f>
        <v>435926.46</v>
      </c>
      <c r="E28" s="661"/>
      <c r="F28" s="151">
        <f>[1]Субсидия_факт!BB30</f>
        <v>0</v>
      </c>
      <c r="G28" s="661"/>
      <c r="H28" s="151">
        <f>[1]Субсидия_факт!BD30</f>
        <v>0</v>
      </c>
      <c r="I28" s="661"/>
      <c r="J28" s="151">
        <f>[1]Субсидия_факт!BF30</f>
        <v>178469.72</v>
      </c>
      <c r="K28" s="790">
        <f t="shared" ref="K28:K29" si="21">J28</f>
        <v>178469.72</v>
      </c>
      <c r="L28" s="151">
        <f>[1]Субсидия_факт!BH30</f>
        <v>2255460.92</v>
      </c>
      <c r="M28" s="661"/>
      <c r="N28" s="151">
        <f>[1]Субсидия_факт!DH30</f>
        <v>254093.88</v>
      </c>
      <c r="O28" s="661"/>
      <c r="P28" s="151">
        <f>[1]Субсидия_факт!CV30</f>
        <v>28396.43</v>
      </c>
      <c r="Q28" s="790">
        <f t="shared" ref="Q28:Q29" si="22">P28</f>
        <v>28396.43</v>
      </c>
      <c r="R28" s="151">
        <f>[1]Субсидия_факт!ET30</f>
        <v>0</v>
      </c>
      <c r="S28" s="661"/>
      <c r="T28" s="860">
        <f>[1]Субсидия_факт!EZ30</f>
        <v>0</v>
      </c>
      <c r="U28" s="1054"/>
      <c r="V28" s="151">
        <f>[1]Субсидия_факт!FH30</f>
        <v>80214000</v>
      </c>
      <c r="W28" s="661"/>
      <c r="X28" s="151">
        <f>[1]Субсидия_факт!GH30</f>
        <v>147696.68</v>
      </c>
      <c r="Y28" s="661"/>
      <c r="Z28" s="151">
        <f>[1]Субсидия_факт!GR30</f>
        <v>0</v>
      </c>
      <c r="AA28" s="661"/>
      <c r="AB28" s="151">
        <f>[1]Субсидия_факт!HF30</f>
        <v>260585</v>
      </c>
      <c r="AC28" s="661"/>
      <c r="AD28" s="151">
        <f>[1]Субсидия_факт!HZ30</f>
        <v>154958280.5</v>
      </c>
      <c r="AE28" s="661"/>
      <c r="AF28" s="151">
        <f>[1]Субсидия_факт!IF30</f>
        <v>0</v>
      </c>
      <c r="AG28" s="661"/>
      <c r="AH28" s="151">
        <f>[1]Субсидия_факт!IH30</f>
        <v>0</v>
      </c>
      <c r="AI28" s="790"/>
      <c r="AJ28" s="151">
        <f>[1]Субсидия_факт!IJ30</f>
        <v>0</v>
      </c>
      <c r="AK28" s="790"/>
      <c r="AL28" s="151">
        <f>[1]Субсидия_факт!IX30</f>
        <v>0</v>
      </c>
      <c r="AM28" s="661"/>
      <c r="AN28" s="151">
        <f>[1]Субсидия_факт!JJ30</f>
        <v>0</v>
      </c>
      <c r="AO28" s="661"/>
      <c r="AP28" s="151">
        <f>[1]Субсидия_факт!JP30</f>
        <v>0</v>
      </c>
      <c r="AQ28" s="661"/>
      <c r="AR28" s="860"/>
      <c r="AS28" s="861"/>
      <c r="AT28" s="860">
        <f>[1]Субсидия_факт!JV30</f>
        <v>0</v>
      </c>
      <c r="AU28" s="861"/>
      <c r="AV28" s="860"/>
      <c r="AW28" s="861"/>
      <c r="AX28" s="151">
        <f>[1]Субсидия_факт!JX30</f>
        <v>0</v>
      </c>
      <c r="AY28" s="661"/>
      <c r="AZ28" s="151">
        <f>[1]Субсидия_факт!KD30</f>
        <v>631125</v>
      </c>
      <c r="BA28" s="661"/>
      <c r="BB28" s="151">
        <f>[1]Субсидия_факт!KV30</f>
        <v>522706.23</v>
      </c>
      <c r="BC28" s="790">
        <f t="shared" ref="BC28:BC29" si="23">BB28</f>
        <v>522706.23</v>
      </c>
      <c r="BD28" s="402">
        <f>[1]Субсидия_факт!LB30</f>
        <v>1978099</v>
      </c>
      <c r="BE28" s="790">
        <f>BD28</f>
        <v>1978099</v>
      </c>
    </row>
    <row r="29" spans="1:57" s="412" customFormat="1" ht="21" customHeight="1" x14ac:dyDescent="0.3">
      <c r="A29" s="416" t="s">
        <v>6</v>
      </c>
      <c r="B29" s="148">
        <f>D29+H29+J29+P29+V29+Z29+AH29+AJ29+AN29+AX29+BB29+X29+AD29+AP29+R29+L29+AF29+AR29+AB29+AZ29+AT29+AL29+BD29+AV29+F29+N29+T29</f>
        <v>295141061.97000003</v>
      </c>
      <c r="C29" s="148">
        <f>E29+I29+K29+Q29+W29+AA29+AI29+AK29+AO29+AY29+BC29+Y29+AE29+AQ29+S29+M29+AG29+AS29+AC29+BA29+AU29+AM29+BE29+AW29+G29+O29+U29</f>
        <v>22597925.060000002</v>
      </c>
      <c r="D29" s="151">
        <f>[1]Субсидия_факт!AV31</f>
        <v>579382.61</v>
      </c>
      <c r="E29" s="661">
        <v>12800.15</v>
      </c>
      <c r="F29" s="151">
        <f>[1]Субсидия_факт!BB31</f>
        <v>1794335</v>
      </c>
      <c r="G29" s="661">
        <v>272148.14</v>
      </c>
      <c r="H29" s="151">
        <f>[1]Субсидия_факт!BD31</f>
        <v>0</v>
      </c>
      <c r="I29" s="661"/>
      <c r="J29" s="151">
        <f>[1]Субсидия_факт!BF31</f>
        <v>879437.01</v>
      </c>
      <c r="K29" s="790">
        <f t="shared" si="21"/>
        <v>879437.01</v>
      </c>
      <c r="L29" s="151">
        <f>[1]Субсидия_факт!BH31</f>
        <v>2471385.91</v>
      </c>
      <c r="M29" s="661"/>
      <c r="N29" s="151">
        <f>[1]Субсидия_факт!DH31</f>
        <v>527516.48</v>
      </c>
      <c r="O29" s="661"/>
      <c r="P29" s="151">
        <f>[1]Субсидия_факт!CV31</f>
        <v>56898.83</v>
      </c>
      <c r="Q29" s="790">
        <f t="shared" si="22"/>
        <v>56898.83</v>
      </c>
      <c r="R29" s="151">
        <f>[1]Субсидия_факт!ET31</f>
        <v>0</v>
      </c>
      <c r="S29" s="661"/>
      <c r="T29" s="860">
        <f>[1]Субсидия_факт!EZ31</f>
        <v>0</v>
      </c>
      <c r="U29" s="861"/>
      <c r="V29" s="151">
        <f>[1]Субсидия_факт!FH31</f>
        <v>65593740</v>
      </c>
      <c r="W29" s="661"/>
      <c r="X29" s="151">
        <f>[1]Субсидия_факт!GH31</f>
        <v>738107.86</v>
      </c>
      <c r="Y29" s="661"/>
      <c r="Z29" s="151">
        <f>[1]Субсидия_факт!GR31</f>
        <v>0</v>
      </c>
      <c r="AA29" s="661"/>
      <c r="AB29" s="151">
        <f>[1]Субсидия_факт!HF31</f>
        <v>0</v>
      </c>
      <c r="AC29" s="661"/>
      <c r="AD29" s="151">
        <f>[1]Субсидия_факт!HZ31</f>
        <v>25000000</v>
      </c>
      <c r="AE29" s="661"/>
      <c r="AF29" s="151">
        <f>[1]Субсидия_факт!IF31</f>
        <v>14000000</v>
      </c>
      <c r="AG29" s="661"/>
      <c r="AH29" s="151">
        <f>[1]Субсидия_факт!IH31</f>
        <v>0</v>
      </c>
      <c r="AI29" s="790"/>
      <c r="AJ29" s="151">
        <f>[1]Субсидия_факт!IJ31</f>
        <v>0</v>
      </c>
      <c r="AK29" s="790"/>
      <c r="AL29" s="151">
        <f>[1]Субсидия_факт!IX31</f>
        <v>0</v>
      </c>
      <c r="AM29" s="661"/>
      <c r="AN29" s="151">
        <f>[1]Субсидия_факт!JJ31</f>
        <v>28449817.34</v>
      </c>
      <c r="AO29" s="661"/>
      <c r="AP29" s="151">
        <f>[1]Субсидия_факт!JP31</f>
        <v>112168800</v>
      </c>
      <c r="AQ29" s="661"/>
      <c r="AR29" s="860"/>
      <c r="AS29" s="861"/>
      <c r="AT29" s="860">
        <f>[1]Субсидия_факт!JV31</f>
        <v>0</v>
      </c>
      <c r="AU29" s="861"/>
      <c r="AV29" s="860"/>
      <c r="AW29" s="861"/>
      <c r="AX29" s="151">
        <f>[1]Субсидия_факт!JX31</f>
        <v>17745000</v>
      </c>
      <c r="AY29" s="661"/>
      <c r="AZ29" s="151">
        <f>[1]Субсидия_факт!KD31</f>
        <v>3760000</v>
      </c>
      <c r="BA29" s="661"/>
      <c r="BB29" s="151">
        <f>[1]Субсидия_факт!KV31</f>
        <v>1376640.93</v>
      </c>
      <c r="BC29" s="790">
        <f t="shared" si="23"/>
        <v>1376640.93</v>
      </c>
      <c r="BD29" s="402">
        <f>[1]Субсидия_факт!LB31</f>
        <v>20000000</v>
      </c>
      <c r="BE29" s="790">
        <f>BD29</f>
        <v>20000000</v>
      </c>
    </row>
    <row r="30" spans="1:57" s="412" customFormat="1" ht="21" customHeight="1" x14ac:dyDescent="0.3">
      <c r="A30" s="416" t="s">
        <v>7</v>
      </c>
      <c r="B30" s="154">
        <f t="shared" ref="B30:P30" si="24">SUM(B28:B29)</f>
        <v>537005901.78999996</v>
      </c>
      <c r="C30" s="154">
        <f t="shared" si="24"/>
        <v>25305596.440000001</v>
      </c>
      <c r="D30" s="154">
        <f t="shared" si="24"/>
        <v>1015309.0700000001</v>
      </c>
      <c r="E30" s="154">
        <f>SUM(E28:E29)</f>
        <v>12800.15</v>
      </c>
      <c r="F30" s="154">
        <f t="shared" ref="F30" si="25">SUM(F28:F29)</f>
        <v>1794335</v>
      </c>
      <c r="G30" s="154">
        <f>SUM(G28:G29)</f>
        <v>272148.14</v>
      </c>
      <c r="H30" s="154">
        <f t="shared" si="24"/>
        <v>0</v>
      </c>
      <c r="I30" s="154">
        <f t="shared" ref="I30:M30" si="26">SUM(I28:I29)</f>
        <v>0</v>
      </c>
      <c r="J30" s="154">
        <f>SUM(J28:J29)</f>
        <v>1057906.73</v>
      </c>
      <c r="K30" s="154">
        <f>SUM(K28:K29)</f>
        <v>1057906.73</v>
      </c>
      <c r="L30" s="154">
        <f t="shared" si="26"/>
        <v>4726846.83</v>
      </c>
      <c r="M30" s="154">
        <f t="shared" si="26"/>
        <v>0</v>
      </c>
      <c r="N30" s="154">
        <f t="shared" ref="N30:O30" si="27">SUM(N28:N29)</f>
        <v>781610.36</v>
      </c>
      <c r="O30" s="154">
        <f t="shared" si="27"/>
        <v>0</v>
      </c>
      <c r="P30" s="154">
        <f t="shared" si="24"/>
        <v>85295.260000000009</v>
      </c>
      <c r="Q30" s="154">
        <f t="shared" ref="Q30:BC30" si="28">SUM(Q28:Q29)</f>
        <v>85295.260000000009</v>
      </c>
      <c r="R30" s="154">
        <f>SUM(R28:R29)</f>
        <v>0</v>
      </c>
      <c r="S30" s="154">
        <f>SUM(S28:S29)</f>
        <v>0</v>
      </c>
      <c r="T30" s="864">
        <f t="shared" ref="T30:U30" si="29">SUM(T28:T29)</f>
        <v>0</v>
      </c>
      <c r="U30" s="864">
        <f t="shared" si="29"/>
        <v>0</v>
      </c>
      <c r="V30" s="154">
        <f t="shared" si="28"/>
        <v>145807740</v>
      </c>
      <c r="W30" s="154">
        <f t="shared" si="28"/>
        <v>0</v>
      </c>
      <c r="X30" s="155">
        <f t="shared" si="28"/>
        <v>885804.54</v>
      </c>
      <c r="Y30" s="154">
        <f t="shared" si="28"/>
        <v>0</v>
      </c>
      <c r="Z30" s="155">
        <f t="shared" si="28"/>
        <v>0</v>
      </c>
      <c r="AA30" s="154">
        <f t="shared" si="28"/>
        <v>0</v>
      </c>
      <c r="AB30" s="155">
        <f t="shared" ref="AB30:AC30" si="30">SUM(AB28:AB29)</f>
        <v>260585</v>
      </c>
      <c r="AC30" s="154">
        <f t="shared" si="30"/>
        <v>0</v>
      </c>
      <c r="AD30" s="155">
        <f t="shared" si="28"/>
        <v>179958280.5</v>
      </c>
      <c r="AE30" s="154">
        <f t="shared" si="28"/>
        <v>0</v>
      </c>
      <c r="AF30" s="155">
        <f t="shared" ref="AF30:AG30" si="31">SUM(AF28:AF29)</f>
        <v>14000000</v>
      </c>
      <c r="AG30" s="154">
        <f t="shared" si="31"/>
        <v>0</v>
      </c>
      <c r="AH30" s="154">
        <f t="shared" si="28"/>
        <v>0</v>
      </c>
      <c r="AI30" s="154">
        <f t="shared" si="28"/>
        <v>0</v>
      </c>
      <c r="AJ30" s="154">
        <f t="shared" si="28"/>
        <v>0</v>
      </c>
      <c r="AK30" s="154">
        <f t="shared" si="28"/>
        <v>0</v>
      </c>
      <c r="AL30" s="154">
        <f t="shared" ref="AL30:AM30" si="32">SUM(AL28:AL29)</f>
        <v>0</v>
      </c>
      <c r="AM30" s="154">
        <f t="shared" si="32"/>
        <v>0</v>
      </c>
      <c r="AN30" s="154">
        <f t="shared" si="28"/>
        <v>28449817.34</v>
      </c>
      <c r="AO30" s="154">
        <f t="shared" si="28"/>
        <v>0</v>
      </c>
      <c r="AP30" s="154">
        <f t="shared" ref="AP30:AU30" si="33">SUM(AP28:AP29)</f>
        <v>112168800</v>
      </c>
      <c r="AQ30" s="154">
        <f t="shared" si="33"/>
        <v>0</v>
      </c>
      <c r="AR30" s="864">
        <f t="shared" si="33"/>
        <v>0</v>
      </c>
      <c r="AS30" s="864">
        <f t="shared" si="33"/>
        <v>0</v>
      </c>
      <c r="AT30" s="864">
        <f t="shared" si="33"/>
        <v>0</v>
      </c>
      <c r="AU30" s="864">
        <f t="shared" si="33"/>
        <v>0</v>
      </c>
      <c r="AV30" s="864">
        <f t="shared" ref="AV30:AW30" si="34">SUM(AV28:AV29)</f>
        <v>0</v>
      </c>
      <c r="AW30" s="864">
        <f t="shared" si="34"/>
        <v>0</v>
      </c>
      <c r="AX30" s="154">
        <f t="shared" si="28"/>
        <v>17745000</v>
      </c>
      <c r="AY30" s="154">
        <f t="shared" si="28"/>
        <v>0</v>
      </c>
      <c r="AZ30" s="154">
        <f t="shared" ref="AZ30:BA30" si="35">SUM(AZ28:AZ29)</f>
        <v>4391125</v>
      </c>
      <c r="BA30" s="154">
        <f t="shared" si="35"/>
        <v>0</v>
      </c>
      <c r="BB30" s="155">
        <f t="shared" si="28"/>
        <v>1899347.16</v>
      </c>
      <c r="BC30" s="155">
        <f t="shared" si="28"/>
        <v>1899347.16</v>
      </c>
      <c r="BD30" s="155">
        <f>SUM(BD28:BD29)</f>
        <v>21978099</v>
      </c>
      <c r="BE30" s="154">
        <f>SUM(BE28:BE29)</f>
        <v>21978099</v>
      </c>
    </row>
    <row r="31" spans="1:57" s="412" customFormat="1" ht="21" customHeight="1" x14ac:dyDescent="0.3">
      <c r="A31" s="416"/>
      <c r="B31" s="156"/>
      <c r="C31" s="156"/>
      <c r="D31" s="150"/>
      <c r="E31" s="150"/>
      <c r="F31" s="150"/>
      <c r="G31" s="150"/>
      <c r="H31" s="150"/>
      <c r="I31" s="150"/>
      <c r="J31" s="150"/>
      <c r="K31" s="150"/>
      <c r="L31" s="150"/>
      <c r="M31" s="150"/>
      <c r="N31" s="150"/>
      <c r="O31" s="150"/>
      <c r="P31" s="663"/>
      <c r="Q31" s="150"/>
      <c r="R31" s="150"/>
      <c r="S31" s="150"/>
      <c r="T31" s="865"/>
      <c r="U31" s="862"/>
      <c r="V31" s="663"/>
      <c r="W31" s="150"/>
      <c r="X31" s="150"/>
      <c r="Y31" s="150"/>
      <c r="Z31" s="150"/>
      <c r="AA31" s="150"/>
      <c r="AB31" s="150"/>
      <c r="AC31" s="150"/>
      <c r="AD31" s="150"/>
      <c r="AE31" s="150"/>
      <c r="AF31" s="150"/>
      <c r="AG31" s="150"/>
      <c r="AH31" s="150"/>
      <c r="AI31" s="150"/>
      <c r="AJ31" s="663"/>
      <c r="AK31" s="150"/>
      <c r="AL31" s="150"/>
      <c r="AM31" s="150"/>
      <c r="AN31" s="150"/>
      <c r="AO31" s="150"/>
      <c r="AP31" s="663"/>
      <c r="AQ31" s="150"/>
      <c r="AR31" s="865"/>
      <c r="AS31" s="862"/>
      <c r="AT31" s="865"/>
      <c r="AU31" s="862"/>
      <c r="AV31" s="865"/>
      <c r="AW31" s="862"/>
      <c r="AX31" s="150"/>
      <c r="AY31" s="150"/>
      <c r="AZ31" s="150"/>
      <c r="BA31" s="150"/>
      <c r="BB31" s="150"/>
      <c r="BC31" s="150"/>
      <c r="BD31" s="150"/>
      <c r="BE31" s="150"/>
    </row>
    <row r="32" spans="1:57" s="412" customFormat="1" ht="21" customHeight="1" x14ac:dyDescent="0.3">
      <c r="A32" s="416"/>
      <c r="B32" s="156"/>
      <c r="C32" s="156"/>
      <c r="D32" s="150"/>
      <c r="E32" s="150"/>
      <c r="F32" s="150"/>
      <c r="G32" s="150"/>
      <c r="H32" s="150"/>
      <c r="I32" s="150"/>
      <c r="J32" s="150"/>
      <c r="K32" s="150"/>
      <c r="L32" s="150"/>
      <c r="M32" s="150"/>
      <c r="N32" s="150"/>
      <c r="O32" s="150"/>
      <c r="P32" s="663"/>
      <c r="Q32" s="150"/>
      <c r="R32" s="150"/>
      <c r="S32" s="150"/>
      <c r="T32" s="865"/>
      <c r="U32" s="862"/>
      <c r="V32" s="663"/>
      <c r="W32" s="150"/>
      <c r="X32" s="150"/>
      <c r="Y32" s="150"/>
      <c r="Z32" s="150"/>
      <c r="AA32" s="150"/>
      <c r="AB32" s="150"/>
      <c r="AC32" s="150"/>
      <c r="AD32" s="150"/>
      <c r="AE32" s="150"/>
      <c r="AF32" s="150"/>
      <c r="AG32" s="150"/>
      <c r="AH32" s="150"/>
      <c r="AI32" s="150"/>
      <c r="AJ32" s="663"/>
      <c r="AK32" s="150"/>
      <c r="AL32" s="150"/>
      <c r="AM32" s="150"/>
      <c r="AN32" s="150"/>
      <c r="AO32" s="150"/>
      <c r="AP32" s="663"/>
      <c r="AQ32" s="150"/>
      <c r="AR32" s="865"/>
      <c r="AS32" s="862"/>
      <c r="AT32" s="865"/>
      <c r="AU32" s="862"/>
      <c r="AV32" s="865"/>
      <c r="AW32" s="862"/>
      <c r="AX32" s="150"/>
      <c r="AY32" s="150"/>
      <c r="AZ32" s="150"/>
      <c r="BA32" s="150"/>
      <c r="BB32" s="150"/>
      <c r="BC32" s="150"/>
      <c r="BD32" s="150"/>
      <c r="BE32" s="150"/>
    </row>
    <row r="33" spans="1:57" s="419" customFormat="1" ht="21" customHeight="1" x14ac:dyDescent="0.3">
      <c r="A33" s="418" t="s">
        <v>36</v>
      </c>
      <c r="B33" s="154">
        <f t="shared" ref="B33:AN33" si="36">B26+B30</f>
        <v>929354548.00999987</v>
      </c>
      <c r="C33" s="154">
        <f t="shared" si="36"/>
        <v>52037053.620000005</v>
      </c>
      <c r="D33" s="154">
        <f t="shared" si="36"/>
        <v>5400000</v>
      </c>
      <c r="E33" s="154">
        <f t="shared" si="36"/>
        <v>192326.69999999998</v>
      </c>
      <c r="F33" s="154">
        <f t="shared" ref="F33:G33" si="37">F26+F30</f>
        <v>2100000</v>
      </c>
      <c r="G33" s="154">
        <f t="shared" si="37"/>
        <v>272148.14</v>
      </c>
      <c r="H33" s="154">
        <f t="shared" si="36"/>
        <v>0</v>
      </c>
      <c r="I33" s="154">
        <f t="shared" si="36"/>
        <v>0</v>
      </c>
      <c r="J33" s="154">
        <f>J26+J30</f>
        <v>2500000</v>
      </c>
      <c r="K33" s="154">
        <f>K26+K30</f>
        <v>2500000</v>
      </c>
      <c r="L33" s="154">
        <f t="shared" si="36"/>
        <v>32800000</v>
      </c>
      <c r="M33" s="154">
        <f t="shared" si="36"/>
        <v>0</v>
      </c>
      <c r="N33" s="154">
        <f t="shared" ref="N33:O33" si="38">N26+N30</f>
        <v>2929482.1699999995</v>
      </c>
      <c r="O33" s="154">
        <f t="shared" si="38"/>
        <v>664997.34</v>
      </c>
      <c r="P33" s="154">
        <f t="shared" si="36"/>
        <v>264769.46000000002</v>
      </c>
      <c r="Q33" s="154">
        <f t="shared" si="36"/>
        <v>206103.76</v>
      </c>
      <c r="R33" s="154">
        <f t="shared" si="36"/>
        <v>16700000.000000002</v>
      </c>
      <c r="S33" s="154">
        <f t="shared" si="36"/>
        <v>0</v>
      </c>
      <c r="T33" s="864">
        <f t="shared" si="36"/>
        <v>0</v>
      </c>
      <c r="U33" s="864">
        <f t="shared" si="36"/>
        <v>0</v>
      </c>
      <c r="V33" s="154">
        <f t="shared" si="36"/>
        <v>390084795.10000002</v>
      </c>
      <c r="W33" s="154">
        <f t="shared" si="36"/>
        <v>0</v>
      </c>
      <c r="X33" s="155">
        <f t="shared" si="36"/>
        <v>2000000</v>
      </c>
      <c r="Y33" s="154">
        <f t="shared" si="36"/>
        <v>66514.240000000005</v>
      </c>
      <c r="Z33" s="155">
        <f t="shared" si="36"/>
        <v>0</v>
      </c>
      <c r="AA33" s="154">
        <f t="shared" si="36"/>
        <v>0</v>
      </c>
      <c r="AB33" s="155">
        <f t="shared" ref="AB33:AC33" si="39">AB26+AB30</f>
        <v>1212965</v>
      </c>
      <c r="AC33" s="154">
        <f t="shared" si="39"/>
        <v>0</v>
      </c>
      <c r="AD33" s="155">
        <f t="shared" si="36"/>
        <v>232838280.5</v>
      </c>
      <c r="AE33" s="154">
        <f t="shared" si="36"/>
        <v>0</v>
      </c>
      <c r="AF33" s="155">
        <f t="shared" ref="AF33:AG33" si="40">AF26+AF30</f>
        <v>14000000</v>
      </c>
      <c r="AG33" s="154">
        <f t="shared" si="40"/>
        <v>0</v>
      </c>
      <c r="AH33" s="154">
        <f t="shared" si="36"/>
        <v>4029800</v>
      </c>
      <c r="AI33" s="154">
        <f t="shared" si="36"/>
        <v>4029800</v>
      </c>
      <c r="AJ33" s="154">
        <f t="shared" si="36"/>
        <v>18000000.000000004</v>
      </c>
      <c r="AK33" s="154">
        <f t="shared" si="36"/>
        <v>16000000.000000004</v>
      </c>
      <c r="AL33" s="154">
        <f t="shared" ref="AL33:AM33" si="41">AL26+AL30</f>
        <v>0</v>
      </c>
      <c r="AM33" s="154">
        <f t="shared" si="41"/>
        <v>0</v>
      </c>
      <c r="AN33" s="154">
        <f t="shared" si="36"/>
        <v>28449817.34</v>
      </c>
      <c r="AO33" s="154">
        <f t="shared" ref="AO33:BC33" si="42">AO26+AO30</f>
        <v>0</v>
      </c>
      <c r="AP33" s="154">
        <f t="shared" si="42"/>
        <v>114566550</v>
      </c>
      <c r="AQ33" s="154">
        <f t="shared" si="42"/>
        <v>0</v>
      </c>
      <c r="AR33" s="864">
        <f t="shared" si="42"/>
        <v>0</v>
      </c>
      <c r="AS33" s="864">
        <f t="shared" si="42"/>
        <v>0</v>
      </c>
      <c r="AT33" s="864">
        <f t="shared" ref="AT33:AU33" si="43">AT26+AT30</f>
        <v>0</v>
      </c>
      <c r="AU33" s="864">
        <f t="shared" si="43"/>
        <v>0</v>
      </c>
      <c r="AV33" s="864">
        <f t="shared" ref="AV33:AW33" si="44">AV26+AV30</f>
        <v>0</v>
      </c>
      <c r="AW33" s="864">
        <f t="shared" si="44"/>
        <v>0</v>
      </c>
      <c r="AX33" s="154">
        <f t="shared" si="42"/>
        <v>28981800</v>
      </c>
      <c r="AY33" s="154">
        <f t="shared" si="42"/>
        <v>0</v>
      </c>
      <c r="AZ33" s="154">
        <f t="shared" ref="AZ33:BA33" si="45">AZ26+AZ30</f>
        <v>4391125</v>
      </c>
      <c r="BA33" s="154">
        <f t="shared" si="45"/>
        <v>0</v>
      </c>
      <c r="BB33" s="155">
        <f t="shared" si="42"/>
        <v>6127064.4399999995</v>
      </c>
      <c r="BC33" s="155">
        <f t="shared" si="42"/>
        <v>6127064.4399999995</v>
      </c>
      <c r="BD33" s="155">
        <f>BD26+BD30</f>
        <v>21978099</v>
      </c>
      <c r="BE33" s="154">
        <f>BE26+BE30</f>
        <v>21978099</v>
      </c>
    </row>
    <row r="34" spans="1:57" s="420" customFormat="1" ht="15.6" x14ac:dyDescent="0.3">
      <c r="B34" s="406"/>
      <c r="C34" s="406"/>
      <c r="D34" s="406"/>
      <c r="E34" s="406"/>
      <c r="F34" s="406"/>
      <c r="G34" s="406"/>
      <c r="H34" s="406"/>
      <c r="I34" s="406"/>
      <c r="J34" s="406"/>
      <c r="K34" s="406"/>
      <c r="L34" s="406"/>
      <c r="M34" s="406"/>
      <c r="N34" s="406"/>
      <c r="O34" s="406"/>
      <c r="P34" s="664"/>
      <c r="Q34" s="664"/>
      <c r="R34" s="406"/>
      <c r="S34" s="406"/>
      <c r="T34" s="1058"/>
      <c r="U34" s="1058"/>
      <c r="V34" s="664"/>
      <c r="W34" s="664"/>
      <c r="X34" s="406"/>
      <c r="Y34" s="406"/>
      <c r="Z34" s="406"/>
      <c r="AA34" s="406"/>
      <c r="AB34" s="406"/>
      <c r="AC34" s="406"/>
      <c r="AD34" s="406"/>
      <c r="AE34" s="406"/>
      <c r="AF34" s="406"/>
      <c r="AG34" s="406"/>
      <c r="AH34" s="406"/>
      <c r="AI34" s="406"/>
      <c r="AJ34" s="664"/>
      <c r="AK34" s="664"/>
      <c r="AL34" s="406"/>
      <c r="AM34" s="406"/>
      <c r="AN34" s="406"/>
      <c r="AO34" s="406"/>
      <c r="AP34" s="664"/>
      <c r="AQ34" s="664"/>
      <c r="AR34" s="664"/>
      <c r="AS34" s="664"/>
      <c r="AT34" s="664"/>
      <c r="AU34" s="664"/>
      <c r="AV34" s="664"/>
      <c r="AW34" s="664"/>
      <c r="AX34" s="406"/>
      <c r="AY34" s="406"/>
      <c r="AZ34" s="406"/>
      <c r="BA34" s="406"/>
      <c r="BB34" s="406"/>
      <c r="BC34" s="406"/>
      <c r="BD34" s="406"/>
      <c r="BE34" s="406"/>
    </row>
    <row r="35" spans="1:57" s="412" customFormat="1" ht="15.6" x14ac:dyDescent="0.3">
      <c r="B35" s="407"/>
      <c r="C35" s="407"/>
      <c r="D35" s="407"/>
      <c r="E35" s="407"/>
      <c r="F35" s="407"/>
      <c r="G35" s="407"/>
      <c r="H35" s="407"/>
      <c r="I35" s="407"/>
      <c r="J35" s="407"/>
      <c r="K35" s="407"/>
      <c r="L35" s="407"/>
      <c r="M35" s="407"/>
      <c r="N35" s="407"/>
      <c r="O35" s="407"/>
      <c r="P35" s="665"/>
      <c r="Q35" s="665"/>
      <c r="R35" s="407"/>
      <c r="S35" s="407"/>
      <c r="T35" s="1059"/>
      <c r="U35" s="1059"/>
      <c r="V35" s="665"/>
      <c r="W35" s="665"/>
      <c r="X35" s="407"/>
      <c r="Y35" s="407"/>
      <c r="Z35" s="407"/>
      <c r="AA35" s="407"/>
      <c r="AB35" s="407"/>
      <c r="AC35" s="407"/>
      <c r="AD35" s="407"/>
      <c r="AE35" s="407"/>
      <c r="AF35" s="407"/>
      <c r="AG35" s="407"/>
      <c r="AH35" s="407"/>
      <c r="AI35" s="407"/>
      <c r="AJ35" s="665"/>
      <c r="AK35" s="665"/>
      <c r="AL35" s="407"/>
      <c r="AM35" s="407"/>
      <c r="AN35" s="407"/>
      <c r="AO35" s="407"/>
      <c r="AP35" s="665"/>
      <c r="AQ35" s="665"/>
      <c r="AR35" s="665"/>
      <c r="AS35" s="665"/>
      <c r="AT35" s="665"/>
      <c r="AU35" s="665"/>
      <c r="AV35" s="665"/>
      <c r="AW35" s="665"/>
      <c r="AX35" s="407"/>
      <c r="AY35" s="407"/>
      <c r="AZ35" s="407"/>
      <c r="BA35" s="407"/>
      <c r="BB35" s="407"/>
      <c r="BC35" s="407"/>
      <c r="BD35" s="407"/>
      <c r="BE35" s="407"/>
    </row>
    <row r="36" spans="1:57" s="412" customFormat="1" ht="31.2" x14ac:dyDescent="0.3">
      <c r="A36" s="421" t="s">
        <v>54</v>
      </c>
      <c r="B36" s="148">
        <f>D36+H36+J36+P36+V36+Z36+AH36+AJ36+AN36+AX36+BB36+X36+AD36+AP36+R36+L36+AF36+AR36+AB36+AZ36+AT36+AL36+BD36+AV36+F36+N36+T36</f>
        <v>216366153.11000001</v>
      </c>
      <c r="C36" s="148">
        <f>E36+I36+K36+Q36+W36+AA36+AI36+AK36+AO36+AY36+BC36+Y36+AE36+AQ36+S36+M36+AG36+AS36+AC36+BA36+AU36+AM36+BE36+AW36+G36+O36+U36</f>
        <v>57281349.549999997</v>
      </c>
      <c r="D36" s="408"/>
      <c r="E36" s="408"/>
      <c r="F36" s="408"/>
      <c r="G36" s="408"/>
      <c r="H36" s="408"/>
      <c r="I36" s="408"/>
      <c r="J36" s="408"/>
      <c r="K36" s="408"/>
      <c r="L36" s="408"/>
      <c r="M36" s="408"/>
      <c r="N36" s="408">
        <f>'Прочая  субсидия_БП'!H26</f>
        <v>70517.830000000016</v>
      </c>
      <c r="O36" s="408">
        <f>'Прочая  субсидия_БП'!I26</f>
        <v>0</v>
      </c>
      <c r="P36" s="408">
        <f>'Прочая  субсидия_БП'!N26</f>
        <v>35230.540000000008</v>
      </c>
      <c r="Q36" s="408">
        <f>'Прочая  субсидия_БП'!O26</f>
        <v>25512.989999999998</v>
      </c>
      <c r="R36" s="408"/>
      <c r="S36" s="408"/>
      <c r="T36" s="1060">
        <f>'Прочая  субсидия_БП'!T26</f>
        <v>0</v>
      </c>
      <c r="U36" s="1060">
        <f>'Прочая  субсидия_БП'!U26</f>
        <v>0</v>
      </c>
      <c r="V36" s="408">
        <f>'Прочая  субсидия_БП'!Z26</f>
        <v>45611577.5</v>
      </c>
      <c r="W36" s="408">
        <f>'Прочая  субсидия_БП'!AA26</f>
        <v>0</v>
      </c>
      <c r="X36" s="408"/>
      <c r="Y36" s="408"/>
      <c r="Z36" s="408">
        <f>'Прочая  субсидия_БП'!AF26</f>
        <v>0</v>
      </c>
      <c r="AA36" s="408">
        <f>'Прочая  субсидия_БП'!AG26</f>
        <v>0</v>
      </c>
      <c r="AB36" s="408">
        <f>'Прочая  субсидия_БП'!AL26</f>
        <v>87035</v>
      </c>
      <c r="AC36" s="408">
        <f>'Прочая  субсидия_БП'!AM26</f>
        <v>0</v>
      </c>
      <c r="AD36" s="408">
        <f>'Прочая  субсидия_БП'!AR26</f>
        <v>94678298.019999996</v>
      </c>
      <c r="AE36" s="408">
        <f>'Прочая  субсидия_БП'!AS26</f>
        <v>0</v>
      </c>
      <c r="AF36" s="408"/>
      <c r="AG36" s="408"/>
      <c r="AH36" s="408"/>
      <c r="AI36" s="408"/>
      <c r="AJ36" s="408"/>
      <c r="AK36" s="408"/>
      <c r="AL36" s="408">
        <f>'Прочая  субсидия_БП'!AX26</f>
        <v>0</v>
      </c>
      <c r="AM36" s="408">
        <f>'Прочая  субсидия_БП'!AY26</f>
        <v>0</v>
      </c>
      <c r="AN36" s="408">
        <f>'Прочая  субсидия_БП'!BD26</f>
        <v>1670982.6600000001</v>
      </c>
      <c r="AO36" s="408">
        <f>'Прочая  субсидия_БП'!BE26</f>
        <v>0</v>
      </c>
      <c r="AP36" s="408">
        <f>'Прочая  субсидия_БП'!BJ26</f>
        <v>8154300</v>
      </c>
      <c r="AQ36" s="408">
        <f>'Прочая  субсидия_БП'!BK26</f>
        <v>0</v>
      </c>
      <c r="AR36" s="408"/>
      <c r="AS36" s="408"/>
      <c r="AT36" s="408"/>
      <c r="AU36" s="408"/>
      <c r="AV36" s="408"/>
      <c r="AW36" s="408"/>
      <c r="AX36" s="408">
        <f>'Прочая  субсидия_БП'!BP26</f>
        <v>3600000</v>
      </c>
      <c r="AY36" s="408">
        <f>'Прочая  субсидия_БП'!BQ26</f>
        <v>0</v>
      </c>
      <c r="AZ36" s="408">
        <f>'Прочая  субсидия_БП'!BV26</f>
        <v>5199375</v>
      </c>
      <c r="BA36" s="408">
        <f>'Прочая  субсидия_БП'!BW26</f>
        <v>0</v>
      </c>
      <c r="BB36" s="408">
        <f>'Прочая  субсидия_БП'!CB26</f>
        <v>9236935.5600000005</v>
      </c>
      <c r="BC36" s="408">
        <f>'Прочая  субсидия_БП'!CC26</f>
        <v>9236935.5600000005</v>
      </c>
      <c r="BD36" s="408">
        <f>'Прочая  субсидия_БП'!CH26</f>
        <v>48021901</v>
      </c>
      <c r="BE36" s="408">
        <f>'Прочая  субсидия_БП'!CI26</f>
        <v>48018901</v>
      </c>
    </row>
    <row r="37" spans="1:57" s="412" customFormat="1" ht="15.6" x14ac:dyDescent="0.3">
      <c r="A37" s="421"/>
      <c r="B37" s="409"/>
      <c r="C37" s="409"/>
      <c r="D37" s="409"/>
      <c r="E37" s="409"/>
      <c r="F37" s="409"/>
      <c r="G37" s="409"/>
      <c r="H37" s="409"/>
      <c r="I37" s="409"/>
      <c r="J37" s="409"/>
      <c r="K37" s="409"/>
      <c r="L37" s="409"/>
      <c r="M37" s="409"/>
      <c r="N37" s="409"/>
      <c r="O37" s="409"/>
      <c r="P37" s="409"/>
      <c r="Q37" s="409"/>
      <c r="R37" s="409"/>
      <c r="S37" s="409"/>
      <c r="T37" s="1061"/>
      <c r="U37" s="1061"/>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row>
    <row r="38" spans="1:57" s="420" customFormat="1" ht="46.8" x14ac:dyDescent="0.3">
      <c r="A38" s="422" t="s">
        <v>55</v>
      </c>
      <c r="B38" s="155">
        <f t="shared" ref="B38:Q38" si="46">B33+B36</f>
        <v>1145720701.1199999</v>
      </c>
      <c r="C38" s="155">
        <f t="shared" si="46"/>
        <v>109318403.17</v>
      </c>
      <c r="D38" s="155">
        <f t="shared" si="46"/>
        <v>5400000</v>
      </c>
      <c r="E38" s="155">
        <f t="shared" si="46"/>
        <v>192326.69999999998</v>
      </c>
      <c r="F38" s="155">
        <f t="shared" ref="F38:G38" si="47">F33+F36</f>
        <v>2100000</v>
      </c>
      <c r="G38" s="155">
        <f t="shared" si="47"/>
        <v>272148.14</v>
      </c>
      <c r="H38" s="155">
        <f t="shared" si="46"/>
        <v>0</v>
      </c>
      <c r="I38" s="155">
        <f t="shared" si="46"/>
        <v>0</v>
      </c>
      <c r="J38" s="155">
        <f>J33+J36</f>
        <v>2500000</v>
      </c>
      <c r="K38" s="155">
        <f>K33+K36</f>
        <v>2500000</v>
      </c>
      <c r="L38" s="155">
        <f t="shared" ref="L38:M38" si="48">L33+L36</f>
        <v>32800000</v>
      </c>
      <c r="M38" s="155">
        <f t="shared" si="48"/>
        <v>0</v>
      </c>
      <c r="N38" s="155">
        <f t="shared" ref="N38:O38" si="49">N33+N36</f>
        <v>2999999.9999999995</v>
      </c>
      <c r="O38" s="155">
        <f t="shared" si="49"/>
        <v>664997.34</v>
      </c>
      <c r="P38" s="155">
        <f t="shared" si="46"/>
        <v>300000</v>
      </c>
      <c r="Q38" s="155">
        <f t="shared" si="46"/>
        <v>231616.75</v>
      </c>
      <c r="R38" s="155">
        <f>R33+R36</f>
        <v>16700000.000000002</v>
      </c>
      <c r="S38" s="155">
        <f>S33+S36</f>
        <v>0</v>
      </c>
      <c r="T38" s="1062">
        <f t="shared" ref="T38:U38" si="50">T33+T36</f>
        <v>0</v>
      </c>
      <c r="U38" s="1062">
        <f t="shared" si="50"/>
        <v>0</v>
      </c>
      <c r="V38" s="155">
        <f t="shared" ref="V38:AO38" si="51">V33+V36</f>
        <v>435696372.60000002</v>
      </c>
      <c r="W38" s="155">
        <f t="shared" si="51"/>
        <v>0</v>
      </c>
      <c r="X38" s="155">
        <f t="shared" ref="X38:AE38" si="52">X33+X36</f>
        <v>2000000</v>
      </c>
      <c r="Y38" s="155">
        <f t="shared" si="52"/>
        <v>66514.240000000005</v>
      </c>
      <c r="Z38" s="155">
        <f t="shared" si="52"/>
        <v>0</v>
      </c>
      <c r="AA38" s="155">
        <f t="shared" si="52"/>
        <v>0</v>
      </c>
      <c r="AB38" s="155">
        <f t="shared" ref="AB38:AC38" si="53">AB33+AB36</f>
        <v>1300000</v>
      </c>
      <c r="AC38" s="155">
        <f t="shared" si="53"/>
        <v>0</v>
      </c>
      <c r="AD38" s="155">
        <f t="shared" si="52"/>
        <v>327516578.51999998</v>
      </c>
      <c r="AE38" s="155">
        <f t="shared" si="52"/>
        <v>0</v>
      </c>
      <c r="AF38" s="155">
        <f t="shared" ref="AF38:AG38" si="54">AF33+AF36</f>
        <v>14000000</v>
      </c>
      <c r="AG38" s="155">
        <f t="shared" si="54"/>
        <v>0</v>
      </c>
      <c r="AH38" s="155">
        <f t="shared" si="51"/>
        <v>4029800</v>
      </c>
      <c r="AI38" s="155">
        <f t="shared" si="51"/>
        <v>4029800</v>
      </c>
      <c r="AJ38" s="155">
        <f t="shared" si="51"/>
        <v>18000000.000000004</v>
      </c>
      <c r="AK38" s="155">
        <f t="shared" si="51"/>
        <v>16000000.000000004</v>
      </c>
      <c r="AL38" s="155">
        <f t="shared" ref="AL38:AM38" si="55">AL33+AL36</f>
        <v>0</v>
      </c>
      <c r="AM38" s="155">
        <f t="shared" si="55"/>
        <v>0</v>
      </c>
      <c r="AN38" s="155">
        <f t="shared" si="51"/>
        <v>30120800</v>
      </c>
      <c r="AO38" s="155">
        <f t="shared" si="51"/>
        <v>0</v>
      </c>
      <c r="AP38" s="155">
        <f t="shared" ref="AP38:BC38" si="56">AP33+AP36</f>
        <v>122720850</v>
      </c>
      <c r="AQ38" s="155">
        <f t="shared" si="56"/>
        <v>0</v>
      </c>
      <c r="AR38" s="155">
        <f t="shared" si="56"/>
        <v>0</v>
      </c>
      <c r="AS38" s="155">
        <f t="shared" si="56"/>
        <v>0</v>
      </c>
      <c r="AT38" s="155">
        <f t="shared" ref="AT38:AU38" si="57">AT33+AT36</f>
        <v>0</v>
      </c>
      <c r="AU38" s="155">
        <f t="shared" si="57"/>
        <v>0</v>
      </c>
      <c r="AV38" s="155">
        <f t="shared" ref="AV38:AW38" si="58">AV33+AV36</f>
        <v>0</v>
      </c>
      <c r="AW38" s="155">
        <f t="shared" si="58"/>
        <v>0</v>
      </c>
      <c r="AX38" s="155">
        <f t="shared" si="56"/>
        <v>32581800</v>
      </c>
      <c r="AY38" s="155">
        <f t="shared" si="56"/>
        <v>0</v>
      </c>
      <c r="AZ38" s="155">
        <f t="shared" ref="AZ38:BA38" si="59">AZ33+AZ36</f>
        <v>9590500</v>
      </c>
      <c r="BA38" s="155">
        <f t="shared" si="59"/>
        <v>0</v>
      </c>
      <c r="BB38" s="155">
        <f t="shared" si="56"/>
        <v>15364000</v>
      </c>
      <c r="BC38" s="155">
        <f t="shared" si="56"/>
        <v>15364000</v>
      </c>
      <c r="BD38" s="155">
        <f>BD33+BD36</f>
        <v>70000000</v>
      </c>
      <c r="BE38" s="155">
        <f>BE33+BE36</f>
        <v>69997000</v>
      </c>
    </row>
    <row r="39" spans="1:57" s="412" customFormat="1" ht="16.8" x14ac:dyDescent="0.3">
      <c r="A39" s="423"/>
      <c r="B39" s="410"/>
      <c r="C39" s="410"/>
      <c r="D39" s="410"/>
      <c r="E39" s="814">
        <v>192326.7</v>
      </c>
      <c r="F39" s="410"/>
      <c r="G39" s="814">
        <v>272148.14</v>
      </c>
      <c r="H39" s="425"/>
      <c r="I39" s="660"/>
      <c r="J39" s="425"/>
      <c r="K39" s="814">
        <v>2500000</v>
      </c>
      <c r="L39" s="425"/>
      <c r="M39" s="660"/>
      <c r="N39" s="425"/>
      <c r="O39" s="660">
        <v>664997.34</v>
      </c>
      <c r="P39" s="410"/>
      <c r="Q39" s="1243">
        <v>231616.75</v>
      </c>
      <c r="R39" s="425"/>
      <c r="S39" s="424"/>
      <c r="T39" s="410"/>
      <c r="U39" s="1063"/>
      <c r="V39" s="410"/>
      <c r="W39" s="410"/>
      <c r="X39" s="410"/>
      <c r="Y39" s="1243">
        <v>66514.240000000005</v>
      </c>
      <c r="Z39" s="410"/>
      <c r="AA39" s="660"/>
      <c r="AB39" s="410"/>
      <c r="AC39" s="660"/>
      <c r="AD39" s="410"/>
      <c r="AE39" s="814"/>
      <c r="AF39" s="410"/>
      <c r="AG39" s="814"/>
      <c r="AH39" s="410"/>
      <c r="AI39" s="1243">
        <v>4029800</v>
      </c>
      <c r="AJ39" s="410"/>
      <c r="AK39" s="1243">
        <v>16000000</v>
      </c>
      <c r="AL39" s="410"/>
      <c r="AM39" s="484"/>
      <c r="AN39" s="410"/>
      <c r="AO39" s="471"/>
      <c r="AP39" s="410"/>
      <c r="AQ39" s="660"/>
      <c r="AR39" s="410"/>
      <c r="AS39" s="866"/>
      <c r="AT39" s="410"/>
      <c r="AU39" s="866"/>
      <c r="AV39" s="410"/>
      <c r="AW39" s="866"/>
      <c r="AX39" s="410"/>
      <c r="AY39" s="660"/>
      <c r="AZ39" s="410"/>
      <c r="BA39" s="660"/>
      <c r="BB39" s="410"/>
      <c r="BC39" s="1243">
        <v>15364000</v>
      </c>
      <c r="BD39" s="410"/>
      <c r="BE39" s="1243">
        <v>69997000</v>
      </c>
    </row>
    <row r="40" spans="1:57" s="413" customFormat="1" ht="15.6" x14ac:dyDescent="0.3">
      <c r="E40" s="425">
        <f>E39-E38</f>
        <v>0</v>
      </c>
      <c r="G40" s="425">
        <f>G39-G38</f>
        <v>0</v>
      </c>
      <c r="H40" s="425"/>
      <c r="I40" s="425">
        <f>I39-I38</f>
        <v>0</v>
      </c>
      <c r="J40" s="425"/>
      <c r="K40" s="425">
        <f>K39-K38</f>
        <v>0</v>
      </c>
      <c r="L40" s="425"/>
      <c r="M40" s="425">
        <f>M39-M38</f>
        <v>0</v>
      </c>
      <c r="N40" s="425"/>
      <c r="O40" s="425">
        <f>O39-O38</f>
        <v>0</v>
      </c>
      <c r="Q40" s="425">
        <f>Q39-Q38</f>
        <v>0</v>
      </c>
      <c r="R40" s="425"/>
      <c r="S40" s="425">
        <f>S39-S38</f>
        <v>0</v>
      </c>
      <c r="U40" s="425">
        <f>U39-U38</f>
        <v>0</v>
      </c>
      <c r="Y40" s="425">
        <f>Y39-Y38</f>
        <v>0</v>
      </c>
      <c r="AA40" s="425">
        <f>AA39-AA38</f>
        <v>0</v>
      </c>
      <c r="AC40" s="425">
        <f>AC39-AC38</f>
        <v>0</v>
      </c>
      <c r="AE40" s="425">
        <f>AE39-AE38</f>
        <v>0</v>
      </c>
      <c r="AG40" s="425">
        <f>AG39-AG38</f>
        <v>0</v>
      </c>
      <c r="AI40" s="425">
        <f>AI39-AI38</f>
        <v>0</v>
      </c>
      <c r="AK40" s="425">
        <f>AK39-AK38</f>
        <v>0</v>
      </c>
      <c r="AM40" s="425">
        <f>AM39-AM38</f>
        <v>0</v>
      </c>
      <c r="AO40" s="425">
        <f>AO39-AO38</f>
        <v>0</v>
      </c>
      <c r="AQ40" s="425">
        <f>AQ39-AQ38</f>
        <v>0</v>
      </c>
      <c r="AS40" s="425">
        <f>AS39-AS38</f>
        <v>0</v>
      </c>
      <c r="AT40" s="425"/>
      <c r="AU40" s="425"/>
      <c r="AV40" s="425"/>
      <c r="AW40" s="425"/>
      <c r="AY40" s="425">
        <f>AY39-AY38</f>
        <v>0</v>
      </c>
      <c r="BA40" s="425">
        <f>BA39-BA38</f>
        <v>0</v>
      </c>
      <c r="BC40" s="425">
        <f>BC39-BC38</f>
        <v>0</v>
      </c>
      <c r="BE40" s="425">
        <f>BE39-BE38</f>
        <v>0</v>
      </c>
    </row>
    <row r="41" spans="1:57" s="413" customFormat="1" ht="15.6" x14ac:dyDescent="0.3">
      <c r="D41" s="406"/>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D41" s="406"/>
      <c r="AE41" s="406"/>
      <c r="AF41" s="406"/>
      <c r="AG41" s="406"/>
      <c r="AH41" s="406"/>
      <c r="AI41" s="406"/>
      <c r="AJ41" s="406"/>
      <c r="AK41" s="406"/>
      <c r="AL41" s="406"/>
      <c r="AM41" s="406"/>
      <c r="AN41" s="406"/>
      <c r="AO41" s="406"/>
      <c r="AP41" s="406"/>
      <c r="AQ41" s="406"/>
      <c r="AR41" s="406"/>
      <c r="AS41" s="406"/>
      <c r="AT41" s="406"/>
      <c r="AU41" s="406"/>
      <c r="AV41" s="406"/>
      <c r="AW41" s="406"/>
      <c r="AX41" s="406"/>
      <c r="AY41" s="406"/>
      <c r="AZ41" s="406"/>
      <c r="BA41" s="406"/>
      <c r="BB41" s="406"/>
      <c r="BC41" s="406"/>
    </row>
    <row r="42" spans="1:57" s="412" customFormat="1" ht="15.6" x14ac:dyDescent="0.3">
      <c r="A42" s="416" t="s">
        <v>129</v>
      </c>
      <c r="B42" s="148">
        <f>SUM(B43:B45)</f>
        <v>124939239.64</v>
      </c>
      <c r="C42" s="148">
        <f>SUM(C43:C45)</f>
        <v>664997.34</v>
      </c>
      <c r="J42" s="411"/>
      <c r="K42" s="411"/>
      <c r="L42" s="411"/>
      <c r="M42" s="411"/>
      <c r="N42" s="411"/>
      <c r="O42" s="411"/>
      <c r="R42" s="411"/>
      <c r="S42" s="411"/>
      <c r="T42" s="411"/>
      <c r="U42" s="411"/>
    </row>
    <row r="43" spans="1:57" s="412" customFormat="1" ht="15.6" x14ac:dyDescent="0.3">
      <c r="A43" s="426" t="s">
        <v>135</v>
      </c>
      <c r="B43" s="148">
        <f>D43+H43+J43+P43+V43+Z43+AH43+AJ43+AN43+AX43+BB43+X43+AD43+AP43+R43+L43+AF43+AR43+AB43+AZ43+AT43+AL43+BD43+AV43+F43+N43+T43</f>
        <v>4545621.8099999996</v>
      </c>
      <c r="C43" s="148">
        <f>E43+I43+K43+Q43+W43+AA43+AI43+AK43+AO43+AY43+BC43+Y43+AE43+AQ43+S43+M43+AG43+AS43+AC43+BA43+AU43+AM43+BE43+AW43+G43+O43+U43</f>
        <v>664997.34</v>
      </c>
      <c r="H43" s="411">
        <f>H26</f>
        <v>0</v>
      </c>
      <c r="I43" s="411">
        <f>I26</f>
        <v>0</v>
      </c>
      <c r="J43" s="411"/>
      <c r="K43" s="411"/>
      <c r="L43" s="411"/>
      <c r="M43" s="411"/>
      <c r="N43" s="411">
        <f>N26</f>
        <v>2147871.8099999996</v>
      </c>
      <c r="O43" s="411">
        <f>O26</f>
        <v>664997.34</v>
      </c>
      <c r="R43" s="411"/>
      <c r="S43" s="411"/>
      <c r="T43" s="411"/>
      <c r="U43" s="411"/>
      <c r="V43" s="411"/>
      <c r="W43" s="411"/>
      <c r="AL43" s="411">
        <f t="shared" ref="AL43:AM43" si="60">AL26</f>
        <v>0</v>
      </c>
      <c r="AM43" s="411">
        <f t="shared" si="60"/>
        <v>0</v>
      </c>
      <c r="AP43" s="411">
        <f t="shared" ref="AP43:AU43" si="61">AP26</f>
        <v>2397750</v>
      </c>
      <c r="AQ43" s="411">
        <f t="shared" si="61"/>
        <v>0</v>
      </c>
      <c r="AR43" s="411">
        <f t="shared" si="61"/>
        <v>0</v>
      </c>
      <c r="AS43" s="411">
        <f t="shared" si="61"/>
        <v>0</v>
      </c>
      <c r="AT43" s="411">
        <f t="shared" si="61"/>
        <v>0</v>
      </c>
      <c r="AU43" s="411">
        <f t="shared" si="61"/>
        <v>0</v>
      </c>
      <c r="AV43" s="411"/>
      <c r="AW43" s="411"/>
    </row>
    <row r="44" spans="1:57" s="412" customFormat="1" ht="15.6" x14ac:dyDescent="0.3">
      <c r="A44" s="426" t="s">
        <v>136</v>
      </c>
      <c r="B44" s="148">
        <f>D44+H44+J44+P44+V44+Z44+AH44+AJ44+AN44+AX44+BB44+X44+AD44+AP44+R44+L44+AF44+AR44+AB44+AZ44+AT44+AL44+BD44+AV44+F44+N44+T44</f>
        <v>112168800</v>
      </c>
      <c r="C44" s="148">
        <f>E44+I44+K44+Q44+W44+AA44+AI44+AK44+AO44+AY44+BC44+Y44+AE44+AQ44+S44+M44+AG44+AS44+AC44+BA44+AU44+AM44+BE44+AW44+G44+O44+U44</f>
        <v>0</v>
      </c>
      <c r="H44" s="411">
        <f>H30</f>
        <v>0</v>
      </c>
      <c r="I44" s="411">
        <f>I30</f>
        <v>0</v>
      </c>
      <c r="J44" s="411"/>
      <c r="K44" s="411"/>
      <c r="L44" s="411"/>
      <c r="M44" s="411"/>
      <c r="N44" s="411">
        <f>N27</f>
        <v>0</v>
      </c>
      <c r="O44" s="411">
        <f>O27</f>
        <v>0</v>
      </c>
      <c r="R44" s="411"/>
      <c r="S44" s="411"/>
      <c r="T44" s="411"/>
      <c r="U44" s="411"/>
      <c r="V44" s="411"/>
      <c r="W44" s="411"/>
      <c r="AL44" s="411">
        <f t="shared" ref="AL44:AM44" si="62">AL30</f>
        <v>0</v>
      </c>
      <c r="AM44" s="411">
        <f t="shared" si="62"/>
        <v>0</v>
      </c>
      <c r="AP44" s="411">
        <f t="shared" ref="AP44:AU44" si="63">AP30</f>
        <v>112168800</v>
      </c>
      <c r="AQ44" s="411">
        <f t="shared" si="63"/>
        <v>0</v>
      </c>
      <c r="AR44" s="411">
        <f t="shared" si="63"/>
        <v>0</v>
      </c>
      <c r="AS44" s="411">
        <f t="shared" si="63"/>
        <v>0</v>
      </c>
      <c r="AT44" s="411">
        <f t="shared" si="63"/>
        <v>0</v>
      </c>
      <c r="AU44" s="411">
        <f t="shared" si="63"/>
        <v>0</v>
      </c>
      <c r="AV44" s="411"/>
      <c r="AW44" s="411"/>
    </row>
    <row r="45" spans="1:57" s="412" customFormat="1" ht="15.6" x14ac:dyDescent="0.3">
      <c r="A45" s="426" t="s">
        <v>137</v>
      </c>
      <c r="B45" s="148">
        <f>'Прочая  субсидия_БП'!B29</f>
        <v>8224817.8300000001</v>
      </c>
      <c r="C45" s="148">
        <f>'Прочая  субсидия_БП'!C29</f>
        <v>0</v>
      </c>
      <c r="J45" s="411"/>
      <c r="K45" s="411"/>
      <c r="L45" s="411"/>
      <c r="M45" s="411"/>
      <c r="N45" s="411"/>
      <c r="O45" s="411"/>
      <c r="R45" s="411"/>
      <c r="S45" s="411"/>
      <c r="T45" s="411"/>
      <c r="U45" s="411"/>
    </row>
    <row r="47" spans="1:57" x14ac:dyDescent="0.25">
      <c r="V47" s="413"/>
      <c r="W47" s="413"/>
    </row>
  </sheetData>
  <mergeCells count="56">
    <mergeCell ref="R6:S6"/>
    <mergeCell ref="R5:S5"/>
    <mergeCell ref="AR5:AS5"/>
    <mergeCell ref="AR6:AS6"/>
    <mergeCell ref="AF6:AG6"/>
    <mergeCell ref="AB5:AC5"/>
    <mergeCell ref="AB6:AC6"/>
    <mergeCell ref="AD6:AE6"/>
    <mergeCell ref="AD5:AE5"/>
    <mergeCell ref="AP5:AQ5"/>
    <mergeCell ref="AP6:AQ6"/>
    <mergeCell ref="X6:Y6"/>
    <mergeCell ref="AF5:AG5"/>
    <mergeCell ref="T5:U5"/>
    <mergeCell ref="T6:U6"/>
    <mergeCell ref="Z5:AA5"/>
    <mergeCell ref="AN5:AO5"/>
    <mergeCell ref="AN6:AO6"/>
    <mergeCell ref="AJ6:AK6"/>
    <mergeCell ref="V6:W6"/>
    <mergeCell ref="AH5:AI5"/>
    <mergeCell ref="AJ5:AK5"/>
    <mergeCell ref="AH6:AI6"/>
    <mergeCell ref="Z6:AA6"/>
    <mergeCell ref="AL5:AM5"/>
    <mergeCell ref="AL6:AM6"/>
    <mergeCell ref="V5:W5"/>
    <mergeCell ref="X5:Y5"/>
    <mergeCell ref="BD5:BE5"/>
    <mergeCell ref="BD6:BE6"/>
    <mergeCell ref="AV5:AW5"/>
    <mergeCell ref="AV6:AW6"/>
    <mergeCell ref="AT5:AU5"/>
    <mergeCell ref="AT6:AU6"/>
    <mergeCell ref="BB5:BC5"/>
    <mergeCell ref="BB6:BC6"/>
    <mergeCell ref="AZ6:BA6"/>
    <mergeCell ref="AX5:AY5"/>
    <mergeCell ref="AX6:AY6"/>
    <mergeCell ref="AZ5:BA5"/>
    <mergeCell ref="A5:A7"/>
    <mergeCell ref="P6:Q6"/>
    <mergeCell ref="H6:I6"/>
    <mergeCell ref="H5:I5"/>
    <mergeCell ref="D5:E5"/>
    <mergeCell ref="P5:Q5"/>
    <mergeCell ref="J5:K5"/>
    <mergeCell ref="D6:E6"/>
    <mergeCell ref="J6:K6"/>
    <mergeCell ref="B5:C6"/>
    <mergeCell ref="F5:G5"/>
    <mergeCell ref="F6:G6"/>
    <mergeCell ref="L5:M5"/>
    <mergeCell ref="L6:M6"/>
    <mergeCell ref="N5:O5"/>
    <mergeCell ref="N6:O6"/>
  </mergeCells>
  <phoneticPr fontId="0" type="noConversion"/>
  <pageMargins left="0.78740157480314965" right="0.39370078740157483" top="0.78740157480314965" bottom="0.59055118110236227" header="0.51181102362204722" footer="0.51181102362204722"/>
  <pageSetup paperSize="9" scale="42" fitToWidth="20" orientation="landscape" r:id="rId1"/>
  <headerFooter alignWithMargins="0">
    <oddFooter>&amp;L&amp;P&amp;R&amp;Z&amp;F&amp;A</oddFooter>
  </headerFooter>
  <colBreaks count="4" manualBreakCount="4">
    <brk id="13" max="37" man="1"/>
    <brk id="25" max="37" man="1"/>
    <brk id="37" max="37" man="1"/>
    <brk id="49"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dimension ref="A2:CM45"/>
  <sheetViews>
    <sheetView topLeftCell="A2" zoomScale="46" zoomScaleNormal="46" workbookViewId="0">
      <pane xSplit="1" ySplit="6" topLeftCell="B8" activePane="bottomRight" state="frozen"/>
      <selection activeCell="A2" sqref="A2"/>
      <selection pane="topRight" activeCell="B2" sqref="B2"/>
      <selection pane="bottomLeft" activeCell="A8" sqref="A8"/>
      <selection pane="bottomRight" activeCell="O18" sqref="O18"/>
    </sheetView>
  </sheetViews>
  <sheetFormatPr defaultRowHeight="15" x14ac:dyDescent="0.25"/>
  <cols>
    <col min="1" max="1" width="22.21875" customWidth="1"/>
    <col min="2" max="2" width="21.5546875" customWidth="1"/>
    <col min="3" max="3" width="23.21875" customWidth="1"/>
    <col min="4" max="4" width="22.77734375" customWidth="1"/>
    <col min="5" max="5" width="22" customWidth="1"/>
    <col min="6" max="6" width="20.77734375" customWidth="1"/>
    <col min="7" max="13" width="19.77734375" customWidth="1"/>
    <col min="14" max="15" width="20.21875" customWidth="1"/>
    <col min="16" max="19" width="17.77734375" customWidth="1"/>
    <col min="20" max="21" width="23.21875" customWidth="1"/>
    <col min="22" max="25" width="17.77734375" customWidth="1"/>
    <col min="26" max="27" width="21.21875" customWidth="1"/>
    <col min="28" max="28" width="20.5546875" customWidth="1"/>
    <col min="29" max="29" width="21.21875" customWidth="1"/>
    <col min="30" max="31" width="17.5546875" customWidth="1"/>
    <col min="32" max="33" width="22.21875" customWidth="1"/>
    <col min="34" max="43" width="18.44140625" customWidth="1"/>
    <col min="44" max="44" width="21.77734375" customWidth="1"/>
    <col min="45" max="45" width="20" customWidth="1"/>
    <col min="46" max="46" width="19.44140625" customWidth="1"/>
    <col min="47" max="48" width="20.5546875" customWidth="1"/>
    <col min="49" max="55" width="20.21875" customWidth="1"/>
    <col min="56" max="57" width="21.21875" customWidth="1"/>
    <col min="58" max="67" width="19.44140625" customWidth="1"/>
    <col min="68" max="69" width="27.21875" style="405" customWidth="1"/>
    <col min="70" max="79" width="21.44140625" style="405" customWidth="1"/>
    <col min="80" max="80" width="20.77734375" customWidth="1"/>
    <col min="81" max="81" width="19" customWidth="1"/>
    <col min="82" max="82" width="18.21875" bestFit="1" customWidth="1"/>
    <col min="83" max="83" width="18.77734375" customWidth="1"/>
    <col min="84" max="85" width="17.5546875" customWidth="1"/>
    <col min="86" max="87" width="20.44140625" customWidth="1"/>
    <col min="88" max="91" width="23.21875" customWidth="1"/>
  </cols>
  <sheetData>
    <row r="2" spans="1:91" ht="17.399999999999999" x14ac:dyDescent="0.3">
      <c r="D2" s="252" t="s">
        <v>23</v>
      </c>
      <c r="G2" s="828" t="str">
        <f>'Район  и  поселения'!E3</f>
        <v>ПО  СОСТОЯНИЮ  НА  1  АПРЕЛЯ  2020  ГОДА</v>
      </c>
      <c r="H2" s="828"/>
      <c r="I2" s="828"/>
      <c r="J2" s="828"/>
      <c r="K2" s="828"/>
      <c r="L2" s="828"/>
      <c r="M2" s="828"/>
      <c r="Z2" s="142"/>
      <c r="AA2" s="142"/>
      <c r="AB2" s="142"/>
      <c r="AC2" s="142"/>
      <c r="AD2" s="142"/>
      <c r="AE2" s="142"/>
      <c r="BD2" s="142"/>
      <c r="BE2" s="142"/>
      <c r="BF2" s="142"/>
      <c r="BG2" s="142"/>
      <c r="BH2" s="142"/>
      <c r="BI2" s="142"/>
      <c r="BJ2" s="142"/>
      <c r="BK2" s="142"/>
      <c r="BL2" s="142"/>
      <c r="BM2" s="142"/>
      <c r="BN2" s="142"/>
      <c r="BO2" s="142"/>
    </row>
    <row r="3" spans="1:91" ht="15.6" x14ac:dyDescent="0.3">
      <c r="B3" s="142"/>
      <c r="C3" s="142"/>
      <c r="D3" s="142"/>
      <c r="E3" s="142"/>
      <c r="F3" s="142"/>
      <c r="G3" s="142"/>
      <c r="H3" s="142"/>
      <c r="I3" s="142"/>
      <c r="J3" s="142"/>
      <c r="K3" s="142"/>
      <c r="L3" s="142"/>
      <c r="M3" s="142"/>
      <c r="Z3" s="142"/>
      <c r="AA3" s="142"/>
      <c r="AB3" s="142"/>
      <c r="AC3" s="142"/>
      <c r="AD3" s="142"/>
      <c r="AE3" s="142"/>
      <c r="BD3" s="142"/>
      <c r="BE3" s="142"/>
      <c r="BF3" s="142"/>
      <c r="BG3" s="142"/>
      <c r="BH3" s="142"/>
      <c r="BI3" s="142"/>
      <c r="BJ3" s="142"/>
      <c r="BK3" s="142"/>
      <c r="BL3" s="142"/>
      <c r="BM3" s="142"/>
      <c r="BN3" s="142"/>
      <c r="BO3" s="142"/>
    </row>
    <row r="4" spans="1:91" x14ac:dyDescent="0.25">
      <c r="J4" s="5" t="s">
        <v>0</v>
      </c>
    </row>
    <row r="5" spans="1:91" s="143" customFormat="1" ht="258" customHeight="1" x14ac:dyDescent="0.25">
      <c r="A5" s="1577" t="s">
        <v>12</v>
      </c>
      <c r="B5" s="1582" t="s">
        <v>1</v>
      </c>
      <c r="C5" s="1583"/>
      <c r="D5" s="1578" t="s">
        <v>119</v>
      </c>
      <c r="E5" s="1586"/>
      <c r="F5" s="1589" t="s">
        <v>118</v>
      </c>
      <c r="G5" s="1589"/>
      <c r="H5" s="1591" t="s">
        <v>634</v>
      </c>
      <c r="I5" s="1591"/>
      <c r="J5" s="1578" t="s">
        <v>119</v>
      </c>
      <c r="K5" s="1579"/>
      <c r="L5" s="1578" t="s">
        <v>118</v>
      </c>
      <c r="M5" s="1579"/>
      <c r="N5" s="1590" t="s">
        <v>430</v>
      </c>
      <c r="O5" s="1590"/>
      <c r="P5" s="1578" t="s">
        <v>119</v>
      </c>
      <c r="Q5" s="1579"/>
      <c r="R5" s="1578" t="s">
        <v>118</v>
      </c>
      <c r="S5" s="1579"/>
      <c r="T5" s="1593" t="s">
        <v>779</v>
      </c>
      <c r="U5" s="1593"/>
      <c r="V5" s="1578" t="s">
        <v>119</v>
      </c>
      <c r="W5" s="1579"/>
      <c r="X5" s="1578" t="s">
        <v>118</v>
      </c>
      <c r="Y5" s="1579"/>
      <c r="Z5" s="1594" t="s">
        <v>226</v>
      </c>
      <c r="AA5" s="1595"/>
      <c r="AB5" s="1578" t="s">
        <v>119</v>
      </c>
      <c r="AC5" s="1579"/>
      <c r="AD5" s="1578" t="s">
        <v>118</v>
      </c>
      <c r="AE5" s="1579"/>
      <c r="AF5" s="1577" t="s">
        <v>788</v>
      </c>
      <c r="AG5" s="1577"/>
      <c r="AH5" s="1578" t="s">
        <v>119</v>
      </c>
      <c r="AI5" s="1579"/>
      <c r="AJ5" s="1578" t="s">
        <v>118</v>
      </c>
      <c r="AK5" s="1579"/>
      <c r="AL5" s="1577" t="s">
        <v>597</v>
      </c>
      <c r="AM5" s="1577"/>
      <c r="AN5" s="1578" t="s">
        <v>119</v>
      </c>
      <c r="AO5" s="1579"/>
      <c r="AP5" s="1578" t="s">
        <v>118</v>
      </c>
      <c r="AQ5" s="1579"/>
      <c r="AR5" s="1577" t="s">
        <v>257</v>
      </c>
      <c r="AS5" s="1577"/>
      <c r="AT5" s="1578" t="s">
        <v>119</v>
      </c>
      <c r="AU5" s="1579"/>
      <c r="AV5" s="1578" t="s">
        <v>118</v>
      </c>
      <c r="AW5" s="1579"/>
      <c r="AX5" s="1580" t="s">
        <v>347</v>
      </c>
      <c r="AY5" s="1581"/>
      <c r="AZ5" s="1578" t="s">
        <v>119</v>
      </c>
      <c r="BA5" s="1579"/>
      <c r="BB5" s="1578" t="s">
        <v>118</v>
      </c>
      <c r="BC5" s="1579"/>
      <c r="BD5" s="1580" t="s">
        <v>345</v>
      </c>
      <c r="BE5" s="1581"/>
      <c r="BF5" s="1578" t="s">
        <v>119</v>
      </c>
      <c r="BG5" s="1579"/>
      <c r="BH5" s="1578" t="s">
        <v>118</v>
      </c>
      <c r="BI5" s="1579"/>
      <c r="BJ5" s="1580" t="s">
        <v>291</v>
      </c>
      <c r="BK5" s="1581"/>
      <c r="BL5" s="1578" t="s">
        <v>119</v>
      </c>
      <c r="BM5" s="1579"/>
      <c r="BN5" s="1578" t="s">
        <v>118</v>
      </c>
      <c r="BO5" s="1579"/>
      <c r="BP5" s="1580" t="s">
        <v>630</v>
      </c>
      <c r="BQ5" s="1581"/>
      <c r="BR5" s="1578" t="s">
        <v>119</v>
      </c>
      <c r="BS5" s="1579"/>
      <c r="BT5" s="1578" t="s">
        <v>118</v>
      </c>
      <c r="BU5" s="1579"/>
      <c r="BV5" s="1590" t="s">
        <v>631</v>
      </c>
      <c r="BW5" s="1582"/>
      <c r="BX5" s="1578" t="s">
        <v>119</v>
      </c>
      <c r="BY5" s="1579"/>
      <c r="BZ5" s="1578" t="s">
        <v>118</v>
      </c>
      <c r="CA5" s="1579"/>
      <c r="CB5" s="1590" t="s">
        <v>295</v>
      </c>
      <c r="CC5" s="1582"/>
      <c r="CD5" s="1578" t="s">
        <v>119</v>
      </c>
      <c r="CE5" s="1579"/>
      <c r="CF5" s="1578" t="s">
        <v>118</v>
      </c>
      <c r="CG5" s="1579"/>
      <c r="CH5" s="1590" t="s">
        <v>730</v>
      </c>
      <c r="CI5" s="1590"/>
      <c r="CJ5" s="1578" t="s">
        <v>119</v>
      </c>
      <c r="CK5" s="1579"/>
      <c r="CL5" s="1578" t="s">
        <v>118</v>
      </c>
      <c r="CM5" s="1579"/>
    </row>
    <row r="6" spans="1:91" s="258" customFormat="1" ht="18" customHeight="1" x14ac:dyDescent="0.25">
      <c r="A6" s="1577"/>
      <c r="B6" s="1584"/>
      <c r="C6" s="1585"/>
      <c r="D6" s="1587"/>
      <c r="E6" s="1588"/>
      <c r="F6" s="1589"/>
      <c r="G6" s="1589"/>
      <c r="H6" s="1575" t="s">
        <v>633</v>
      </c>
      <c r="I6" s="1576"/>
      <c r="J6" s="1576"/>
      <c r="K6" s="1576"/>
      <c r="L6" s="1576"/>
      <c r="M6" s="1576"/>
      <c r="N6" s="1575" t="s">
        <v>429</v>
      </c>
      <c r="O6" s="1576"/>
      <c r="P6" s="1576"/>
      <c r="Q6" s="1576"/>
      <c r="R6" s="1576"/>
      <c r="S6" s="1576"/>
      <c r="T6" s="1575" t="s">
        <v>780</v>
      </c>
      <c r="U6" s="1576"/>
      <c r="V6" s="1576"/>
      <c r="W6" s="1576"/>
      <c r="X6" s="1576"/>
      <c r="Y6" s="1576"/>
      <c r="Z6" s="1575" t="s">
        <v>208</v>
      </c>
      <c r="AA6" s="1575"/>
      <c r="AB6" s="1575"/>
      <c r="AC6" s="1575"/>
      <c r="AD6" s="1575"/>
      <c r="AE6" s="1575"/>
      <c r="AF6" s="1575" t="s">
        <v>787</v>
      </c>
      <c r="AG6" s="1576"/>
      <c r="AH6" s="1576"/>
      <c r="AI6" s="1576"/>
      <c r="AJ6" s="1576"/>
      <c r="AK6" s="1576"/>
      <c r="AL6" s="1575" t="s">
        <v>596</v>
      </c>
      <c r="AM6" s="1576"/>
      <c r="AN6" s="1576"/>
      <c r="AO6" s="1576"/>
      <c r="AP6" s="1576"/>
      <c r="AQ6" s="1576"/>
      <c r="AR6" s="1575" t="s">
        <v>207</v>
      </c>
      <c r="AS6" s="1576"/>
      <c r="AT6" s="1576"/>
      <c r="AU6" s="1576"/>
      <c r="AV6" s="1576"/>
      <c r="AW6" s="1576"/>
      <c r="AX6" s="1575" t="s">
        <v>346</v>
      </c>
      <c r="AY6" s="1576"/>
      <c r="AZ6" s="1576"/>
      <c r="BA6" s="1576"/>
      <c r="BB6" s="1576"/>
      <c r="BC6" s="1576"/>
      <c r="BD6" s="1576" t="s">
        <v>203</v>
      </c>
      <c r="BE6" s="1576"/>
      <c r="BF6" s="1576"/>
      <c r="BG6" s="1576"/>
      <c r="BH6" s="1576"/>
      <c r="BI6" s="1576"/>
      <c r="BJ6" s="1575" t="s">
        <v>290</v>
      </c>
      <c r="BK6" s="1576"/>
      <c r="BL6" s="1576"/>
      <c r="BM6" s="1576"/>
      <c r="BN6" s="1576"/>
      <c r="BO6" s="1576"/>
      <c r="BP6" s="1570" t="s">
        <v>221</v>
      </c>
      <c r="BQ6" s="1592"/>
      <c r="BR6" s="1592"/>
      <c r="BS6" s="1592"/>
      <c r="BT6" s="1592"/>
      <c r="BU6" s="1563"/>
      <c r="BV6" s="1575" t="s">
        <v>327</v>
      </c>
      <c r="BW6" s="1576"/>
      <c r="BX6" s="1576"/>
      <c r="BY6" s="1576"/>
      <c r="BZ6" s="1576"/>
      <c r="CA6" s="1576"/>
      <c r="CB6" s="1576" t="s">
        <v>294</v>
      </c>
      <c r="CC6" s="1576"/>
      <c r="CD6" s="1576"/>
      <c r="CE6" s="1576"/>
      <c r="CF6" s="1576"/>
      <c r="CG6" s="1576"/>
      <c r="CH6" s="1575" t="s">
        <v>421</v>
      </c>
      <c r="CI6" s="1576"/>
      <c r="CJ6" s="1576"/>
      <c r="CK6" s="1576"/>
      <c r="CL6" s="1576"/>
      <c r="CM6" s="1576"/>
    </row>
    <row r="7" spans="1:91" s="146" customFormat="1" ht="18" customHeight="1" x14ac:dyDescent="0.25">
      <c r="A7" s="144"/>
      <c r="B7" s="145" t="s">
        <v>158</v>
      </c>
      <c r="C7" s="145" t="s">
        <v>159</v>
      </c>
      <c r="D7" s="610" t="s">
        <v>158</v>
      </c>
      <c r="E7" s="610" t="s">
        <v>159</v>
      </c>
      <c r="F7" s="610" t="s">
        <v>158</v>
      </c>
      <c r="G7" s="610" t="s">
        <v>159</v>
      </c>
      <c r="H7" s="145" t="s">
        <v>158</v>
      </c>
      <c r="I7" s="145" t="s">
        <v>159</v>
      </c>
      <c r="J7" s="280" t="s">
        <v>158</v>
      </c>
      <c r="K7" s="280" t="s">
        <v>159</v>
      </c>
      <c r="L7" s="280" t="s">
        <v>158</v>
      </c>
      <c r="M7" s="280" t="s">
        <v>159</v>
      </c>
      <c r="N7" s="145" t="s">
        <v>158</v>
      </c>
      <c r="O7" s="145" t="s">
        <v>159</v>
      </c>
      <c r="P7" s="280" t="s">
        <v>158</v>
      </c>
      <c r="Q7" s="280" t="s">
        <v>159</v>
      </c>
      <c r="R7" s="280" t="s">
        <v>158</v>
      </c>
      <c r="S7" s="280" t="s">
        <v>159</v>
      </c>
      <c r="T7" s="145" t="s">
        <v>158</v>
      </c>
      <c r="U7" s="145" t="s">
        <v>159</v>
      </c>
      <c r="V7" s="280" t="s">
        <v>158</v>
      </c>
      <c r="W7" s="280" t="s">
        <v>159</v>
      </c>
      <c r="X7" s="280" t="s">
        <v>158</v>
      </c>
      <c r="Y7" s="280" t="s">
        <v>159</v>
      </c>
      <c r="Z7" s="145" t="s">
        <v>158</v>
      </c>
      <c r="AA7" s="145" t="s">
        <v>159</v>
      </c>
      <c r="AB7" s="280" t="s">
        <v>158</v>
      </c>
      <c r="AC7" s="280" t="s">
        <v>159</v>
      </c>
      <c r="AD7" s="280" t="s">
        <v>158</v>
      </c>
      <c r="AE7" s="280" t="s">
        <v>159</v>
      </c>
      <c r="AF7" s="145" t="s">
        <v>158</v>
      </c>
      <c r="AG7" s="145" t="s">
        <v>159</v>
      </c>
      <c r="AH7" s="280" t="s">
        <v>158</v>
      </c>
      <c r="AI7" s="280" t="s">
        <v>159</v>
      </c>
      <c r="AJ7" s="280" t="s">
        <v>158</v>
      </c>
      <c r="AK7" s="280" t="s">
        <v>159</v>
      </c>
      <c r="AL7" s="145" t="s">
        <v>158</v>
      </c>
      <c r="AM7" s="145" t="s">
        <v>159</v>
      </c>
      <c r="AN7" s="280" t="s">
        <v>158</v>
      </c>
      <c r="AO7" s="280" t="s">
        <v>159</v>
      </c>
      <c r="AP7" s="280" t="s">
        <v>158</v>
      </c>
      <c r="AQ7" s="280" t="s">
        <v>159</v>
      </c>
      <c r="AR7" s="145" t="s">
        <v>158</v>
      </c>
      <c r="AS7" s="145" t="s">
        <v>159</v>
      </c>
      <c r="AT7" s="280" t="s">
        <v>158</v>
      </c>
      <c r="AU7" s="280" t="s">
        <v>159</v>
      </c>
      <c r="AV7" s="280" t="s">
        <v>158</v>
      </c>
      <c r="AW7" s="280" t="s">
        <v>159</v>
      </c>
      <c r="AX7" s="145" t="s">
        <v>158</v>
      </c>
      <c r="AY7" s="145" t="s">
        <v>159</v>
      </c>
      <c r="AZ7" s="280" t="s">
        <v>158</v>
      </c>
      <c r="BA7" s="280" t="s">
        <v>159</v>
      </c>
      <c r="BB7" s="280" t="s">
        <v>158</v>
      </c>
      <c r="BC7" s="280" t="s">
        <v>159</v>
      </c>
      <c r="BD7" s="145" t="s">
        <v>158</v>
      </c>
      <c r="BE7" s="145" t="s">
        <v>159</v>
      </c>
      <c r="BF7" s="280" t="s">
        <v>158</v>
      </c>
      <c r="BG7" s="280" t="s">
        <v>159</v>
      </c>
      <c r="BH7" s="280" t="s">
        <v>158</v>
      </c>
      <c r="BI7" s="280" t="s">
        <v>159</v>
      </c>
      <c r="BJ7" s="145" t="s">
        <v>158</v>
      </c>
      <c r="BK7" s="145" t="s">
        <v>159</v>
      </c>
      <c r="BL7" s="280" t="s">
        <v>158</v>
      </c>
      <c r="BM7" s="280" t="s">
        <v>159</v>
      </c>
      <c r="BN7" s="280" t="s">
        <v>158</v>
      </c>
      <c r="BO7" s="280" t="s">
        <v>159</v>
      </c>
      <c r="BP7" s="848" t="s">
        <v>158</v>
      </c>
      <c r="BQ7" s="848" t="s">
        <v>159</v>
      </c>
      <c r="BR7" s="280" t="s">
        <v>158</v>
      </c>
      <c r="BS7" s="280" t="s">
        <v>159</v>
      </c>
      <c r="BT7" s="280" t="s">
        <v>158</v>
      </c>
      <c r="BU7" s="280" t="s">
        <v>159</v>
      </c>
      <c r="BV7" s="145" t="s">
        <v>158</v>
      </c>
      <c r="BW7" s="145" t="s">
        <v>159</v>
      </c>
      <c r="BX7" s="280" t="s">
        <v>158</v>
      </c>
      <c r="BY7" s="280" t="s">
        <v>159</v>
      </c>
      <c r="BZ7" s="280" t="s">
        <v>158</v>
      </c>
      <c r="CA7" s="280" t="s">
        <v>159</v>
      </c>
      <c r="CB7" s="145" t="s">
        <v>158</v>
      </c>
      <c r="CC7" s="145" t="s">
        <v>159</v>
      </c>
      <c r="CD7" s="280" t="s">
        <v>158</v>
      </c>
      <c r="CE7" s="280" t="s">
        <v>159</v>
      </c>
      <c r="CF7" s="280" t="s">
        <v>158</v>
      </c>
      <c r="CG7" s="280" t="s">
        <v>159</v>
      </c>
      <c r="CH7" s="145" t="s">
        <v>158</v>
      </c>
      <c r="CI7" s="145" t="s">
        <v>159</v>
      </c>
      <c r="CJ7" s="280" t="s">
        <v>158</v>
      </c>
      <c r="CK7" s="280" t="s">
        <v>159</v>
      </c>
      <c r="CL7" s="280" t="s">
        <v>158</v>
      </c>
      <c r="CM7" s="280" t="s">
        <v>159</v>
      </c>
    </row>
    <row r="8" spans="1:91" s="152" customFormat="1" ht="21" customHeight="1" x14ac:dyDescent="0.3">
      <c r="A8" s="147" t="s">
        <v>80</v>
      </c>
      <c r="B8" s="148">
        <f>BD8+N8+CB8+Z8+AF8+BP8+AR8+BV8+CH8+H8+AL8+BJ8+AX8+T8</f>
        <v>1202122.05</v>
      </c>
      <c r="C8" s="148">
        <f t="shared" ref="C8:G8" si="0">BE8+O8+CC8+AA8+AG8+BQ8+AS8+BW8+CI8+I8+AM8+BK8+AY8+U8</f>
        <v>1202122.05</v>
      </c>
      <c r="D8" s="478">
        <f t="shared" si="0"/>
        <v>1202122.05</v>
      </c>
      <c r="E8" s="478">
        <f t="shared" si="0"/>
        <v>1202122.05</v>
      </c>
      <c r="F8" s="478">
        <f t="shared" si="0"/>
        <v>0</v>
      </c>
      <c r="G8" s="478">
        <f t="shared" si="0"/>
        <v>0</v>
      </c>
      <c r="H8" s="151">
        <f>[1]Субсидия_факт!DJ10</f>
        <v>0</v>
      </c>
      <c r="I8" s="790"/>
      <c r="J8" s="281">
        <f>H8-L8</f>
        <v>0</v>
      </c>
      <c r="K8" s="281">
        <f>I8-M8</f>
        <v>0</v>
      </c>
      <c r="L8" s="761">
        <f>[1]Субсидия_факт!DL10</f>
        <v>0</v>
      </c>
      <c r="M8" s="283"/>
      <c r="N8" s="151">
        <f>[1]Субсидия_факт!CX10</f>
        <v>0</v>
      </c>
      <c r="O8" s="661"/>
      <c r="P8" s="281">
        <f>N8-R8</f>
        <v>0</v>
      </c>
      <c r="Q8" s="281">
        <f>O8-S8</f>
        <v>0</v>
      </c>
      <c r="R8" s="761">
        <f>[1]Субсидия_факт!CZ10</f>
        <v>0</v>
      </c>
      <c r="S8" s="283"/>
      <c r="T8" s="860">
        <f>[1]Субсидия_факт!FB10</f>
        <v>0</v>
      </c>
      <c r="U8" s="1054"/>
      <c r="V8" s="1051">
        <f>T8-X8</f>
        <v>0</v>
      </c>
      <c r="W8" s="1051">
        <f>U8-Y8</f>
        <v>0</v>
      </c>
      <c r="X8" s="1052">
        <f>[1]Субсидия_факт!FD10</f>
        <v>0</v>
      </c>
      <c r="Y8" s="1064"/>
      <c r="Z8" s="151">
        <f>[1]Субсидия_факт!FN10</f>
        <v>0</v>
      </c>
      <c r="AA8" s="661"/>
      <c r="AB8" s="281">
        <f>Z8-AD8</f>
        <v>0</v>
      </c>
      <c r="AC8" s="281">
        <f>AA8-AE8</f>
        <v>0</v>
      </c>
      <c r="AD8" s="761">
        <f>[1]Субсидия_факт!FP10</f>
        <v>0</v>
      </c>
      <c r="AE8" s="283"/>
      <c r="AF8" s="151">
        <f>[1]Субсидия_факт!GT10</f>
        <v>0</v>
      </c>
      <c r="AG8" s="661"/>
      <c r="AH8" s="281">
        <f>AF8-AJ8</f>
        <v>0</v>
      </c>
      <c r="AI8" s="281">
        <f>AG8-AK8</f>
        <v>0</v>
      </c>
      <c r="AJ8" s="761">
        <f>[1]Субсидия_факт!GV10</f>
        <v>0</v>
      </c>
      <c r="AK8" s="283"/>
      <c r="AL8" s="151">
        <f>[1]Субсидия_факт!HH10</f>
        <v>0</v>
      </c>
      <c r="AM8" s="661"/>
      <c r="AN8" s="281">
        <f>AL8-AP8</f>
        <v>0</v>
      </c>
      <c r="AO8" s="281">
        <f>AM8-AQ8</f>
        <v>0</v>
      </c>
      <c r="AP8" s="761">
        <f>[1]Субсидия_факт!HJ10</f>
        <v>0</v>
      </c>
      <c r="AQ8" s="283"/>
      <c r="AR8" s="151">
        <f>[1]Субсидия_факт!IB10</f>
        <v>0</v>
      </c>
      <c r="AS8" s="661"/>
      <c r="AT8" s="281">
        <f>AR8-AV8</f>
        <v>0</v>
      </c>
      <c r="AU8" s="281">
        <f>AS8-AW8</f>
        <v>0</v>
      </c>
      <c r="AV8" s="761">
        <f>[1]Субсидия_факт!ID10</f>
        <v>0</v>
      </c>
      <c r="AW8" s="283"/>
      <c r="AX8" s="860">
        <f>[1]Субсидия_факт!IZ10</f>
        <v>0</v>
      </c>
      <c r="AY8" s="861"/>
      <c r="AZ8" s="1051">
        <f>AX8-BB8</f>
        <v>0</v>
      </c>
      <c r="BA8" s="1051"/>
      <c r="BB8" s="1052">
        <f>[1]Субсидия_факт!JB10</f>
        <v>0</v>
      </c>
      <c r="BC8" s="1053">
        <f>AY8</f>
        <v>0</v>
      </c>
      <c r="BD8" s="151">
        <f>[1]Субсидия_факт!JL10</f>
        <v>0</v>
      </c>
      <c r="BE8" s="661"/>
      <c r="BF8" s="281">
        <f>BD8-BH8</f>
        <v>0</v>
      </c>
      <c r="BG8" s="281"/>
      <c r="BH8" s="761">
        <f>[1]Субсидия_факт!JN10</f>
        <v>0</v>
      </c>
      <c r="BI8" s="283"/>
      <c r="BJ8" s="151">
        <f>[1]Субсидия_факт!JR10</f>
        <v>0</v>
      </c>
      <c r="BK8" s="661"/>
      <c r="BL8" s="281">
        <f>BJ8-BN8</f>
        <v>0</v>
      </c>
      <c r="BM8" s="281"/>
      <c r="BN8" s="761">
        <f>[1]Субсидия_факт!JT10</f>
        <v>0</v>
      </c>
      <c r="BO8" s="283"/>
      <c r="BP8" s="151">
        <f>[1]Субсидия_факт!JZ10</f>
        <v>0</v>
      </c>
      <c r="BQ8" s="661"/>
      <c r="BR8" s="281">
        <f>BP8-BT8</f>
        <v>0</v>
      </c>
      <c r="BS8" s="281">
        <f>BQ8-BU8</f>
        <v>0</v>
      </c>
      <c r="BT8" s="761">
        <f>[1]Субсидия_факт!KB10</f>
        <v>0</v>
      </c>
      <c r="BU8" s="283"/>
      <c r="BV8" s="151">
        <f>[1]Субсидия_факт!KF10</f>
        <v>0</v>
      </c>
      <c r="BW8" s="790"/>
      <c r="BX8" s="281">
        <f>BV8-BZ8</f>
        <v>0</v>
      </c>
      <c r="BY8" s="281">
        <f>BW8-CA8</f>
        <v>0</v>
      </c>
      <c r="BZ8" s="761">
        <f>[1]Субсидия_факт!KH10</f>
        <v>0</v>
      </c>
      <c r="CA8" s="283"/>
      <c r="CB8" s="151">
        <f>[1]Субсидия_факт!KX10</f>
        <v>300894.05</v>
      </c>
      <c r="CC8" s="790">
        <f t="shared" ref="CC8:CC25" si="1">CB8</f>
        <v>300894.05</v>
      </c>
      <c r="CD8" s="281">
        <f>CB8-CF8</f>
        <v>300894.05</v>
      </c>
      <c r="CE8" s="281">
        <f>CC8-CG8</f>
        <v>300894.05</v>
      </c>
      <c r="CF8" s="761">
        <f>[1]Субсидия_факт!KZ10</f>
        <v>0</v>
      </c>
      <c r="CG8" s="1091">
        <f>CF8</f>
        <v>0</v>
      </c>
      <c r="CH8" s="151">
        <f>[1]Субсидия_факт!LD10</f>
        <v>901228</v>
      </c>
      <c r="CI8" s="790">
        <f>CH8</f>
        <v>901228</v>
      </c>
      <c r="CJ8" s="281">
        <f>CH8-CL8</f>
        <v>901228</v>
      </c>
      <c r="CK8" s="281">
        <f>CI8-CM8</f>
        <v>901228</v>
      </c>
      <c r="CL8" s="761">
        <f>[1]Субсидия_факт!LF10</f>
        <v>0</v>
      </c>
      <c r="CM8" s="1091">
        <f>CL8</f>
        <v>0</v>
      </c>
    </row>
    <row r="9" spans="1:91" s="152" customFormat="1" ht="21" customHeight="1" x14ac:dyDescent="0.3">
      <c r="A9" s="147" t="s">
        <v>81</v>
      </c>
      <c r="B9" s="148">
        <f t="shared" ref="B9:B25" si="2">BD9+N9+CB9+Z9+AF9+BP9+AR9+BV9+CH9+H9+AL9+BJ9+AX9+T9</f>
        <v>25098652.370000001</v>
      </c>
      <c r="C9" s="148">
        <f t="shared" ref="C9:C25" si="3">BE9+O9+CC9+AA9+AG9+BQ9+AS9+BW9+CI9+I9+AM9+BK9+AY9+U9</f>
        <v>684918</v>
      </c>
      <c r="D9" s="478">
        <f t="shared" ref="D9:D25" si="4">BF9+P9+CD9+AB9+AH9+BR9+AT9+BX9+CJ9+J9+AN9+BL9+AZ9+V9</f>
        <v>2508150.11</v>
      </c>
      <c r="E9" s="478">
        <f t="shared" ref="E9:E25" si="5">BG9+Q9+CE9+AC9+AI9+BS9+AU9+BY9+CK9+K9+AO9+BM9+BA9+W9</f>
        <v>508150.11</v>
      </c>
      <c r="F9" s="478">
        <f t="shared" ref="F9:F25" si="6">BH9+R9+CF9+AD9+AJ9+BT9+AV9+BZ9+CL9+L9+AP9+BN9+BB9+X9</f>
        <v>22590502.260000002</v>
      </c>
      <c r="G9" s="478">
        <f t="shared" ref="G9:G25" si="7">BI9+S9+CG9+AE9+AK9+BU9+AW9+CA9+CM9+M9+AQ9+BO9+BC9+Y9</f>
        <v>176767.89</v>
      </c>
      <c r="H9" s="151">
        <f>[1]Субсидия_факт!DJ11</f>
        <v>0</v>
      </c>
      <c r="I9" s="790"/>
      <c r="J9" s="281">
        <f t="shared" ref="J9:J25" si="8">H9-L9</f>
        <v>0</v>
      </c>
      <c r="K9" s="281">
        <f t="shared" ref="K9:K25" si="9">I9-M9</f>
        <v>0</v>
      </c>
      <c r="L9" s="761">
        <f>[1]Субсидия_факт!DL11</f>
        <v>0</v>
      </c>
      <c r="M9" s="283"/>
      <c r="N9" s="151">
        <f>[1]Субсидия_факт!CX11</f>
        <v>0</v>
      </c>
      <c r="O9" s="661"/>
      <c r="P9" s="281">
        <f t="shared" ref="P9:P25" si="10">N9-R9</f>
        <v>0</v>
      </c>
      <c r="Q9" s="281">
        <f t="shared" ref="Q9:Q25" si="11">O9-S9</f>
        <v>0</v>
      </c>
      <c r="R9" s="761">
        <f>[1]Субсидия_факт!CZ11</f>
        <v>0</v>
      </c>
      <c r="S9" s="283"/>
      <c r="T9" s="860">
        <f>[1]Субсидия_факт!FB11</f>
        <v>0</v>
      </c>
      <c r="U9" s="1054"/>
      <c r="V9" s="1051">
        <f t="shared" ref="V9:V25" si="12">T9-X9</f>
        <v>0</v>
      </c>
      <c r="W9" s="1051">
        <f t="shared" ref="W9:W25" si="13">U9-Y9</f>
        <v>0</v>
      </c>
      <c r="X9" s="1052">
        <f>[1]Субсидия_факт!FD11</f>
        <v>0</v>
      </c>
      <c r="Y9" s="1064"/>
      <c r="Z9" s="151">
        <f>[1]Субсидия_факт!FN11</f>
        <v>0</v>
      </c>
      <c r="AA9" s="661"/>
      <c r="AB9" s="281">
        <f t="shared" ref="AB9:AB25" si="14">Z9-AD9</f>
        <v>0</v>
      </c>
      <c r="AC9" s="281">
        <f t="shared" ref="AC9:AC25" si="15">AA9-AE9</f>
        <v>0</v>
      </c>
      <c r="AD9" s="761">
        <f>[1]Субсидия_факт!FP11</f>
        <v>0</v>
      </c>
      <c r="AE9" s="283"/>
      <c r="AF9" s="151">
        <f>[1]Субсидия_факт!GT11</f>
        <v>0</v>
      </c>
      <c r="AG9" s="661"/>
      <c r="AH9" s="281">
        <f t="shared" ref="AH9:AH25" si="16">AF9-AJ9</f>
        <v>0</v>
      </c>
      <c r="AI9" s="281">
        <f t="shared" ref="AI9:AI25" si="17">AG9-AK9</f>
        <v>0</v>
      </c>
      <c r="AJ9" s="761">
        <f>[1]Субсидия_факт!GV11</f>
        <v>0</v>
      </c>
      <c r="AK9" s="283"/>
      <c r="AL9" s="151">
        <f>[1]Субсидия_факт!HH11</f>
        <v>0</v>
      </c>
      <c r="AM9" s="661"/>
      <c r="AN9" s="281">
        <f t="shared" ref="AN9:AN25" si="18">AL9-AP9</f>
        <v>0</v>
      </c>
      <c r="AO9" s="281">
        <f t="shared" ref="AO9:AO25" si="19">AM9-AQ9</f>
        <v>0</v>
      </c>
      <c r="AP9" s="761">
        <f>[1]Субсидия_факт!HJ11</f>
        <v>0</v>
      </c>
      <c r="AQ9" s="283"/>
      <c r="AR9" s="151">
        <f>[1]Субсидия_факт!IB11</f>
        <v>21190000</v>
      </c>
      <c r="AS9" s="661"/>
      <c r="AT9" s="281">
        <f t="shared" ref="AT9:AT25" si="20">AR9-AV9</f>
        <v>2000000</v>
      </c>
      <c r="AU9" s="281">
        <f t="shared" ref="AU9:AU25" si="21">AS9-AW9</f>
        <v>0</v>
      </c>
      <c r="AV9" s="761">
        <f>[1]Субсидия_факт!ID11</f>
        <v>19190000</v>
      </c>
      <c r="AW9" s="283"/>
      <c r="AX9" s="860">
        <f>[1]Субсидия_факт!IZ11</f>
        <v>0</v>
      </c>
      <c r="AY9" s="861"/>
      <c r="AZ9" s="1051">
        <f t="shared" ref="AZ9:AZ25" si="22">AX9-BB9</f>
        <v>0</v>
      </c>
      <c r="BA9" s="1051"/>
      <c r="BB9" s="1052">
        <f>[1]Субсидия_факт!JB11</f>
        <v>0</v>
      </c>
      <c r="BC9" s="1053">
        <f t="shared" ref="BC9:BC25" si="23">AY9</f>
        <v>0</v>
      </c>
      <c r="BD9" s="151">
        <f>[1]Субсидия_факт!JL11</f>
        <v>1060984.3700000001</v>
      </c>
      <c r="BE9" s="661"/>
      <c r="BF9" s="281">
        <f t="shared" ref="BF9:BF25" si="24">BD9-BH9</f>
        <v>0</v>
      </c>
      <c r="BG9" s="281"/>
      <c r="BH9" s="761">
        <f>[1]Субсидия_факт!JN11</f>
        <v>1060984.3700000001</v>
      </c>
      <c r="BI9" s="283"/>
      <c r="BJ9" s="151">
        <f>[1]Субсидия_факт!JR11</f>
        <v>0</v>
      </c>
      <c r="BK9" s="661"/>
      <c r="BL9" s="281">
        <f t="shared" ref="BL9:BL25" si="25">BJ9-BN9</f>
        <v>0</v>
      </c>
      <c r="BM9" s="281"/>
      <c r="BN9" s="761">
        <f>[1]Субсидия_факт!JT11</f>
        <v>0</v>
      </c>
      <c r="BO9" s="283"/>
      <c r="BP9" s="151">
        <f>[1]Субсидия_факт!JZ11</f>
        <v>600000</v>
      </c>
      <c r="BQ9" s="661"/>
      <c r="BR9" s="281">
        <f t="shared" ref="BR9:BR25" si="26">BP9-BT9</f>
        <v>0</v>
      </c>
      <c r="BS9" s="281">
        <f t="shared" ref="BS9:BS25" si="27">BQ9-BU9</f>
        <v>0</v>
      </c>
      <c r="BT9" s="761">
        <f>[1]Субсидия_факт!KB11</f>
        <v>600000</v>
      </c>
      <c r="BU9" s="283"/>
      <c r="BV9" s="151">
        <f>[1]Субсидия_факт!KF11</f>
        <v>1562750</v>
      </c>
      <c r="BW9" s="790"/>
      <c r="BX9" s="281">
        <f t="shared" ref="BX9:BX25" si="28">BV9-BZ9</f>
        <v>0</v>
      </c>
      <c r="BY9" s="281">
        <f t="shared" ref="BY9:BY25" si="29">BW9-CA9</f>
        <v>0</v>
      </c>
      <c r="BZ9" s="761">
        <f>[1]Субсидия_факт!KH11</f>
        <v>1562750</v>
      </c>
      <c r="CA9" s="283"/>
      <c r="CB9" s="151">
        <f>[1]Субсидия_факт!KX11</f>
        <v>684918</v>
      </c>
      <c r="CC9" s="790">
        <f t="shared" si="1"/>
        <v>684918</v>
      </c>
      <c r="CD9" s="281">
        <f t="shared" ref="CD9:CD25" si="30">CB9-CF9</f>
        <v>508150.11</v>
      </c>
      <c r="CE9" s="281">
        <f t="shared" ref="CE9:CE25" si="31">CC9-CG9</f>
        <v>508150.11</v>
      </c>
      <c r="CF9" s="761">
        <f>[1]Субсидия_факт!KZ11</f>
        <v>176767.89</v>
      </c>
      <c r="CG9" s="1091">
        <f t="shared" ref="CG9:CG25" si="32">CF9</f>
        <v>176767.89</v>
      </c>
      <c r="CH9" s="151">
        <f>[1]Субсидия_факт!LD11</f>
        <v>0</v>
      </c>
      <c r="CI9" s="790">
        <f t="shared" ref="CI9:CI25" si="33">CH9</f>
        <v>0</v>
      </c>
      <c r="CJ9" s="281">
        <f t="shared" ref="CJ9:CJ25" si="34">CH9-CL9</f>
        <v>0</v>
      </c>
      <c r="CK9" s="281">
        <f t="shared" ref="CK9:CK25" si="35">CI9-CM9</f>
        <v>0</v>
      </c>
      <c r="CL9" s="761">
        <f>[1]Субсидия_факт!LF11</f>
        <v>0</v>
      </c>
      <c r="CM9" s="1091">
        <f t="shared" ref="CM9:CM25" si="36">CL9</f>
        <v>0</v>
      </c>
    </row>
    <row r="10" spans="1:91" s="152" customFormat="1" ht="21" customHeight="1" x14ac:dyDescent="0.3">
      <c r="A10" s="147" t="s">
        <v>82</v>
      </c>
      <c r="B10" s="148">
        <f t="shared" si="2"/>
        <v>13504841.890000001</v>
      </c>
      <c r="C10" s="148">
        <f t="shared" si="3"/>
        <v>4326198.84</v>
      </c>
      <c r="D10" s="478">
        <f t="shared" si="4"/>
        <v>12835894.440000001</v>
      </c>
      <c r="E10" s="478">
        <f t="shared" si="5"/>
        <v>4193975.38</v>
      </c>
      <c r="F10" s="478">
        <f t="shared" si="6"/>
        <v>668947.44999999995</v>
      </c>
      <c r="G10" s="478">
        <f t="shared" si="7"/>
        <v>132223.46</v>
      </c>
      <c r="H10" s="151">
        <f>[1]Субсидия_факт!DJ12</f>
        <v>0</v>
      </c>
      <c r="I10" s="790"/>
      <c r="J10" s="281">
        <f t="shared" si="8"/>
        <v>0</v>
      </c>
      <c r="K10" s="281">
        <f t="shared" si="9"/>
        <v>0</v>
      </c>
      <c r="L10" s="761">
        <f>[1]Субсидия_факт!DL12</f>
        <v>0</v>
      </c>
      <c r="M10" s="283"/>
      <c r="N10" s="151">
        <f>[1]Субсидия_факт!CX12</f>
        <v>4162.6499999999996</v>
      </c>
      <c r="O10" s="661">
        <v>692.6</v>
      </c>
      <c r="P10" s="281">
        <f t="shared" si="10"/>
        <v>2063.66</v>
      </c>
      <c r="Q10" s="281">
        <f t="shared" si="11"/>
        <v>692.6</v>
      </c>
      <c r="R10" s="761">
        <f>[1]Субсидия_факт!CZ12</f>
        <v>2098.9899999999998</v>
      </c>
      <c r="S10" s="283"/>
      <c r="T10" s="860">
        <f>[1]Субсидия_факт!FB12</f>
        <v>0</v>
      </c>
      <c r="U10" s="1054"/>
      <c r="V10" s="1051">
        <f t="shared" si="12"/>
        <v>0</v>
      </c>
      <c r="W10" s="1051">
        <f t="shared" si="13"/>
        <v>0</v>
      </c>
      <c r="X10" s="1052">
        <f>[1]Субсидия_факт!FD12</f>
        <v>0</v>
      </c>
      <c r="Y10" s="1064"/>
      <c r="Z10" s="151">
        <f>[1]Субсидия_факт!FN12</f>
        <v>4131040</v>
      </c>
      <c r="AA10" s="661"/>
      <c r="AB10" s="281">
        <f t="shared" si="14"/>
        <v>4131040</v>
      </c>
      <c r="AC10" s="281">
        <f t="shared" si="15"/>
        <v>0</v>
      </c>
      <c r="AD10" s="761">
        <f>[1]Субсидия_факт!FP12</f>
        <v>0</v>
      </c>
      <c r="AE10" s="283"/>
      <c r="AF10" s="151">
        <f>[1]Субсидия_факт!GT12</f>
        <v>0</v>
      </c>
      <c r="AG10" s="661"/>
      <c r="AH10" s="281">
        <f t="shared" si="16"/>
        <v>0</v>
      </c>
      <c r="AI10" s="281">
        <f t="shared" si="17"/>
        <v>0</v>
      </c>
      <c r="AJ10" s="761">
        <f>[1]Субсидия_факт!GV12</f>
        <v>0</v>
      </c>
      <c r="AK10" s="283"/>
      <c r="AL10" s="151">
        <f>[1]Субсидия_факт!HH12</f>
        <v>0</v>
      </c>
      <c r="AM10" s="661"/>
      <c r="AN10" s="281">
        <f t="shared" si="18"/>
        <v>0</v>
      </c>
      <c r="AO10" s="281">
        <f t="shared" si="19"/>
        <v>0</v>
      </c>
      <c r="AP10" s="761">
        <f>[1]Субсидия_факт!HJ12</f>
        <v>0</v>
      </c>
      <c r="AQ10" s="283"/>
      <c r="AR10" s="151">
        <f>[1]Субсидия_факт!IB12</f>
        <v>4509508</v>
      </c>
      <c r="AS10" s="661"/>
      <c r="AT10" s="281">
        <f t="shared" si="20"/>
        <v>4509508</v>
      </c>
      <c r="AU10" s="281">
        <f t="shared" si="21"/>
        <v>0</v>
      </c>
      <c r="AV10" s="761">
        <f>[1]Субсидия_факт!ID12</f>
        <v>0</v>
      </c>
      <c r="AW10" s="283"/>
      <c r="AX10" s="860">
        <f>[1]Субсидия_факт!IZ12</f>
        <v>0</v>
      </c>
      <c r="AY10" s="861"/>
      <c r="AZ10" s="1051">
        <f t="shared" si="22"/>
        <v>0</v>
      </c>
      <c r="BA10" s="1051"/>
      <c r="BB10" s="1052">
        <f>[1]Субсидия_факт!JB12</f>
        <v>0</v>
      </c>
      <c r="BC10" s="1053">
        <f t="shared" si="23"/>
        <v>0</v>
      </c>
      <c r="BD10" s="151">
        <f>[1]Субсидия_факт!JL12</f>
        <v>0</v>
      </c>
      <c r="BE10" s="661"/>
      <c r="BF10" s="281">
        <f t="shared" si="24"/>
        <v>0</v>
      </c>
      <c r="BG10" s="281"/>
      <c r="BH10" s="761">
        <f>[1]Субсидия_факт!JN12</f>
        <v>0</v>
      </c>
      <c r="BI10" s="283"/>
      <c r="BJ10" s="151">
        <f>[1]Субсидия_факт!JR12</f>
        <v>0</v>
      </c>
      <c r="BK10" s="661"/>
      <c r="BL10" s="281">
        <f t="shared" si="25"/>
        <v>0</v>
      </c>
      <c r="BM10" s="281"/>
      <c r="BN10" s="761">
        <f>[1]Субсидия_факт!JT12</f>
        <v>0</v>
      </c>
      <c r="BO10" s="283"/>
      <c r="BP10" s="151">
        <f>[1]Субсидия_факт!JZ12</f>
        <v>0</v>
      </c>
      <c r="BQ10" s="661"/>
      <c r="BR10" s="281">
        <f t="shared" si="26"/>
        <v>0</v>
      </c>
      <c r="BS10" s="281">
        <f t="shared" si="27"/>
        <v>0</v>
      </c>
      <c r="BT10" s="761">
        <f>[1]Субсидия_факт!KB12</f>
        <v>0</v>
      </c>
      <c r="BU10" s="283"/>
      <c r="BV10" s="151">
        <f>[1]Субсидия_факт!KF12</f>
        <v>534625</v>
      </c>
      <c r="BW10" s="790"/>
      <c r="BX10" s="281">
        <f t="shared" si="28"/>
        <v>0</v>
      </c>
      <c r="BY10" s="281">
        <f t="shared" si="29"/>
        <v>0</v>
      </c>
      <c r="BZ10" s="761">
        <f>[1]Субсидия_факт!KH12</f>
        <v>534625</v>
      </c>
      <c r="CA10" s="283"/>
      <c r="CB10" s="151">
        <f>[1]Субсидия_факт!KX12</f>
        <v>383343.24</v>
      </c>
      <c r="CC10" s="790">
        <f t="shared" si="1"/>
        <v>383343.24</v>
      </c>
      <c r="CD10" s="281">
        <f t="shared" si="30"/>
        <v>251119.78</v>
      </c>
      <c r="CE10" s="281">
        <f t="shared" si="31"/>
        <v>251119.78</v>
      </c>
      <c r="CF10" s="761">
        <f>[1]Субсидия_факт!KZ12</f>
        <v>132223.46</v>
      </c>
      <c r="CG10" s="1091">
        <f t="shared" si="32"/>
        <v>132223.46</v>
      </c>
      <c r="CH10" s="151">
        <f>[1]Субсидия_факт!LD12</f>
        <v>3942163</v>
      </c>
      <c r="CI10" s="790">
        <f t="shared" si="33"/>
        <v>3942163</v>
      </c>
      <c r="CJ10" s="281">
        <f t="shared" si="34"/>
        <v>3942163</v>
      </c>
      <c r="CK10" s="281">
        <f t="shared" si="35"/>
        <v>3942163</v>
      </c>
      <c r="CL10" s="761">
        <f>[1]Субсидия_факт!LF12</f>
        <v>0</v>
      </c>
      <c r="CM10" s="1091">
        <f t="shared" si="36"/>
        <v>0</v>
      </c>
    </row>
    <row r="11" spans="1:91" s="152" customFormat="1" ht="21" customHeight="1" x14ac:dyDescent="0.3">
      <c r="A11" s="147" t="s">
        <v>83</v>
      </c>
      <c r="B11" s="148">
        <f t="shared" si="2"/>
        <v>12568432.58</v>
      </c>
      <c r="C11" s="148">
        <f t="shared" si="3"/>
        <v>1268432.58</v>
      </c>
      <c r="D11" s="478">
        <f t="shared" si="4"/>
        <v>12568432.58</v>
      </c>
      <c r="E11" s="478">
        <f t="shared" si="5"/>
        <v>1268432.58</v>
      </c>
      <c r="F11" s="478">
        <f t="shared" si="6"/>
        <v>0</v>
      </c>
      <c r="G11" s="478">
        <f t="shared" si="7"/>
        <v>0</v>
      </c>
      <c r="H11" s="151">
        <f>[1]Субсидия_факт!DJ13</f>
        <v>0</v>
      </c>
      <c r="I11" s="790"/>
      <c r="J11" s="281">
        <f t="shared" si="8"/>
        <v>0</v>
      </c>
      <c r="K11" s="281">
        <f t="shared" si="9"/>
        <v>0</v>
      </c>
      <c r="L11" s="761">
        <f>[1]Субсидия_факт!DL13</f>
        <v>0</v>
      </c>
      <c r="M11" s="283"/>
      <c r="N11" s="151">
        <f>[1]Субсидия_факт!CX13</f>
        <v>0</v>
      </c>
      <c r="O11" s="661"/>
      <c r="P11" s="281">
        <f t="shared" si="10"/>
        <v>0</v>
      </c>
      <c r="Q11" s="281">
        <f t="shared" si="11"/>
        <v>0</v>
      </c>
      <c r="R11" s="761">
        <f>[1]Субсидия_факт!CZ13</f>
        <v>0</v>
      </c>
      <c r="S11" s="283"/>
      <c r="T11" s="860">
        <f>[1]Субсидия_факт!FB13</f>
        <v>0</v>
      </c>
      <c r="U11" s="1054"/>
      <c r="V11" s="1051">
        <f t="shared" si="12"/>
        <v>0</v>
      </c>
      <c r="W11" s="1051">
        <f t="shared" si="13"/>
        <v>0</v>
      </c>
      <c r="X11" s="1052">
        <f>[1]Субсидия_факт!FD13</f>
        <v>0</v>
      </c>
      <c r="Y11" s="1064"/>
      <c r="Z11" s="151">
        <f>[1]Субсидия_факт!FN13</f>
        <v>0</v>
      </c>
      <c r="AA11" s="661"/>
      <c r="AB11" s="281">
        <f t="shared" si="14"/>
        <v>0</v>
      </c>
      <c r="AC11" s="281">
        <f t="shared" si="15"/>
        <v>0</v>
      </c>
      <c r="AD11" s="761">
        <f>[1]Субсидия_факт!FP13</f>
        <v>0</v>
      </c>
      <c r="AE11" s="283"/>
      <c r="AF11" s="151">
        <f>[1]Субсидия_факт!GT13</f>
        <v>0</v>
      </c>
      <c r="AG11" s="661"/>
      <c r="AH11" s="281">
        <f t="shared" si="16"/>
        <v>0</v>
      </c>
      <c r="AI11" s="281">
        <f t="shared" si="17"/>
        <v>0</v>
      </c>
      <c r="AJ11" s="761">
        <f>[1]Субсидия_факт!GV13</f>
        <v>0</v>
      </c>
      <c r="AK11" s="283"/>
      <c r="AL11" s="151">
        <f>[1]Субсидия_факт!HH13</f>
        <v>0</v>
      </c>
      <c r="AM11" s="661"/>
      <c r="AN11" s="281">
        <f t="shared" si="18"/>
        <v>0</v>
      </c>
      <c r="AO11" s="281">
        <f t="shared" si="19"/>
        <v>0</v>
      </c>
      <c r="AP11" s="761">
        <f>[1]Субсидия_факт!HJ13</f>
        <v>0</v>
      </c>
      <c r="AQ11" s="283"/>
      <c r="AR11" s="151">
        <f>[1]Субсидия_факт!IB13</f>
        <v>11300000</v>
      </c>
      <c r="AS11" s="661"/>
      <c r="AT11" s="281">
        <f t="shared" si="20"/>
        <v>11300000</v>
      </c>
      <c r="AU11" s="281">
        <f t="shared" si="21"/>
        <v>0</v>
      </c>
      <c r="AV11" s="761">
        <f>[1]Субсидия_факт!ID13</f>
        <v>0</v>
      </c>
      <c r="AW11" s="283"/>
      <c r="AX11" s="860">
        <f>[1]Субсидия_факт!IZ13</f>
        <v>0</v>
      </c>
      <c r="AY11" s="861"/>
      <c r="AZ11" s="1051">
        <f t="shared" si="22"/>
        <v>0</v>
      </c>
      <c r="BA11" s="1051"/>
      <c r="BB11" s="1052">
        <f>[1]Субсидия_факт!JB13</f>
        <v>0</v>
      </c>
      <c r="BC11" s="1053">
        <f t="shared" si="23"/>
        <v>0</v>
      </c>
      <c r="BD11" s="151">
        <f>[1]Субсидия_факт!JL13</f>
        <v>0</v>
      </c>
      <c r="BE11" s="661"/>
      <c r="BF11" s="281">
        <f t="shared" si="24"/>
        <v>0</v>
      </c>
      <c r="BG11" s="281"/>
      <c r="BH11" s="761">
        <f>[1]Субсидия_факт!JN13</f>
        <v>0</v>
      </c>
      <c r="BI11" s="283"/>
      <c r="BJ11" s="151">
        <f>[1]Субсидия_факт!JR13</f>
        <v>0</v>
      </c>
      <c r="BK11" s="661"/>
      <c r="BL11" s="281">
        <f t="shared" si="25"/>
        <v>0</v>
      </c>
      <c r="BM11" s="281"/>
      <c r="BN11" s="761">
        <f>[1]Субсидия_факт!JT13</f>
        <v>0</v>
      </c>
      <c r="BO11" s="283"/>
      <c r="BP11" s="151">
        <f>[1]Субсидия_факт!JZ13</f>
        <v>0</v>
      </c>
      <c r="BQ11" s="661"/>
      <c r="BR11" s="281">
        <f t="shared" si="26"/>
        <v>0</v>
      </c>
      <c r="BS11" s="281">
        <f t="shared" si="27"/>
        <v>0</v>
      </c>
      <c r="BT11" s="761">
        <f>[1]Субсидия_факт!KB13</f>
        <v>0</v>
      </c>
      <c r="BU11" s="283"/>
      <c r="BV11" s="151">
        <f>[1]Субсидия_факт!KF13</f>
        <v>0</v>
      </c>
      <c r="BW11" s="790"/>
      <c r="BX11" s="281">
        <f t="shared" si="28"/>
        <v>0</v>
      </c>
      <c r="BY11" s="281">
        <f t="shared" si="29"/>
        <v>0</v>
      </c>
      <c r="BZ11" s="761">
        <f>[1]Субсидия_факт!KH13</f>
        <v>0</v>
      </c>
      <c r="CA11" s="283"/>
      <c r="CB11" s="151">
        <f>[1]Субсидия_факт!KX13</f>
        <v>363441.58000000007</v>
      </c>
      <c r="CC11" s="790">
        <f t="shared" si="1"/>
        <v>363441.58000000007</v>
      </c>
      <c r="CD11" s="281">
        <f t="shared" si="30"/>
        <v>363441.58000000007</v>
      </c>
      <c r="CE11" s="281">
        <f t="shared" si="31"/>
        <v>363441.58000000007</v>
      </c>
      <c r="CF11" s="761">
        <f>[1]Субсидия_факт!KZ13</f>
        <v>0</v>
      </c>
      <c r="CG11" s="1091">
        <f t="shared" si="32"/>
        <v>0</v>
      </c>
      <c r="CH11" s="151">
        <f>[1]Субсидия_факт!LD13</f>
        <v>904991</v>
      </c>
      <c r="CI11" s="790">
        <f t="shared" si="33"/>
        <v>904991</v>
      </c>
      <c r="CJ11" s="281">
        <f t="shared" si="34"/>
        <v>904991</v>
      </c>
      <c r="CK11" s="281">
        <f t="shared" si="35"/>
        <v>904991</v>
      </c>
      <c r="CL11" s="761">
        <f>[1]Субсидия_факт!LF13</f>
        <v>0</v>
      </c>
      <c r="CM11" s="1091">
        <f t="shared" si="36"/>
        <v>0</v>
      </c>
    </row>
    <row r="12" spans="1:91" s="152" customFormat="1" ht="21" customHeight="1" x14ac:dyDescent="0.3">
      <c r="A12" s="147" t="s">
        <v>84</v>
      </c>
      <c r="B12" s="148">
        <f t="shared" si="2"/>
        <v>7000480.29</v>
      </c>
      <c r="C12" s="148">
        <f t="shared" si="3"/>
        <v>7000480.29</v>
      </c>
      <c r="D12" s="478">
        <f t="shared" si="4"/>
        <v>7000480.29</v>
      </c>
      <c r="E12" s="478">
        <f t="shared" si="5"/>
        <v>7000480.29</v>
      </c>
      <c r="F12" s="478">
        <f t="shared" si="6"/>
        <v>0</v>
      </c>
      <c r="G12" s="478">
        <f t="shared" si="7"/>
        <v>0</v>
      </c>
      <c r="H12" s="151">
        <f>[1]Субсидия_факт!DJ14</f>
        <v>0</v>
      </c>
      <c r="I12" s="790"/>
      <c r="J12" s="281">
        <f t="shared" si="8"/>
        <v>0</v>
      </c>
      <c r="K12" s="281">
        <f t="shared" si="9"/>
        <v>0</v>
      </c>
      <c r="L12" s="761">
        <f>[1]Субсидия_факт!DL14</f>
        <v>0</v>
      </c>
      <c r="M12" s="283"/>
      <c r="N12" s="151">
        <f>[1]Субсидия_факт!CX14</f>
        <v>0</v>
      </c>
      <c r="O12" s="661"/>
      <c r="P12" s="281">
        <f t="shared" si="10"/>
        <v>0</v>
      </c>
      <c r="Q12" s="281">
        <f t="shared" si="11"/>
        <v>0</v>
      </c>
      <c r="R12" s="761">
        <f>[1]Субсидия_факт!CZ14</f>
        <v>0</v>
      </c>
      <c r="S12" s="283"/>
      <c r="T12" s="860">
        <f>[1]Субсидия_факт!FB14</f>
        <v>0</v>
      </c>
      <c r="U12" s="1054"/>
      <c r="V12" s="1051">
        <f t="shared" si="12"/>
        <v>0</v>
      </c>
      <c r="W12" s="1051">
        <f t="shared" si="13"/>
        <v>0</v>
      </c>
      <c r="X12" s="1052">
        <f>[1]Субсидия_факт!FD14</f>
        <v>0</v>
      </c>
      <c r="Y12" s="1064"/>
      <c r="Z12" s="151">
        <f>[1]Субсидия_факт!FN14</f>
        <v>0</v>
      </c>
      <c r="AA12" s="661"/>
      <c r="AB12" s="281">
        <f t="shared" si="14"/>
        <v>0</v>
      </c>
      <c r="AC12" s="281">
        <f t="shared" si="15"/>
        <v>0</v>
      </c>
      <c r="AD12" s="761">
        <f>[1]Субсидия_факт!FP14</f>
        <v>0</v>
      </c>
      <c r="AE12" s="283"/>
      <c r="AF12" s="151">
        <f>[1]Субсидия_факт!GT14</f>
        <v>0</v>
      </c>
      <c r="AG12" s="661"/>
      <c r="AH12" s="281">
        <f t="shared" si="16"/>
        <v>0</v>
      </c>
      <c r="AI12" s="281">
        <f t="shared" si="17"/>
        <v>0</v>
      </c>
      <c r="AJ12" s="761">
        <f>[1]Субсидия_факт!GV14</f>
        <v>0</v>
      </c>
      <c r="AK12" s="283"/>
      <c r="AL12" s="151">
        <f>[1]Субсидия_факт!HH14</f>
        <v>0</v>
      </c>
      <c r="AM12" s="661"/>
      <c r="AN12" s="281">
        <f t="shared" si="18"/>
        <v>0</v>
      </c>
      <c r="AO12" s="281">
        <f t="shared" si="19"/>
        <v>0</v>
      </c>
      <c r="AP12" s="761">
        <f>[1]Субсидия_факт!HJ14</f>
        <v>0</v>
      </c>
      <c r="AQ12" s="283"/>
      <c r="AR12" s="151">
        <f>[1]Субсидия_факт!IB14</f>
        <v>0</v>
      </c>
      <c r="AS12" s="661"/>
      <c r="AT12" s="281">
        <f t="shared" si="20"/>
        <v>0</v>
      </c>
      <c r="AU12" s="281">
        <f t="shared" si="21"/>
        <v>0</v>
      </c>
      <c r="AV12" s="761">
        <f>[1]Субсидия_факт!ID14</f>
        <v>0</v>
      </c>
      <c r="AW12" s="283"/>
      <c r="AX12" s="860">
        <f>[1]Субсидия_факт!IZ14</f>
        <v>0</v>
      </c>
      <c r="AY12" s="861"/>
      <c r="AZ12" s="1051">
        <f t="shared" si="22"/>
        <v>0</v>
      </c>
      <c r="BA12" s="1051"/>
      <c r="BB12" s="1052">
        <f>[1]Субсидия_факт!JB14</f>
        <v>0</v>
      </c>
      <c r="BC12" s="1053">
        <f t="shared" si="23"/>
        <v>0</v>
      </c>
      <c r="BD12" s="151">
        <f>[1]Субсидия_факт!JL14</f>
        <v>0</v>
      </c>
      <c r="BE12" s="661"/>
      <c r="BF12" s="281">
        <f t="shared" si="24"/>
        <v>0</v>
      </c>
      <c r="BG12" s="281"/>
      <c r="BH12" s="761">
        <f>[1]Субсидия_факт!JN14</f>
        <v>0</v>
      </c>
      <c r="BI12" s="283"/>
      <c r="BJ12" s="151">
        <f>[1]Субсидия_факт!JR14</f>
        <v>0</v>
      </c>
      <c r="BK12" s="661"/>
      <c r="BL12" s="281">
        <f t="shared" si="25"/>
        <v>0</v>
      </c>
      <c r="BM12" s="281"/>
      <c r="BN12" s="761">
        <f>[1]Субсидия_факт!JT14</f>
        <v>0</v>
      </c>
      <c r="BO12" s="283"/>
      <c r="BP12" s="151">
        <f>[1]Субсидия_факт!JZ14</f>
        <v>0</v>
      </c>
      <c r="BQ12" s="661"/>
      <c r="BR12" s="281">
        <f t="shared" si="26"/>
        <v>0</v>
      </c>
      <c r="BS12" s="281">
        <f t="shared" si="27"/>
        <v>0</v>
      </c>
      <c r="BT12" s="761">
        <f>[1]Субсидия_факт!KB14</f>
        <v>0</v>
      </c>
      <c r="BU12" s="283"/>
      <c r="BV12" s="151">
        <f>[1]Субсидия_факт!KF14</f>
        <v>0</v>
      </c>
      <c r="BW12" s="790"/>
      <c r="BX12" s="281">
        <f t="shared" si="28"/>
        <v>0</v>
      </c>
      <c r="BY12" s="281">
        <f t="shared" si="29"/>
        <v>0</v>
      </c>
      <c r="BZ12" s="761">
        <f>[1]Субсидия_факт!KH14</f>
        <v>0</v>
      </c>
      <c r="CA12" s="283"/>
      <c r="CB12" s="151">
        <f>[1]Субсидия_факт!KX14</f>
        <v>589376.29</v>
      </c>
      <c r="CC12" s="790">
        <f t="shared" si="1"/>
        <v>589376.29</v>
      </c>
      <c r="CD12" s="281">
        <f t="shared" si="30"/>
        <v>589376.29</v>
      </c>
      <c r="CE12" s="281">
        <f t="shared" si="31"/>
        <v>589376.29</v>
      </c>
      <c r="CF12" s="761">
        <f>[1]Субсидия_факт!KZ14</f>
        <v>0</v>
      </c>
      <c r="CG12" s="1091">
        <f t="shared" si="32"/>
        <v>0</v>
      </c>
      <c r="CH12" s="151">
        <f>[1]Субсидия_факт!LD14</f>
        <v>6411104</v>
      </c>
      <c r="CI12" s="790">
        <f t="shared" si="33"/>
        <v>6411104</v>
      </c>
      <c r="CJ12" s="281">
        <f t="shared" si="34"/>
        <v>6411104</v>
      </c>
      <c r="CK12" s="281">
        <f t="shared" si="35"/>
        <v>6411104</v>
      </c>
      <c r="CL12" s="761">
        <f>[1]Субсидия_факт!LF14</f>
        <v>0</v>
      </c>
      <c r="CM12" s="1091">
        <f t="shared" si="36"/>
        <v>0</v>
      </c>
    </row>
    <row r="13" spans="1:91" s="152" customFormat="1" ht="21" customHeight="1" x14ac:dyDescent="0.3">
      <c r="A13" s="147" t="s">
        <v>85</v>
      </c>
      <c r="B13" s="148">
        <f t="shared" si="2"/>
        <v>3930381.06</v>
      </c>
      <c r="C13" s="148">
        <f t="shared" si="3"/>
        <v>3089242.56</v>
      </c>
      <c r="D13" s="478">
        <f t="shared" si="4"/>
        <v>3930381.06</v>
      </c>
      <c r="E13" s="478">
        <f t="shared" si="5"/>
        <v>3089242.56</v>
      </c>
      <c r="F13" s="478">
        <f t="shared" si="6"/>
        <v>0</v>
      </c>
      <c r="G13" s="478">
        <f t="shared" si="7"/>
        <v>0</v>
      </c>
      <c r="H13" s="151">
        <f>[1]Субсидия_факт!DJ15</f>
        <v>0</v>
      </c>
      <c r="I13" s="790"/>
      <c r="J13" s="281">
        <f t="shared" si="8"/>
        <v>0</v>
      </c>
      <c r="K13" s="281">
        <f t="shared" si="9"/>
        <v>0</v>
      </c>
      <c r="L13" s="761">
        <f>[1]Субсидия_факт!DL15</f>
        <v>0</v>
      </c>
      <c r="M13" s="283"/>
      <c r="N13" s="151">
        <f>[1]Субсидия_факт!CX15</f>
        <v>0</v>
      </c>
      <c r="O13" s="661"/>
      <c r="P13" s="281">
        <f t="shared" si="10"/>
        <v>0</v>
      </c>
      <c r="Q13" s="281">
        <f t="shared" si="11"/>
        <v>0</v>
      </c>
      <c r="R13" s="761">
        <f>[1]Субсидия_факт!CZ15</f>
        <v>0</v>
      </c>
      <c r="S13" s="283"/>
      <c r="T13" s="860">
        <f>[1]Субсидия_факт!FB15</f>
        <v>0</v>
      </c>
      <c r="U13" s="1054"/>
      <c r="V13" s="1051">
        <f t="shared" si="12"/>
        <v>0</v>
      </c>
      <c r="W13" s="1051">
        <f t="shared" si="13"/>
        <v>0</v>
      </c>
      <c r="X13" s="1052">
        <f>[1]Субсидия_факт!FD15</f>
        <v>0</v>
      </c>
      <c r="Y13" s="1064"/>
      <c r="Z13" s="151">
        <f>[1]Субсидия_факт!FN15</f>
        <v>841138.5</v>
      </c>
      <c r="AA13" s="661"/>
      <c r="AB13" s="281">
        <f t="shared" si="14"/>
        <v>841138.5</v>
      </c>
      <c r="AC13" s="281">
        <f t="shared" si="15"/>
        <v>0</v>
      </c>
      <c r="AD13" s="761">
        <f>[1]Субсидия_факт!FP15</f>
        <v>0</v>
      </c>
      <c r="AE13" s="283"/>
      <c r="AF13" s="151">
        <f>[1]Субсидия_факт!GT15</f>
        <v>0</v>
      </c>
      <c r="AG13" s="661"/>
      <c r="AH13" s="281">
        <f t="shared" si="16"/>
        <v>0</v>
      </c>
      <c r="AI13" s="281">
        <f t="shared" si="17"/>
        <v>0</v>
      </c>
      <c r="AJ13" s="761">
        <f>[1]Субсидия_факт!GV15</f>
        <v>0</v>
      </c>
      <c r="AK13" s="283"/>
      <c r="AL13" s="151">
        <f>[1]Субсидия_факт!HH15</f>
        <v>0</v>
      </c>
      <c r="AM13" s="661"/>
      <c r="AN13" s="281">
        <f t="shared" si="18"/>
        <v>0</v>
      </c>
      <c r="AO13" s="281">
        <f t="shared" si="19"/>
        <v>0</v>
      </c>
      <c r="AP13" s="761">
        <f>[1]Субсидия_факт!HJ15</f>
        <v>0</v>
      </c>
      <c r="AQ13" s="283"/>
      <c r="AR13" s="151">
        <f>[1]Субсидия_факт!IB15</f>
        <v>0</v>
      </c>
      <c r="AS13" s="661"/>
      <c r="AT13" s="281">
        <f t="shared" si="20"/>
        <v>0</v>
      </c>
      <c r="AU13" s="281">
        <f t="shared" si="21"/>
        <v>0</v>
      </c>
      <c r="AV13" s="761">
        <f>[1]Субсидия_факт!ID15</f>
        <v>0</v>
      </c>
      <c r="AW13" s="283"/>
      <c r="AX13" s="860">
        <f>[1]Субсидия_факт!IZ15</f>
        <v>0</v>
      </c>
      <c r="AY13" s="861"/>
      <c r="AZ13" s="1051">
        <f t="shared" si="22"/>
        <v>0</v>
      </c>
      <c r="BA13" s="1051"/>
      <c r="BB13" s="1052">
        <f>[1]Субсидия_факт!JB15</f>
        <v>0</v>
      </c>
      <c r="BC13" s="1053">
        <f t="shared" si="23"/>
        <v>0</v>
      </c>
      <c r="BD13" s="151">
        <f>[1]Субсидия_факт!JL15</f>
        <v>0</v>
      </c>
      <c r="BE13" s="661"/>
      <c r="BF13" s="281">
        <f t="shared" si="24"/>
        <v>0</v>
      </c>
      <c r="BG13" s="281"/>
      <c r="BH13" s="761">
        <f>[1]Субсидия_факт!JN15</f>
        <v>0</v>
      </c>
      <c r="BI13" s="283"/>
      <c r="BJ13" s="151">
        <f>[1]Субсидия_факт!JR15</f>
        <v>0</v>
      </c>
      <c r="BK13" s="661"/>
      <c r="BL13" s="281">
        <f t="shared" si="25"/>
        <v>0</v>
      </c>
      <c r="BM13" s="281"/>
      <c r="BN13" s="761">
        <f>[1]Субсидия_факт!JT15</f>
        <v>0</v>
      </c>
      <c r="BO13" s="283"/>
      <c r="BP13" s="151">
        <f>[1]Субсидия_факт!JZ15</f>
        <v>0</v>
      </c>
      <c r="BQ13" s="661"/>
      <c r="BR13" s="281">
        <f t="shared" si="26"/>
        <v>0</v>
      </c>
      <c r="BS13" s="281">
        <f t="shared" si="27"/>
        <v>0</v>
      </c>
      <c r="BT13" s="761">
        <f>[1]Субсидия_факт!KB15</f>
        <v>0</v>
      </c>
      <c r="BU13" s="283"/>
      <c r="BV13" s="151">
        <f>[1]Субсидия_факт!KF15</f>
        <v>0</v>
      </c>
      <c r="BW13" s="790"/>
      <c r="BX13" s="281">
        <f t="shared" si="28"/>
        <v>0</v>
      </c>
      <c r="BY13" s="281">
        <f t="shared" si="29"/>
        <v>0</v>
      </c>
      <c r="BZ13" s="761">
        <f>[1]Субсидия_факт!KH15</f>
        <v>0</v>
      </c>
      <c r="CA13" s="283"/>
      <c r="CB13" s="151">
        <f>[1]Субсидия_факт!KX15</f>
        <v>473247.55999999994</v>
      </c>
      <c r="CC13" s="790">
        <f t="shared" si="1"/>
        <v>473247.55999999994</v>
      </c>
      <c r="CD13" s="281">
        <f t="shared" si="30"/>
        <v>473247.55999999994</v>
      </c>
      <c r="CE13" s="281">
        <f t="shared" si="31"/>
        <v>473247.55999999994</v>
      </c>
      <c r="CF13" s="761">
        <f>[1]Субсидия_факт!KZ15</f>
        <v>0</v>
      </c>
      <c r="CG13" s="1091">
        <f t="shared" si="32"/>
        <v>0</v>
      </c>
      <c r="CH13" s="151">
        <f>[1]Субсидия_факт!LD15</f>
        <v>2615995</v>
      </c>
      <c r="CI13" s="790">
        <f t="shared" si="33"/>
        <v>2615995</v>
      </c>
      <c r="CJ13" s="281">
        <f t="shared" si="34"/>
        <v>2615995</v>
      </c>
      <c r="CK13" s="281">
        <f t="shared" si="35"/>
        <v>2615995</v>
      </c>
      <c r="CL13" s="761">
        <f>[1]Субсидия_факт!LF15</f>
        <v>0</v>
      </c>
      <c r="CM13" s="1091">
        <f t="shared" si="36"/>
        <v>0</v>
      </c>
    </row>
    <row r="14" spans="1:91" s="152" customFormat="1" ht="21" customHeight="1" x14ac:dyDescent="0.3">
      <c r="A14" s="147" t="s">
        <v>86</v>
      </c>
      <c r="B14" s="148">
        <f t="shared" si="2"/>
        <v>9193598.7899999991</v>
      </c>
      <c r="C14" s="148">
        <f t="shared" si="3"/>
        <v>5790135.8099999996</v>
      </c>
      <c r="D14" s="478">
        <f t="shared" si="4"/>
        <v>9193598.7899999991</v>
      </c>
      <c r="E14" s="478">
        <f t="shared" si="5"/>
        <v>5790135.8099999996</v>
      </c>
      <c r="F14" s="478">
        <f t="shared" si="6"/>
        <v>0</v>
      </c>
      <c r="G14" s="478">
        <f t="shared" si="7"/>
        <v>0</v>
      </c>
      <c r="H14" s="151">
        <f>[1]Субсидия_факт!DJ16</f>
        <v>0</v>
      </c>
      <c r="I14" s="790"/>
      <c r="J14" s="281">
        <f t="shared" si="8"/>
        <v>0</v>
      </c>
      <c r="K14" s="281">
        <f t="shared" si="9"/>
        <v>0</v>
      </c>
      <c r="L14" s="761">
        <f>[1]Субсидия_факт!DL16</f>
        <v>0</v>
      </c>
      <c r="M14" s="283"/>
      <c r="N14" s="151">
        <f>[1]Субсидия_факт!CX16</f>
        <v>3462.9799999999996</v>
      </c>
      <c r="O14" s="661"/>
      <c r="P14" s="281">
        <f t="shared" si="10"/>
        <v>3462.9799999999996</v>
      </c>
      <c r="Q14" s="281">
        <f t="shared" si="11"/>
        <v>0</v>
      </c>
      <c r="R14" s="761">
        <f>[1]Субсидия_факт!CZ16</f>
        <v>0</v>
      </c>
      <c r="S14" s="283"/>
      <c r="T14" s="860">
        <f>[1]Субсидия_факт!FB16</f>
        <v>0</v>
      </c>
      <c r="U14" s="1054"/>
      <c r="V14" s="1051">
        <f t="shared" si="12"/>
        <v>0</v>
      </c>
      <c r="W14" s="1051">
        <f t="shared" si="13"/>
        <v>0</v>
      </c>
      <c r="X14" s="1052">
        <f>[1]Субсидия_факт!FD16</f>
        <v>0</v>
      </c>
      <c r="Y14" s="1064"/>
      <c r="Z14" s="151">
        <f>[1]Субсидия_факт!FN16</f>
        <v>0</v>
      </c>
      <c r="AA14" s="661"/>
      <c r="AB14" s="281">
        <f t="shared" si="14"/>
        <v>0</v>
      </c>
      <c r="AC14" s="281">
        <f t="shared" si="15"/>
        <v>0</v>
      </c>
      <c r="AD14" s="761">
        <f>[1]Субсидия_факт!FP16</f>
        <v>0</v>
      </c>
      <c r="AE14" s="283"/>
      <c r="AF14" s="151">
        <f>[1]Субсидия_факт!GT16</f>
        <v>0</v>
      </c>
      <c r="AG14" s="661"/>
      <c r="AH14" s="281">
        <f t="shared" si="16"/>
        <v>0</v>
      </c>
      <c r="AI14" s="281">
        <f t="shared" si="17"/>
        <v>0</v>
      </c>
      <c r="AJ14" s="761">
        <f>[1]Субсидия_факт!GV16</f>
        <v>0</v>
      </c>
      <c r="AK14" s="283"/>
      <c r="AL14" s="151">
        <f>[1]Субсидия_факт!HH16</f>
        <v>0</v>
      </c>
      <c r="AM14" s="661"/>
      <c r="AN14" s="281">
        <f t="shared" si="18"/>
        <v>0</v>
      </c>
      <c r="AO14" s="281">
        <f t="shared" si="19"/>
        <v>0</v>
      </c>
      <c r="AP14" s="761">
        <f>[1]Субсидия_факт!HJ16</f>
        <v>0</v>
      </c>
      <c r="AQ14" s="283"/>
      <c r="AR14" s="151">
        <f>[1]Субсидия_факт!IB16</f>
        <v>3400000</v>
      </c>
      <c r="AS14" s="661"/>
      <c r="AT14" s="281">
        <f t="shared" si="20"/>
        <v>3400000</v>
      </c>
      <c r="AU14" s="281">
        <f t="shared" si="21"/>
        <v>0</v>
      </c>
      <c r="AV14" s="761">
        <f>[1]Субсидия_факт!ID16</f>
        <v>0</v>
      </c>
      <c r="AW14" s="283"/>
      <c r="AX14" s="860">
        <f>[1]Субсидия_факт!IZ16</f>
        <v>0</v>
      </c>
      <c r="AY14" s="861"/>
      <c r="AZ14" s="1051">
        <f t="shared" si="22"/>
        <v>0</v>
      </c>
      <c r="BA14" s="1051"/>
      <c r="BB14" s="1052">
        <f>[1]Субсидия_факт!JB16</f>
        <v>0</v>
      </c>
      <c r="BC14" s="1053">
        <f t="shared" si="23"/>
        <v>0</v>
      </c>
      <c r="BD14" s="151">
        <f>[1]Субсидия_факт!JL16</f>
        <v>0</v>
      </c>
      <c r="BE14" s="661"/>
      <c r="BF14" s="281">
        <f t="shared" si="24"/>
        <v>0</v>
      </c>
      <c r="BG14" s="281"/>
      <c r="BH14" s="761">
        <f>[1]Субсидия_факт!JN16</f>
        <v>0</v>
      </c>
      <c r="BI14" s="283"/>
      <c r="BJ14" s="151">
        <f>[1]Субсидия_факт!JR16</f>
        <v>0</v>
      </c>
      <c r="BK14" s="661"/>
      <c r="BL14" s="281">
        <f t="shared" si="25"/>
        <v>0</v>
      </c>
      <c r="BM14" s="281"/>
      <c r="BN14" s="761">
        <f>[1]Субсидия_факт!JT16</f>
        <v>0</v>
      </c>
      <c r="BO14" s="283"/>
      <c r="BP14" s="151">
        <f>[1]Субсидия_факт!JZ16</f>
        <v>0</v>
      </c>
      <c r="BQ14" s="661"/>
      <c r="BR14" s="281">
        <f t="shared" si="26"/>
        <v>0</v>
      </c>
      <c r="BS14" s="281">
        <f t="shared" si="27"/>
        <v>0</v>
      </c>
      <c r="BT14" s="761">
        <f>[1]Субсидия_факт!KB16</f>
        <v>0</v>
      </c>
      <c r="BU14" s="283"/>
      <c r="BV14" s="151">
        <f>[1]Субсидия_факт!KF16</f>
        <v>0</v>
      </c>
      <c r="BW14" s="790"/>
      <c r="BX14" s="281">
        <f t="shared" si="28"/>
        <v>0</v>
      </c>
      <c r="BY14" s="281">
        <f t="shared" si="29"/>
        <v>0</v>
      </c>
      <c r="BZ14" s="761">
        <f>[1]Субсидия_факт!KH16</f>
        <v>0</v>
      </c>
      <c r="CA14" s="283"/>
      <c r="CB14" s="151">
        <f>[1]Субсидия_факт!KX16</f>
        <v>499692.81</v>
      </c>
      <c r="CC14" s="790">
        <f t="shared" si="1"/>
        <v>499692.81</v>
      </c>
      <c r="CD14" s="281">
        <f t="shared" si="30"/>
        <v>499692.81</v>
      </c>
      <c r="CE14" s="281">
        <f t="shared" si="31"/>
        <v>499692.81</v>
      </c>
      <c r="CF14" s="761">
        <f>[1]Субсидия_факт!KZ16</f>
        <v>0</v>
      </c>
      <c r="CG14" s="1091">
        <f t="shared" si="32"/>
        <v>0</v>
      </c>
      <c r="CH14" s="151">
        <f>[1]Субсидия_факт!LD16</f>
        <v>5290443</v>
      </c>
      <c r="CI14" s="790">
        <f t="shared" si="33"/>
        <v>5290443</v>
      </c>
      <c r="CJ14" s="281">
        <f t="shared" si="34"/>
        <v>5290443</v>
      </c>
      <c r="CK14" s="281">
        <f t="shared" si="35"/>
        <v>5290443</v>
      </c>
      <c r="CL14" s="761">
        <f>[1]Субсидия_факт!LF16</f>
        <v>0</v>
      </c>
      <c r="CM14" s="1091">
        <f t="shared" si="36"/>
        <v>0</v>
      </c>
    </row>
    <row r="15" spans="1:91" s="152" customFormat="1" ht="21" customHeight="1" x14ac:dyDescent="0.3">
      <c r="A15" s="147" t="s">
        <v>87</v>
      </c>
      <c r="B15" s="148">
        <f t="shared" si="2"/>
        <v>11812191.989999998</v>
      </c>
      <c r="C15" s="148">
        <f t="shared" si="3"/>
        <v>1283305.56</v>
      </c>
      <c r="D15" s="478">
        <f t="shared" si="4"/>
        <v>10690969.189999999</v>
      </c>
      <c r="E15" s="478">
        <f t="shared" si="5"/>
        <v>1214407.19</v>
      </c>
      <c r="F15" s="478">
        <f t="shared" si="6"/>
        <v>1121222.8</v>
      </c>
      <c r="G15" s="478">
        <f t="shared" si="7"/>
        <v>68898.37</v>
      </c>
      <c r="H15" s="151">
        <f>[1]Субсидия_факт!DJ17</f>
        <v>31649.429999999993</v>
      </c>
      <c r="I15" s="790"/>
      <c r="J15" s="281">
        <f t="shared" si="8"/>
        <v>0</v>
      </c>
      <c r="K15" s="281">
        <f t="shared" si="9"/>
        <v>0</v>
      </c>
      <c r="L15" s="761">
        <f>[1]Субсидия_факт!DL17</f>
        <v>31649.429999999993</v>
      </c>
      <c r="M15" s="283"/>
      <c r="N15" s="151">
        <f>[1]Субсидия_факт!CX17</f>
        <v>0</v>
      </c>
      <c r="O15" s="661"/>
      <c r="P15" s="281">
        <f t="shared" si="10"/>
        <v>0</v>
      </c>
      <c r="Q15" s="281">
        <f t="shared" si="11"/>
        <v>0</v>
      </c>
      <c r="R15" s="761">
        <f>[1]Субсидия_факт!CZ17</f>
        <v>0</v>
      </c>
      <c r="S15" s="283"/>
      <c r="T15" s="860">
        <f>[1]Субсидия_факт!FB17</f>
        <v>0</v>
      </c>
      <c r="U15" s="1054"/>
      <c r="V15" s="1051">
        <f t="shared" si="12"/>
        <v>0</v>
      </c>
      <c r="W15" s="1051">
        <f t="shared" si="13"/>
        <v>0</v>
      </c>
      <c r="X15" s="1052">
        <f>[1]Субсидия_факт!FD17</f>
        <v>0</v>
      </c>
      <c r="Y15" s="1064"/>
      <c r="Z15" s="151">
        <f>[1]Субсидия_факт!FN17</f>
        <v>4476562</v>
      </c>
      <c r="AA15" s="661"/>
      <c r="AB15" s="281">
        <f t="shared" si="14"/>
        <v>4476562</v>
      </c>
      <c r="AC15" s="281">
        <f t="shared" si="15"/>
        <v>0</v>
      </c>
      <c r="AD15" s="761">
        <f>[1]Субсидия_факт!FP17</f>
        <v>0</v>
      </c>
      <c r="AE15" s="283"/>
      <c r="AF15" s="151">
        <f>[1]Субсидия_факт!GT17</f>
        <v>0</v>
      </c>
      <c r="AG15" s="661"/>
      <c r="AH15" s="281">
        <f t="shared" si="16"/>
        <v>0</v>
      </c>
      <c r="AI15" s="281">
        <f t="shared" si="17"/>
        <v>0</v>
      </c>
      <c r="AJ15" s="761">
        <f>[1]Субсидия_факт!GV17</f>
        <v>0</v>
      </c>
      <c r="AK15" s="283"/>
      <c r="AL15" s="151">
        <f>[1]Субсидия_факт!HH17</f>
        <v>0</v>
      </c>
      <c r="AM15" s="661"/>
      <c r="AN15" s="281">
        <f t="shared" si="18"/>
        <v>0</v>
      </c>
      <c r="AO15" s="281">
        <f t="shared" si="19"/>
        <v>0</v>
      </c>
      <c r="AP15" s="761">
        <f>[1]Субсидия_факт!HJ17</f>
        <v>0</v>
      </c>
      <c r="AQ15" s="283"/>
      <c r="AR15" s="151">
        <f>[1]Субсидия_факт!IB17</f>
        <v>5000000</v>
      </c>
      <c r="AS15" s="661"/>
      <c r="AT15" s="281">
        <f t="shared" si="20"/>
        <v>5000000</v>
      </c>
      <c r="AU15" s="281">
        <f t="shared" si="21"/>
        <v>0</v>
      </c>
      <c r="AV15" s="761">
        <f>[1]Субсидия_факт!ID17</f>
        <v>0</v>
      </c>
      <c r="AW15" s="283"/>
      <c r="AX15" s="860">
        <f>[1]Субсидия_факт!IZ17</f>
        <v>0</v>
      </c>
      <c r="AY15" s="861"/>
      <c r="AZ15" s="1051">
        <f t="shared" si="22"/>
        <v>0</v>
      </c>
      <c r="BA15" s="1051"/>
      <c r="BB15" s="1052">
        <f>[1]Субсидия_факт!JB17</f>
        <v>0</v>
      </c>
      <c r="BC15" s="1053">
        <f t="shared" si="23"/>
        <v>0</v>
      </c>
      <c r="BD15" s="151">
        <f>[1]Субсидия_факт!JL17</f>
        <v>0</v>
      </c>
      <c r="BE15" s="661"/>
      <c r="BF15" s="281">
        <f t="shared" si="24"/>
        <v>0</v>
      </c>
      <c r="BG15" s="281"/>
      <c r="BH15" s="761">
        <f>[1]Субсидия_факт!JN17</f>
        <v>0</v>
      </c>
      <c r="BI15" s="283"/>
      <c r="BJ15" s="151">
        <f>[1]Субсидия_факт!JR17</f>
        <v>474300</v>
      </c>
      <c r="BK15" s="661"/>
      <c r="BL15" s="281">
        <f t="shared" si="25"/>
        <v>0</v>
      </c>
      <c r="BM15" s="281"/>
      <c r="BN15" s="761">
        <f>[1]Субсидия_факт!JT17</f>
        <v>474300</v>
      </c>
      <c r="BO15" s="283"/>
      <c r="BP15" s="151">
        <f>[1]Субсидия_факт!JZ17</f>
        <v>0</v>
      </c>
      <c r="BQ15" s="661"/>
      <c r="BR15" s="281">
        <f t="shared" si="26"/>
        <v>0</v>
      </c>
      <c r="BS15" s="281">
        <f t="shared" si="27"/>
        <v>0</v>
      </c>
      <c r="BT15" s="761">
        <f>[1]Субсидия_факт!KB17</f>
        <v>0</v>
      </c>
      <c r="BU15" s="283"/>
      <c r="BV15" s="151">
        <f>[1]Субсидия_факт!KF17</f>
        <v>546375</v>
      </c>
      <c r="BW15" s="790"/>
      <c r="BX15" s="281">
        <f t="shared" si="28"/>
        <v>0</v>
      </c>
      <c r="BY15" s="281">
        <f t="shared" si="29"/>
        <v>0</v>
      </c>
      <c r="BZ15" s="761">
        <f>[1]Субсидия_факт!KH17</f>
        <v>546375</v>
      </c>
      <c r="CA15" s="283"/>
      <c r="CB15" s="151">
        <f>[1]Субсидия_факт!KX17</f>
        <v>534821.55999999994</v>
      </c>
      <c r="CC15" s="790">
        <f t="shared" si="1"/>
        <v>534821.55999999994</v>
      </c>
      <c r="CD15" s="281">
        <f t="shared" si="30"/>
        <v>465923.18999999994</v>
      </c>
      <c r="CE15" s="281">
        <f t="shared" si="31"/>
        <v>465923.18999999994</v>
      </c>
      <c r="CF15" s="761">
        <f>[1]Субсидия_факт!KZ17</f>
        <v>68898.37</v>
      </c>
      <c r="CG15" s="1091">
        <f t="shared" si="32"/>
        <v>68898.37</v>
      </c>
      <c r="CH15" s="151">
        <f>[1]Субсидия_факт!LD17</f>
        <v>748484</v>
      </c>
      <c r="CI15" s="790">
        <f t="shared" si="33"/>
        <v>748484</v>
      </c>
      <c r="CJ15" s="281">
        <f t="shared" si="34"/>
        <v>748484</v>
      </c>
      <c r="CK15" s="281">
        <f t="shared" si="35"/>
        <v>748484</v>
      </c>
      <c r="CL15" s="761">
        <f>[1]Субсидия_факт!LF17</f>
        <v>0</v>
      </c>
      <c r="CM15" s="1091">
        <f t="shared" si="36"/>
        <v>0</v>
      </c>
    </row>
    <row r="16" spans="1:91" s="152" customFormat="1" ht="21" customHeight="1" x14ac:dyDescent="0.3">
      <c r="A16" s="147" t="s">
        <v>88</v>
      </c>
      <c r="B16" s="148">
        <f t="shared" si="2"/>
        <v>12830858.190000001</v>
      </c>
      <c r="C16" s="148">
        <f t="shared" si="3"/>
        <v>3738121.19</v>
      </c>
      <c r="D16" s="478">
        <f t="shared" si="4"/>
        <v>12830858.190000001</v>
      </c>
      <c r="E16" s="478">
        <f t="shared" si="5"/>
        <v>3738121.19</v>
      </c>
      <c r="F16" s="478">
        <f t="shared" si="6"/>
        <v>0</v>
      </c>
      <c r="G16" s="478">
        <f t="shared" si="7"/>
        <v>0</v>
      </c>
      <c r="H16" s="151">
        <f>[1]Субсидия_факт!DJ18</f>
        <v>0</v>
      </c>
      <c r="I16" s="790"/>
      <c r="J16" s="281">
        <f t="shared" si="8"/>
        <v>0</v>
      </c>
      <c r="K16" s="281">
        <f t="shared" si="9"/>
        <v>0</v>
      </c>
      <c r="L16" s="761">
        <f>[1]Субсидия_факт!DL18</f>
        <v>0</v>
      </c>
      <c r="M16" s="283"/>
      <c r="N16" s="151">
        <f>[1]Субсидия_факт!CX18</f>
        <v>0</v>
      </c>
      <c r="O16" s="661"/>
      <c r="P16" s="281">
        <f t="shared" si="10"/>
        <v>0</v>
      </c>
      <c r="Q16" s="281">
        <f t="shared" si="11"/>
        <v>0</v>
      </c>
      <c r="R16" s="761">
        <f>[1]Субсидия_факт!CZ18</f>
        <v>0</v>
      </c>
      <c r="S16" s="283"/>
      <c r="T16" s="860">
        <f>[1]Субсидия_факт!FB18</f>
        <v>0</v>
      </c>
      <c r="U16" s="1054"/>
      <c r="V16" s="1051">
        <f t="shared" si="12"/>
        <v>0</v>
      </c>
      <c r="W16" s="1051">
        <f t="shared" si="13"/>
        <v>0</v>
      </c>
      <c r="X16" s="1052">
        <f>[1]Субсидия_факт!FD18</f>
        <v>0</v>
      </c>
      <c r="Y16" s="1064"/>
      <c r="Z16" s="151">
        <f>[1]Субсидия_факт!FN18</f>
        <v>6592937</v>
      </c>
      <c r="AA16" s="661"/>
      <c r="AB16" s="281">
        <f t="shared" si="14"/>
        <v>6592937</v>
      </c>
      <c r="AC16" s="281">
        <f t="shared" si="15"/>
        <v>0</v>
      </c>
      <c r="AD16" s="761">
        <f>[1]Субсидия_факт!FP18</f>
        <v>0</v>
      </c>
      <c r="AE16" s="283"/>
      <c r="AF16" s="151">
        <f>[1]Субсидия_факт!GT18</f>
        <v>0</v>
      </c>
      <c r="AG16" s="661"/>
      <c r="AH16" s="281">
        <f t="shared" si="16"/>
        <v>0</v>
      </c>
      <c r="AI16" s="281">
        <f t="shared" si="17"/>
        <v>0</v>
      </c>
      <c r="AJ16" s="761">
        <f>[1]Субсидия_факт!GV18</f>
        <v>0</v>
      </c>
      <c r="AK16" s="283"/>
      <c r="AL16" s="151">
        <f>[1]Субсидия_факт!HH18</f>
        <v>0</v>
      </c>
      <c r="AM16" s="661"/>
      <c r="AN16" s="281">
        <f t="shared" si="18"/>
        <v>0</v>
      </c>
      <c r="AO16" s="281">
        <f t="shared" si="19"/>
        <v>0</v>
      </c>
      <c r="AP16" s="761">
        <f>[1]Субсидия_факт!HJ18</f>
        <v>0</v>
      </c>
      <c r="AQ16" s="283"/>
      <c r="AR16" s="151">
        <f>[1]Субсидия_факт!IB18</f>
        <v>2499800</v>
      </c>
      <c r="AS16" s="661"/>
      <c r="AT16" s="281">
        <f t="shared" si="20"/>
        <v>2499800</v>
      </c>
      <c r="AU16" s="281">
        <f t="shared" si="21"/>
        <v>0</v>
      </c>
      <c r="AV16" s="761">
        <f>[1]Субсидия_факт!ID18</f>
        <v>0</v>
      </c>
      <c r="AW16" s="283"/>
      <c r="AX16" s="860">
        <f>[1]Субсидия_факт!IZ18</f>
        <v>0</v>
      </c>
      <c r="AY16" s="861"/>
      <c r="AZ16" s="1051">
        <f t="shared" si="22"/>
        <v>0</v>
      </c>
      <c r="BA16" s="1051"/>
      <c r="BB16" s="1052">
        <f>[1]Субсидия_факт!JB18</f>
        <v>0</v>
      </c>
      <c r="BC16" s="1053">
        <f t="shared" si="23"/>
        <v>0</v>
      </c>
      <c r="BD16" s="151">
        <f>[1]Субсидия_факт!JL18</f>
        <v>0</v>
      </c>
      <c r="BE16" s="661"/>
      <c r="BF16" s="281">
        <f t="shared" si="24"/>
        <v>0</v>
      </c>
      <c r="BG16" s="281"/>
      <c r="BH16" s="761">
        <f>[1]Субсидия_факт!JN18</f>
        <v>0</v>
      </c>
      <c r="BI16" s="283"/>
      <c r="BJ16" s="151">
        <f>[1]Субсидия_факт!JR18</f>
        <v>0</v>
      </c>
      <c r="BK16" s="661"/>
      <c r="BL16" s="281">
        <f t="shared" si="25"/>
        <v>0</v>
      </c>
      <c r="BM16" s="281"/>
      <c r="BN16" s="761">
        <f>[1]Субсидия_факт!JT18</f>
        <v>0</v>
      </c>
      <c r="BO16" s="283"/>
      <c r="BP16" s="151">
        <f>[1]Субсидия_факт!JZ18</f>
        <v>0</v>
      </c>
      <c r="BQ16" s="661"/>
      <c r="BR16" s="281">
        <f t="shared" si="26"/>
        <v>0</v>
      </c>
      <c r="BS16" s="281">
        <f t="shared" si="27"/>
        <v>0</v>
      </c>
      <c r="BT16" s="761">
        <f>[1]Субсидия_факт!KB18</f>
        <v>0</v>
      </c>
      <c r="BU16" s="283"/>
      <c r="BV16" s="151">
        <f>[1]Субсидия_факт!KF18</f>
        <v>0</v>
      </c>
      <c r="BW16" s="790"/>
      <c r="BX16" s="281">
        <f t="shared" si="28"/>
        <v>0</v>
      </c>
      <c r="BY16" s="281">
        <f t="shared" si="29"/>
        <v>0</v>
      </c>
      <c r="BZ16" s="761">
        <f>[1]Субсидия_факт!KH18</f>
        <v>0</v>
      </c>
      <c r="CA16" s="283"/>
      <c r="CB16" s="151">
        <f>[1]Субсидия_факт!KX18</f>
        <v>562391.19000000006</v>
      </c>
      <c r="CC16" s="790">
        <f t="shared" si="1"/>
        <v>562391.19000000006</v>
      </c>
      <c r="CD16" s="281">
        <f t="shared" si="30"/>
        <v>562391.19000000006</v>
      </c>
      <c r="CE16" s="281">
        <f t="shared" si="31"/>
        <v>562391.19000000006</v>
      </c>
      <c r="CF16" s="761">
        <f>[1]Субсидия_факт!KZ18</f>
        <v>0</v>
      </c>
      <c r="CG16" s="1091">
        <f t="shared" si="32"/>
        <v>0</v>
      </c>
      <c r="CH16" s="151">
        <f>[1]Субсидия_факт!LD18</f>
        <v>3175730</v>
      </c>
      <c r="CI16" s="790">
        <f t="shared" si="33"/>
        <v>3175730</v>
      </c>
      <c r="CJ16" s="281">
        <f t="shared" si="34"/>
        <v>3175730</v>
      </c>
      <c r="CK16" s="281">
        <f t="shared" si="35"/>
        <v>3175730</v>
      </c>
      <c r="CL16" s="761">
        <f>[1]Субсидия_факт!LF18</f>
        <v>0</v>
      </c>
      <c r="CM16" s="1091">
        <f t="shared" si="36"/>
        <v>0</v>
      </c>
    </row>
    <row r="17" spans="1:91" s="152" customFormat="1" ht="21" customHeight="1" x14ac:dyDescent="0.3">
      <c r="A17" s="147" t="s">
        <v>89</v>
      </c>
      <c r="B17" s="148">
        <f t="shared" si="2"/>
        <v>4555272.76</v>
      </c>
      <c r="C17" s="148">
        <f t="shared" si="3"/>
        <v>2553873.4300000002</v>
      </c>
      <c r="D17" s="478">
        <f t="shared" si="4"/>
        <v>4555272.76</v>
      </c>
      <c r="E17" s="478">
        <f t="shared" si="5"/>
        <v>2553873.4300000002</v>
      </c>
      <c r="F17" s="478">
        <f t="shared" si="6"/>
        <v>0</v>
      </c>
      <c r="G17" s="478">
        <f t="shared" si="7"/>
        <v>0</v>
      </c>
      <c r="H17" s="151">
        <f>[1]Субсидия_факт!DJ19</f>
        <v>0</v>
      </c>
      <c r="I17" s="790"/>
      <c r="J17" s="281">
        <f t="shared" si="8"/>
        <v>0</v>
      </c>
      <c r="K17" s="281">
        <f t="shared" si="9"/>
        <v>0</v>
      </c>
      <c r="L17" s="761">
        <f>[1]Субсидия_факт!DL19</f>
        <v>0</v>
      </c>
      <c r="M17" s="283"/>
      <c r="N17" s="151">
        <f>[1]Субсидия_факт!CX19</f>
        <v>6233.38</v>
      </c>
      <c r="O17" s="661">
        <f>692.6+692.6+692.6+1371.06+1385.19</f>
        <v>4834.05</v>
      </c>
      <c r="P17" s="281">
        <f t="shared" si="10"/>
        <v>6233.38</v>
      </c>
      <c r="Q17" s="281">
        <f t="shared" si="11"/>
        <v>4834.05</v>
      </c>
      <c r="R17" s="761">
        <f>[1]Субсидия_факт!CZ19</f>
        <v>0</v>
      </c>
      <c r="S17" s="283"/>
      <c r="T17" s="860">
        <f>[1]Субсидия_факт!FB19</f>
        <v>0</v>
      </c>
      <c r="U17" s="1054"/>
      <c r="V17" s="1051">
        <f t="shared" si="12"/>
        <v>0</v>
      </c>
      <c r="W17" s="1051">
        <f t="shared" si="13"/>
        <v>0</v>
      </c>
      <c r="X17" s="1052">
        <f>[1]Субсидия_факт!FD19</f>
        <v>0</v>
      </c>
      <c r="Y17" s="1064"/>
      <c r="Z17" s="151">
        <f>[1]Субсидия_факт!FN19</f>
        <v>0</v>
      </c>
      <c r="AA17" s="661"/>
      <c r="AB17" s="281">
        <f t="shared" si="14"/>
        <v>0</v>
      </c>
      <c r="AC17" s="281">
        <f t="shared" si="15"/>
        <v>0</v>
      </c>
      <c r="AD17" s="761">
        <f>[1]Субсидия_факт!FP19</f>
        <v>0</v>
      </c>
      <c r="AE17" s="283"/>
      <c r="AF17" s="151">
        <f>[1]Субсидия_факт!GT19</f>
        <v>0</v>
      </c>
      <c r="AG17" s="661"/>
      <c r="AH17" s="281">
        <f t="shared" si="16"/>
        <v>0</v>
      </c>
      <c r="AI17" s="281">
        <f t="shared" si="17"/>
        <v>0</v>
      </c>
      <c r="AJ17" s="761">
        <f>[1]Субсидия_факт!GV19</f>
        <v>0</v>
      </c>
      <c r="AK17" s="283"/>
      <c r="AL17" s="151">
        <f>[1]Субсидия_факт!HH19</f>
        <v>0</v>
      </c>
      <c r="AM17" s="661"/>
      <c r="AN17" s="281">
        <f t="shared" si="18"/>
        <v>0</v>
      </c>
      <c r="AO17" s="281">
        <f t="shared" si="19"/>
        <v>0</v>
      </c>
      <c r="AP17" s="761">
        <f>[1]Субсидия_факт!HJ19</f>
        <v>0</v>
      </c>
      <c r="AQ17" s="283"/>
      <c r="AR17" s="151">
        <f>[1]Субсидия_факт!IB19</f>
        <v>2000000</v>
      </c>
      <c r="AS17" s="661"/>
      <c r="AT17" s="281">
        <f t="shared" si="20"/>
        <v>2000000</v>
      </c>
      <c r="AU17" s="281">
        <f t="shared" si="21"/>
        <v>0</v>
      </c>
      <c r="AV17" s="761">
        <f>[1]Субсидия_факт!ID19</f>
        <v>0</v>
      </c>
      <c r="AW17" s="283"/>
      <c r="AX17" s="860">
        <f>[1]Субсидия_факт!IZ19</f>
        <v>0</v>
      </c>
      <c r="AY17" s="861"/>
      <c r="AZ17" s="1051">
        <f t="shared" si="22"/>
        <v>0</v>
      </c>
      <c r="BA17" s="1051"/>
      <c r="BB17" s="1052">
        <f>[1]Субсидия_факт!JB19</f>
        <v>0</v>
      </c>
      <c r="BC17" s="1053">
        <f t="shared" si="23"/>
        <v>0</v>
      </c>
      <c r="BD17" s="151">
        <f>[1]Субсидия_факт!JL19</f>
        <v>0</v>
      </c>
      <c r="BE17" s="661"/>
      <c r="BF17" s="281">
        <f t="shared" si="24"/>
        <v>0</v>
      </c>
      <c r="BG17" s="281"/>
      <c r="BH17" s="761">
        <f>[1]Субсидия_факт!JN19</f>
        <v>0</v>
      </c>
      <c r="BI17" s="283"/>
      <c r="BJ17" s="151">
        <f>[1]Субсидия_факт!JR19</f>
        <v>0</v>
      </c>
      <c r="BK17" s="661"/>
      <c r="BL17" s="281">
        <f t="shared" si="25"/>
        <v>0</v>
      </c>
      <c r="BM17" s="281"/>
      <c r="BN17" s="761">
        <f>[1]Субсидия_факт!JT19</f>
        <v>0</v>
      </c>
      <c r="BO17" s="283"/>
      <c r="BP17" s="151">
        <f>[1]Субсидия_факт!JZ19</f>
        <v>0</v>
      </c>
      <c r="BQ17" s="661"/>
      <c r="BR17" s="281">
        <f t="shared" si="26"/>
        <v>0</v>
      </c>
      <c r="BS17" s="281">
        <f t="shared" si="27"/>
        <v>0</v>
      </c>
      <c r="BT17" s="761">
        <f>[1]Субсидия_факт!KB19</f>
        <v>0</v>
      </c>
      <c r="BU17" s="283"/>
      <c r="BV17" s="151">
        <f>[1]Субсидия_факт!KF19</f>
        <v>0</v>
      </c>
      <c r="BW17" s="790"/>
      <c r="BX17" s="281">
        <f t="shared" si="28"/>
        <v>0</v>
      </c>
      <c r="BY17" s="281">
        <f t="shared" si="29"/>
        <v>0</v>
      </c>
      <c r="BZ17" s="761">
        <f>[1]Субсидия_факт!KH19</f>
        <v>0</v>
      </c>
      <c r="CA17" s="283"/>
      <c r="CB17" s="151">
        <f>[1]Субсидия_факт!KX19</f>
        <v>301845.38</v>
      </c>
      <c r="CC17" s="790">
        <f t="shared" si="1"/>
        <v>301845.38</v>
      </c>
      <c r="CD17" s="281">
        <f t="shared" si="30"/>
        <v>301845.38</v>
      </c>
      <c r="CE17" s="281">
        <f t="shared" si="31"/>
        <v>301845.38</v>
      </c>
      <c r="CF17" s="761">
        <f>[1]Субсидия_факт!KZ19</f>
        <v>0</v>
      </c>
      <c r="CG17" s="1091">
        <f t="shared" si="32"/>
        <v>0</v>
      </c>
      <c r="CH17" s="151">
        <f>[1]Субсидия_факт!LD19</f>
        <v>2247194</v>
      </c>
      <c r="CI17" s="790">
        <f t="shared" si="33"/>
        <v>2247194</v>
      </c>
      <c r="CJ17" s="281">
        <f t="shared" si="34"/>
        <v>2247194</v>
      </c>
      <c r="CK17" s="281">
        <f t="shared" si="35"/>
        <v>2247194</v>
      </c>
      <c r="CL17" s="761">
        <f>[1]Субсидия_факт!LF19</f>
        <v>0</v>
      </c>
      <c r="CM17" s="1091">
        <f t="shared" si="36"/>
        <v>0</v>
      </c>
    </row>
    <row r="18" spans="1:91" s="152" customFormat="1" ht="21" customHeight="1" x14ac:dyDescent="0.3">
      <c r="A18" s="147" t="s">
        <v>90</v>
      </c>
      <c r="B18" s="148">
        <f t="shared" si="2"/>
        <v>26493990.560000002</v>
      </c>
      <c r="C18" s="148">
        <f t="shared" si="3"/>
        <v>3638908.77</v>
      </c>
      <c r="D18" s="478">
        <f t="shared" si="4"/>
        <v>7562758.75</v>
      </c>
      <c r="E18" s="478">
        <f t="shared" si="5"/>
        <v>3502758.75</v>
      </c>
      <c r="F18" s="478">
        <f t="shared" si="6"/>
        <v>18931231.810000002</v>
      </c>
      <c r="G18" s="478">
        <f t="shared" si="7"/>
        <v>136150.01999999999</v>
      </c>
      <c r="H18" s="151">
        <f>[1]Субсидия_факт!DJ20</f>
        <v>0</v>
      </c>
      <c r="I18" s="790"/>
      <c r="J18" s="281">
        <f t="shared" si="8"/>
        <v>0</v>
      </c>
      <c r="K18" s="281">
        <f t="shared" si="9"/>
        <v>0</v>
      </c>
      <c r="L18" s="761">
        <f>[1]Субсидия_факт!DL20</f>
        <v>0</v>
      </c>
      <c r="M18" s="283"/>
      <c r="N18" s="151">
        <f>[1]Субсидия_факт!CX20</f>
        <v>10968.460000000001</v>
      </c>
      <c r="O18" s="790">
        <f>N18</f>
        <v>10968.460000000001</v>
      </c>
      <c r="P18" s="281">
        <f t="shared" si="10"/>
        <v>0</v>
      </c>
      <c r="Q18" s="281">
        <f t="shared" si="11"/>
        <v>0</v>
      </c>
      <c r="R18" s="761">
        <f>[1]Субсидия_факт!CZ20</f>
        <v>10968.46</v>
      </c>
      <c r="S18" s="1091">
        <f>R18</f>
        <v>10968.46</v>
      </c>
      <c r="T18" s="860">
        <f>[1]Субсидия_факт!FB20</f>
        <v>0</v>
      </c>
      <c r="U18" s="1054"/>
      <c r="V18" s="1051">
        <f t="shared" si="12"/>
        <v>0</v>
      </c>
      <c r="W18" s="1051">
        <f t="shared" si="13"/>
        <v>0</v>
      </c>
      <c r="X18" s="1052">
        <f>[1]Субсидия_факт!FD20</f>
        <v>0</v>
      </c>
      <c r="Y18" s="1064"/>
      <c r="Z18" s="151">
        <f>[1]Субсидия_факт!FN20</f>
        <v>0</v>
      </c>
      <c r="AA18" s="661"/>
      <c r="AB18" s="281">
        <f t="shared" si="14"/>
        <v>0</v>
      </c>
      <c r="AC18" s="281">
        <f t="shared" si="15"/>
        <v>0</v>
      </c>
      <c r="AD18" s="761">
        <f>[1]Субсидия_факт!FP20</f>
        <v>0</v>
      </c>
      <c r="AE18" s="283"/>
      <c r="AF18" s="151">
        <f>[1]Субсидия_факт!GT20</f>
        <v>0</v>
      </c>
      <c r="AG18" s="661"/>
      <c r="AH18" s="281">
        <f t="shared" si="16"/>
        <v>0</v>
      </c>
      <c r="AI18" s="281">
        <f t="shared" si="17"/>
        <v>0</v>
      </c>
      <c r="AJ18" s="761">
        <f>[1]Субсидия_факт!GV20</f>
        <v>0</v>
      </c>
      <c r="AK18" s="283"/>
      <c r="AL18" s="151">
        <f>[1]Субсидия_факт!HH20</f>
        <v>0</v>
      </c>
      <c r="AM18" s="661"/>
      <c r="AN18" s="281">
        <f t="shared" si="18"/>
        <v>0</v>
      </c>
      <c r="AO18" s="281">
        <f t="shared" si="19"/>
        <v>0</v>
      </c>
      <c r="AP18" s="761">
        <f>[1]Субсидия_факт!HJ20</f>
        <v>0</v>
      </c>
      <c r="AQ18" s="283"/>
      <c r="AR18" s="151">
        <f>[1]Субсидия_факт!IB20</f>
        <v>11095083.5</v>
      </c>
      <c r="AS18" s="661"/>
      <c r="AT18" s="281">
        <f t="shared" si="20"/>
        <v>1060000</v>
      </c>
      <c r="AU18" s="281">
        <f t="shared" si="21"/>
        <v>0</v>
      </c>
      <c r="AV18" s="761">
        <f>[1]Субсидия_факт!ID20</f>
        <v>10035083.5</v>
      </c>
      <c r="AW18" s="283"/>
      <c r="AX18" s="860">
        <f>[1]Субсидия_факт!IZ20</f>
        <v>0</v>
      </c>
      <c r="AY18" s="1054"/>
      <c r="AZ18" s="1051">
        <f t="shared" si="22"/>
        <v>0</v>
      </c>
      <c r="BA18" s="1051"/>
      <c r="BB18" s="1052">
        <f>[1]Субсидия_факт!JB20</f>
        <v>0</v>
      </c>
      <c r="BC18" s="1053">
        <f t="shared" si="23"/>
        <v>0</v>
      </c>
      <c r="BD18" s="151">
        <f>[1]Субсидия_факт!JL20</f>
        <v>609998.29</v>
      </c>
      <c r="BE18" s="661"/>
      <c r="BF18" s="281">
        <f t="shared" si="24"/>
        <v>0</v>
      </c>
      <c r="BG18" s="281"/>
      <c r="BH18" s="761">
        <f>[1]Субсидия_факт!JN20</f>
        <v>609998.29</v>
      </c>
      <c r="BI18" s="283"/>
      <c r="BJ18" s="151">
        <f>[1]Субсидия_факт!JR20</f>
        <v>7680000</v>
      </c>
      <c r="BK18" s="661"/>
      <c r="BL18" s="281">
        <f t="shared" si="25"/>
        <v>0</v>
      </c>
      <c r="BM18" s="281"/>
      <c r="BN18" s="761">
        <f>[1]Субсидия_факт!JT20</f>
        <v>7680000</v>
      </c>
      <c r="BO18" s="283"/>
      <c r="BP18" s="151">
        <f>[1]Субсидия_факт!JZ20</f>
        <v>3000000</v>
      </c>
      <c r="BQ18" s="661"/>
      <c r="BR18" s="281">
        <f t="shared" si="26"/>
        <v>3000000</v>
      </c>
      <c r="BS18" s="281">
        <f t="shared" si="27"/>
        <v>0</v>
      </c>
      <c r="BT18" s="761">
        <f>[1]Субсидия_факт!KB20</f>
        <v>0</v>
      </c>
      <c r="BU18" s="283"/>
      <c r="BV18" s="151">
        <f>[1]Субсидия_факт!KF20</f>
        <v>470000</v>
      </c>
      <c r="BW18" s="790"/>
      <c r="BX18" s="281">
        <f t="shared" si="28"/>
        <v>0</v>
      </c>
      <c r="BY18" s="281">
        <f t="shared" si="29"/>
        <v>0</v>
      </c>
      <c r="BZ18" s="761">
        <f>[1]Субсидия_факт!KH20</f>
        <v>470000</v>
      </c>
      <c r="CA18" s="283"/>
      <c r="CB18" s="151">
        <f>[1]Субсидия_факт!KX20</f>
        <v>574007.31000000006</v>
      </c>
      <c r="CC18" s="790">
        <f t="shared" si="1"/>
        <v>574007.31000000006</v>
      </c>
      <c r="CD18" s="281">
        <f t="shared" si="30"/>
        <v>448825.75000000006</v>
      </c>
      <c r="CE18" s="281">
        <f t="shared" si="31"/>
        <v>448825.75000000006</v>
      </c>
      <c r="CF18" s="761">
        <f>[1]Субсидия_факт!KZ20</f>
        <v>125181.56</v>
      </c>
      <c r="CG18" s="1091">
        <f t="shared" si="32"/>
        <v>125181.56</v>
      </c>
      <c r="CH18" s="151">
        <f>[1]Субсидия_факт!LD20</f>
        <v>3053933</v>
      </c>
      <c r="CI18" s="790">
        <f t="shared" si="33"/>
        <v>3053933</v>
      </c>
      <c r="CJ18" s="281">
        <f t="shared" si="34"/>
        <v>3053933</v>
      </c>
      <c r="CK18" s="281">
        <f t="shared" si="35"/>
        <v>3053933</v>
      </c>
      <c r="CL18" s="761">
        <f>[1]Субсидия_факт!LF20</f>
        <v>0</v>
      </c>
      <c r="CM18" s="1091">
        <f t="shared" si="36"/>
        <v>0</v>
      </c>
    </row>
    <row r="19" spans="1:91" s="152" customFormat="1" ht="21" customHeight="1" x14ac:dyDescent="0.3">
      <c r="A19" s="147" t="s">
        <v>91</v>
      </c>
      <c r="B19" s="148">
        <f t="shared" si="2"/>
        <v>2095259.24</v>
      </c>
      <c r="C19" s="148">
        <f t="shared" si="3"/>
        <v>2094573.71</v>
      </c>
      <c r="D19" s="478">
        <f t="shared" si="4"/>
        <v>2095259.24</v>
      </c>
      <c r="E19" s="478">
        <f t="shared" si="5"/>
        <v>2094573.71</v>
      </c>
      <c r="F19" s="478">
        <f t="shared" si="6"/>
        <v>0</v>
      </c>
      <c r="G19" s="478">
        <f t="shared" si="7"/>
        <v>0</v>
      </c>
      <c r="H19" s="151">
        <f>[1]Субсидия_факт!DJ21</f>
        <v>0</v>
      </c>
      <c r="I19" s="790"/>
      <c r="J19" s="281">
        <f t="shared" si="8"/>
        <v>0</v>
      </c>
      <c r="K19" s="281">
        <f t="shared" si="9"/>
        <v>0</v>
      </c>
      <c r="L19" s="761">
        <f>[1]Субсидия_факт!DL21</f>
        <v>0</v>
      </c>
      <c r="M19" s="283"/>
      <c r="N19" s="151">
        <f>[1]Субсидия_факт!CX21</f>
        <v>9703.41</v>
      </c>
      <c r="O19" s="661">
        <f>699.66+678.46+685.53+685.53+2098.99+685.53+685.53+2798.65</f>
        <v>9017.8799999999992</v>
      </c>
      <c r="P19" s="281">
        <f t="shared" si="10"/>
        <v>9703.41</v>
      </c>
      <c r="Q19" s="281">
        <f t="shared" si="11"/>
        <v>9017.8799999999992</v>
      </c>
      <c r="R19" s="761">
        <f>[1]Субсидия_факт!CZ21</f>
        <v>0</v>
      </c>
      <c r="S19" s="283"/>
      <c r="T19" s="860">
        <f>[1]Субсидия_факт!FB21</f>
        <v>0</v>
      </c>
      <c r="U19" s="1054"/>
      <c r="V19" s="1051">
        <f t="shared" si="12"/>
        <v>0</v>
      </c>
      <c r="W19" s="1051">
        <f t="shared" si="13"/>
        <v>0</v>
      </c>
      <c r="X19" s="1052">
        <f>[1]Субсидия_факт!FD21</f>
        <v>0</v>
      </c>
      <c r="Y19" s="1064"/>
      <c r="Z19" s="151">
        <f>[1]Субсидия_факт!FN21</f>
        <v>0</v>
      </c>
      <c r="AA19" s="661"/>
      <c r="AB19" s="281">
        <f t="shared" si="14"/>
        <v>0</v>
      </c>
      <c r="AC19" s="281">
        <f t="shared" si="15"/>
        <v>0</v>
      </c>
      <c r="AD19" s="761">
        <f>[1]Субсидия_факт!FP21</f>
        <v>0</v>
      </c>
      <c r="AE19" s="283"/>
      <c r="AF19" s="151">
        <f>[1]Субсидия_факт!GT21</f>
        <v>0</v>
      </c>
      <c r="AG19" s="661"/>
      <c r="AH19" s="281">
        <f t="shared" si="16"/>
        <v>0</v>
      </c>
      <c r="AI19" s="281">
        <f t="shared" si="17"/>
        <v>0</v>
      </c>
      <c r="AJ19" s="761">
        <f>[1]Субсидия_факт!GV21</f>
        <v>0</v>
      </c>
      <c r="AK19" s="283"/>
      <c r="AL19" s="151">
        <f>[1]Субсидия_факт!HH21</f>
        <v>0</v>
      </c>
      <c r="AM19" s="661"/>
      <c r="AN19" s="281">
        <f t="shared" si="18"/>
        <v>0</v>
      </c>
      <c r="AO19" s="281">
        <f t="shared" si="19"/>
        <v>0</v>
      </c>
      <c r="AP19" s="761">
        <f>[1]Субсидия_факт!HJ21</f>
        <v>0</v>
      </c>
      <c r="AQ19" s="283"/>
      <c r="AR19" s="151">
        <f>[1]Субсидия_факт!IB21</f>
        <v>0</v>
      </c>
      <c r="AS19" s="661"/>
      <c r="AT19" s="281">
        <f t="shared" si="20"/>
        <v>0</v>
      </c>
      <c r="AU19" s="281">
        <f t="shared" si="21"/>
        <v>0</v>
      </c>
      <c r="AV19" s="761">
        <f>[1]Субсидия_факт!ID21</f>
        <v>0</v>
      </c>
      <c r="AW19" s="283"/>
      <c r="AX19" s="860">
        <f>[1]Субсидия_факт!IZ21</f>
        <v>0</v>
      </c>
      <c r="AY19" s="861"/>
      <c r="AZ19" s="1051">
        <f t="shared" si="22"/>
        <v>0</v>
      </c>
      <c r="BA19" s="1051"/>
      <c r="BB19" s="1052">
        <f>[1]Субсидия_факт!JB21</f>
        <v>0</v>
      </c>
      <c r="BC19" s="1053">
        <f t="shared" si="23"/>
        <v>0</v>
      </c>
      <c r="BD19" s="151">
        <f>[1]Субсидия_факт!JL21</f>
        <v>0</v>
      </c>
      <c r="BE19" s="661"/>
      <c r="BF19" s="281">
        <f t="shared" si="24"/>
        <v>0</v>
      </c>
      <c r="BG19" s="281"/>
      <c r="BH19" s="761">
        <f>[1]Субсидия_факт!JN21</f>
        <v>0</v>
      </c>
      <c r="BI19" s="283"/>
      <c r="BJ19" s="151">
        <f>[1]Субсидия_факт!JR21</f>
        <v>0</v>
      </c>
      <c r="BK19" s="661"/>
      <c r="BL19" s="281">
        <f t="shared" si="25"/>
        <v>0</v>
      </c>
      <c r="BM19" s="281"/>
      <c r="BN19" s="761">
        <f>[1]Субсидия_факт!JT21</f>
        <v>0</v>
      </c>
      <c r="BO19" s="283"/>
      <c r="BP19" s="151">
        <f>[1]Субсидия_факт!JZ21</f>
        <v>0</v>
      </c>
      <c r="BQ19" s="661"/>
      <c r="BR19" s="281">
        <f t="shared" si="26"/>
        <v>0</v>
      </c>
      <c r="BS19" s="281">
        <f t="shared" si="27"/>
        <v>0</v>
      </c>
      <c r="BT19" s="761">
        <f>[1]Субсидия_факт!KB21</f>
        <v>0</v>
      </c>
      <c r="BU19" s="283"/>
      <c r="BV19" s="151">
        <f>[1]Субсидия_факт!KF21</f>
        <v>0</v>
      </c>
      <c r="BW19" s="790"/>
      <c r="BX19" s="281">
        <f t="shared" si="28"/>
        <v>0</v>
      </c>
      <c r="BY19" s="281">
        <f t="shared" si="29"/>
        <v>0</v>
      </c>
      <c r="BZ19" s="761">
        <f>[1]Субсидия_факт!KH21</f>
        <v>0</v>
      </c>
      <c r="CA19" s="283"/>
      <c r="CB19" s="151">
        <f>[1]Субсидия_факт!KX21</f>
        <v>431155.83000000007</v>
      </c>
      <c r="CC19" s="790">
        <f t="shared" si="1"/>
        <v>431155.83000000007</v>
      </c>
      <c r="CD19" s="281">
        <f t="shared" si="30"/>
        <v>431155.83000000007</v>
      </c>
      <c r="CE19" s="281">
        <f t="shared" si="31"/>
        <v>431155.83000000007</v>
      </c>
      <c r="CF19" s="761">
        <f>[1]Субсидия_факт!KZ21</f>
        <v>0</v>
      </c>
      <c r="CG19" s="1091">
        <f t="shared" si="32"/>
        <v>0</v>
      </c>
      <c r="CH19" s="151">
        <f>[1]Субсидия_факт!LD21</f>
        <v>1654400</v>
      </c>
      <c r="CI19" s="790">
        <f t="shared" si="33"/>
        <v>1654400</v>
      </c>
      <c r="CJ19" s="281">
        <f t="shared" si="34"/>
        <v>1654400</v>
      </c>
      <c r="CK19" s="281">
        <f t="shared" si="35"/>
        <v>1654400</v>
      </c>
      <c r="CL19" s="761">
        <f>[1]Субсидия_факт!LF21</f>
        <v>0</v>
      </c>
      <c r="CM19" s="1091">
        <f t="shared" si="36"/>
        <v>0</v>
      </c>
    </row>
    <row r="20" spans="1:91" s="152" customFormat="1" ht="21" customHeight="1" x14ac:dyDescent="0.3">
      <c r="A20" s="147" t="s">
        <v>92</v>
      </c>
      <c r="B20" s="148">
        <f t="shared" si="2"/>
        <v>19358366.859999999</v>
      </c>
      <c r="C20" s="148">
        <f t="shared" si="3"/>
        <v>590668.84000000008</v>
      </c>
      <c r="D20" s="478">
        <f t="shared" si="4"/>
        <v>19358366.859999999</v>
      </c>
      <c r="E20" s="478">
        <f t="shared" si="5"/>
        <v>590668.84000000008</v>
      </c>
      <c r="F20" s="478">
        <f t="shared" si="6"/>
        <v>0</v>
      </c>
      <c r="G20" s="478">
        <f t="shared" si="7"/>
        <v>0</v>
      </c>
      <c r="H20" s="151">
        <f>[1]Субсидия_факт!DJ22</f>
        <v>0</v>
      </c>
      <c r="I20" s="790"/>
      <c r="J20" s="281">
        <f t="shared" si="8"/>
        <v>0</v>
      </c>
      <c r="K20" s="281">
        <f t="shared" si="9"/>
        <v>0</v>
      </c>
      <c r="L20" s="761">
        <f>[1]Субсидия_факт!DL22</f>
        <v>0</v>
      </c>
      <c r="M20" s="283"/>
      <c r="N20" s="151">
        <f>[1]Субсидия_факт!CX22</f>
        <v>0</v>
      </c>
      <c r="O20" s="661"/>
      <c r="P20" s="281">
        <f t="shared" si="10"/>
        <v>0</v>
      </c>
      <c r="Q20" s="281">
        <f t="shared" si="11"/>
        <v>0</v>
      </c>
      <c r="R20" s="761">
        <f>[1]Субсидия_факт!CZ22</f>
        <v>0</v>
      </c>
      <c r="S20" s="283"/>
      <c r="T20" s="860">
        <f>[1]Субсидия_факт!FB22</f>
        <v>0</v>
      </c>
      <c r="U20" s="1054"/>
      <c r="V20" s="1051">
        <f t="shared" si="12"/>
        <v>0</v>
      </c>
      <c r="W20" s="1051">
        <f t="shared" si="13"/>
        <v>0</v>
      </c>
      <c r="X20" s="1052">
        <f>[1]Субсидия_факт!FD22</f>
        <v>0</v>
      </c>
      <c r="Y20" s="1064"/>
      <c r="Z20" s="151">
        <f>[1]Субсидия_факт!FN22</f>
        <v>18179400</v>
      </c>
      <c r="AA20" s="661"/>
      <c r="AB20" s="281">
        <f t="shared" si="14"/>
        <v>18179400</v>
      </c>
      <c r="AC20" s="281">
        <f t="shared" si="15"/>
        <v>0</v>
      </c>
      <c r="AD20" s="761">
        <f>[1]Субсидия_факт!FP22</f>
        <v>0</v>
      </c>
      <c r="AE20" s="283"/>
      <c r="AF20" s="151">
        <f>[1]Субсидия_факт!GT22</f>
        <v>0</v>
      </c>
      <c r="AG20" s="661"/>
      <c r="AH20" s="281">
        <f t="shared" si="16"/>
        <v>0</v>
      </c>
      <c r="AI20" s="281">
        <f t="shared" si="17"/>
        <v>0</v>
      </c>
      <c r="AJ20" s="761">
        <f>[1]Субсидия_факт!GV22</f>
        <v>0</v>
      </c>
      <c r="AK20" s="283"/>
      <c r="AL20" s="151">
        <f>[1]Субсидия_факт!HH22</f>
        <v>0</v>
      </c>
      <c r="AM20" s="661"/>
      <c r="AN20" s="281">
        <f t="shared" si="18"/>
        <v>0</v>
      </c>
      <c r="AO20" s="281">
        <f t="shared" si="19"/>
        <v>0</v>
      </c>
      <c r="AP20" s="761">
        <f>[1]Субсидия_факт!HJ22</f>
        <v>0</v>
      </c>
      <c r="AQ20" s="283"/>
      <c r="AR20" s="151">
        <f>[1]Субсидия_факт!IB22</f>
        <v>588298.02</v>
      </c>
      <c r="AS20" s="661"/>
      <c r="AT20" s="281">
        <f t="shared" si="20"/>
        <v>588298.02</v>
      </c>
      <c r="AU20" s="281">
        <f t="shared" si="21"/>
        <v>0</v>
      </c>
      <c r="AV20" s="761">
        <f>[1]Субсидия_факт!ID22</f>
        <v>0</v>
      </c>
      <c r="AW20" s="283"/>
      <c r="AX20" s="860">
        <f>[1]Субсидия_факт!IZ22</f>
        <v>0</v>
      </c>
      <c r="AY20" s="861"/>
      <c r="AZ20" s="1051">
        <f t="shared" si="22"/>
        <v>0</v>
      </c>
      <c r="BA20" s="1051"/>
      <c r="BB20" s="1052">
        <f>[1]Субсидия_факт!JB22</f>
        <v>0</v>
      </c>
      <c r="BC20" s="1053">
        <f t="shared" si="23"/>
        <v>0</v>
      </c>
      <c r="BD20" s="151">
        <f>[1]Субсидия_факт!JL22</f>
        <v>0</v>
      </c>
      <c r="BE20" s="661"/>
      <c r="BF20" s="281">
        <f t="shared" si="24"/>
        <v>0</v>
      </c>
      <c r="BG20" s="281"/>
      <c r="BH20" s="761">
        <f>[1]Субсидия_факт!JN22</f>
        <v>0</v>
      </c>
      <c r="BI20" s="283"/>
      <c r="BJ20" s="151">
        <f>[1]Субсидия_факт!JR22</f>
        <v>0</v>
      </c>
      <c r="BK20" s="661"/>
      <c r="BL20" s="281">
        <f t="shared" si="25"/>
        <v>0</v>
      </c>
      <c r="BM20" s="281"/>
      <c r="BN20" s="761">
        <f>[1]Субсидия_факт!JT22</f>
        <v>0</v>
      </c>
      <c r="BO20" s="283"/>
      <c r="BP20" s="151">
        <f>[1]Субсидия_факт!JZ22</f>
        <v>0</v>
      </c>
      <c r="BQ20" s="661"/>
      <c r="BR20" s="281">
        <f t="shared" si="26"/>
        <v>0</v>
      </c>
      <c r="BS20" s="281">
        <f t="shared" si="27"/>
        <v>0</v>
      </c>
      <c r="BT20" s="761">
        <f>[1]Субсидия_факт!KB22</f>
        <v>0</v>
      </c>
      <c r="BU20" s="283"/>
      <c r="BV20" s="151">
        <f>[1]Субсидия_факт!KF22</f>
        <v>0</v>
      </c>
      <c r="BW20" s="790"/>
      <c r="BX20" s="281">
        <f t="shared" si="28"/>
        <v>0</v>
      </c>
      <c r="BY20" s="281">
        <f t="shared" si="29"/>
        <v>0</v>
      </c>
      <c r="BZ20" s="761">
        <f>[1]Субсидия_факт!KH22</f>
        <v>0</v>
      </c>
      <c r="CA20" s="283"/>
      <c r="CB20" s="151">
        <f>[1]Субсидия_факт!KX22</f>
        <v>590668.84000000008</v>
      </c>
      <c r="CC20" s="790">
        <f t="shared" si="1"/>
        <v>590668.84000000008</v>
      </c>
      <c r="CD20" s="281">
        <f t="shared" si="30"/>
        <v>590668.84000000008</v>
      </c>
      <c r="CE20" s="281">
        <f t="shared" si="31"/>
        <v>590668.84000000008</v>
      </c>
      <c r="CF20" s="761">
        <f>[1]Субсидия_факт!KZ22</f>
        <v>0</v>
      </c>
      <c r="CG20" s="1091">
        <f t="shared" si="32"/>
        <v>0</v>
      </c>
      <c r="CH20" s="151">
        <f>[1]Субсидия_факт!LD22</f>
        <v>0</v>
      </c>
      <c r="CI20" s="790">
        <f t="shared" si="33"/>
        <v>0</v>
      </c>
      <c r="CJ20" s="281">
        <f t="shared" si="34"/>
        <v>0</v>
      </c>
      <c r="CK20" s="281">
        <f t="shared" si="35"/>
        <v>0</v>
      </c>
      <c r="CL20" s="761">
        <f>[1]Субсидия_факт!LF22</f>
        <v>0</v>
      </c>
      <c r="CM20" s="1091">
        <f t="shared" si="36"/>
        <v>0</v>
      </c>
    </row>
    <row r="21" spans="1:91" s="152" customFormat="1" ht="21" customHeight="1" x14ac:dyDescent="0.3">
      <c r="A21" s="147" t="s">
        <v>93</v>
      </c>
      <c r="B21" s="148">
        <f t="shared" si="2"/>
        <v>8593595.4299999997</v>
      </c>
      <c r="C21" s="148">
        <f t="shared" si="3"/>
        <v>2745295.56</v>
      </c>
      <c r="D21" s="478">
        <f t="shared" si="4"/>
        <v>8593595.4299999997</v>
      </c>
      <c r="E21" s="478">
        <f t="shared" si="5"/>
        <v>2745295.56</v>
      </c>
      <c r="F21" s="478">
        <f t="shared" si="6"/>
        <v>0</v>
      </c>
      <c r="G21" s="478">
        <f t="shared" si="7"/>
        <v>0</v>
      </c>
      <c r="H21" s="151">
        <f>[1]Субсидия_факт!DJ23</f>
        <v>0</v>
      </c>
      <c r="I21" s="790"/>
      <c r="J21" s="281">
        <f t="shared" si="8"/>
        <v>0</v>
      </c>
      <c r="K21" s="281">
        <f t="shared" si="9"/>
        <v>0</v>
      </c>
      <c r="L21" s="761">
        <f>[1]Субсидия_факт!DL23</f>
        <v>0</v>
      </c>
      <c r="M21" s="283"/>
      <c r="N21" s="151">
        <f>[1]Субсидия_факт!CX23</f>
        <v>0</v>
      </c>
      <c r="O21" s="661"/>
      <c r="P21" s="281">
        <f t="shared" si="10"/>
        <v>0</v>
      </c>
      <c r="Q21" s="281">
        <f t="shared" si="11"/>
        <v>0</v>
      </c>
      <c r="R21" s="761">
        <f>[1]Субсидия_факт!CZ23</f>
        <v>0</v>
      </c>
      <c r="S21" s="283"/>
      <c r="T21" s="860">
        <f>[1]Субсидия_факт!FB23</f>
        <v>0</v>
      </c>
      <c r="U21" s="1054"/>
      <c r="V21" s="1051">
        <f t="shared" si="12"/>
        <v>0</v>
      </c>
      <c r="W21" s="1051">
        <f t="shared" si="13"/>
        <v>0</v>
      </c>
      <c r="X21" s="1052">
        <f>[1]Субсидия_факт!FD23</f>
        <v>0</v>
      </c>
      <c r="Y21" s="1064"/>
      <c r="Z21" s="151">
        <f>[1]Субсидия_факт!FN23</f>
        <v>0</v>
      </c>
      <c r="AA21" s="661"/>
      <c r="AB21" s="281">
        <f t="shared" si="14"/>
        <v>0</v>
      </c>
      <c r="AC21" s="281">
        <f t="shared" si="15"/>
        <v>0</v>
      </c>
      <c r="AD21" s="761">
        <f>[1]Субсидия_факт!FP23</f>
        <v>0</v>
      </c>
      <c r="AE21" s="283"/>
      <c r="AF21" s="151">
        <f>[1]Субсидия_факт!GT23</f>
        <v>0</v>
      </c>
      <c r="AG21" s="661"/>
      <c r="AH21" s="281">
        <f t="shared" si="16"/>
        <v>0</v>
      </c>
      <c r="AI21" s="281">
        <f t="shared" si="17"/>
        <v>0</v>
      </c>
      <c r="AJ21" s="761">
        <f>[1]Субсидия_факт!GV23</f>
        <v>0</v>
      </c>
      <c r="AK21" s="283"/>
      <c r="AL21" s="151">
        <f>[1]Субсидия_факт!HH23</f>
        <v>0</v>
      </c>
      <c r="AM21" s="661"/>
      <c r="AN21" s="281">
        <f t="shared" si="18"/>
        <v>0</v>
      </c>
      <c r="AO21" s="281">
        <f t="shared" si="19"/>
        <v>0</v>
      </c>
      <c r="AP21" s="761">
        <f>[1]Субсидия_факт!HJ23</f>
        <v>0</v>
      </c>
      <c r="AQ21" s="283"/>
      <c r="AR21" s="151">
        <f>[1]Субсидия_факт!IB23</f>
        <v>5845299.8699999992</v>
      </c>
      <c r="AS21" s="661"/>
      <c r="AT21" s="281">
        <f t="shared" si="20"/>
        <v>5845299.8699999992</v>
      </c>
      <c r="AU21" s="281">
        <f t="shared" si="21"/>
        <v>0</v>
      </c>
      <c r="AV21" s="761">
        <f>[1]Субсидия_факт!ID23</f>
        <v>0</v>
      </c>
      <c r="AW21" s="283"/>
      <c r="AX21" s="860">
        <f>[1]Субсидия_факт!IZ23</f>
        <v>0</v>
      </c>
      <c r="AY21" s="861"/>
      <c r="AZ21" s="1051">
        <f t="shared" si="22"/>
        <v>0</v>
      </c>
      <c r="BA21" s="1051"/>
      <c r="BB21" s="1052">
        <f>[1]Субсидия_факт!JB23</f>
        <v>0</v>
      </c>
      <c r="BC21" s="1053">
        <f t="shared" si="23"/>
        <v>0</v>
      </c>
      <c r="BD21" s="151">
        <f>[1]Субсидия_факт!JL23</f>
        <v>0</v>
      </c>
      <c r="BE21" s="661"/>
      <c r="BF21" s="281">
        <f t="shared" si="24"/>
        <v>0</v>
      </c>
      <c r="BG21" s="281"/>
      <c r="BH21" s="761">
        <f>[1]Субсидия_факт!JN23</f>
        <v>0</v>
      </c>
      <c r="BI21" s="283"/>
      <c r="BJ21" s="151">
        <f>[1]Субсидия_факт!JR23</f>
        <v>0</v>
      </c>
      <c r="BK21" s="661"/>
      <c r="BL21" s="281">
        <f t="shared" si="25"/>
        <v>0</v>
      </c>
      <c r="BM21" s="281"/>
      <c r="BN21" s="761">
        <f>[1]Субсидия_факт!JT23</f>
        <v>0</v>
      </c>
      <c r="BO21" s="283"/>
      <c r="BP21" s="151">
        <f>[1]Субсидия_факт!JZ23</f>
        <v>0</v>
      </c>
      <c r="BQ21" s="661"/>
      <c r="BR21" s="281">
        <f t="shared" si="26"/>
        <v>0</v>
      </c>
      <c r="BS21" s="281">
        <f t="shared" si="27"/>
        <v>0</v>
      </c>
      <c r="BT21" s="761">
        <f>[1]Субсидия_факт!KB23</f>
        <v>0</v>
      </c>
      <c r="BU21" s="283"/>
      <c r="BV21" s="151">
        <f>[1]Субсидия_факт!KF23</f>
        <v>0</v>
      </c>
      <c r="BW21" s="790"/>
      <c r="BX21" s="281">
        <f t="shared" si="28"/>
        <v>0</v>
      </c>
      <c r="BY21" s="281">
        <f t="shared" si="29"/>
        <v>0</v>
      </c>
      <c r="BZ21" s="761">
        <f>[1]Субсидия_факт!KH23</f>
        <v>0</v>
      </c>
      <c r="CA21" s="283"/>
      <c r="CB21" s="151">
        <f>[1]Субсидия_факт!KX23</f>
        <v>517675.56000000006</v>
      </c>
      <c r="CC21" s="790">
        <f t="shared" si="1"/>
        <v>517675.56000000006</v>
      </c>
      <c r="CD21" s="281">
        <f t="shared" si="30"/>
        <v>517675.56000000006</v>
      </c>
      <c r="CE21" s="281">
        <f t="shared" si="31"/>
        <v>517675.56000000006</v>
      </c>
      <c r="CF21" s="761">
        <f>[1]Субсидия_факт!KZ23</f>
        <v>0</v>
      </c>
      <c r="CG21" s="1091">
        <f t="shared" si="32"/>
        <v>0</v>
      </c>
      <c r="CH21" s="151">
        <f>[1]Субсидия_факт!LD23</f>
        <v>2230620</v>
      </c>
      <c r="CI21" s="661">
        <f>CH21-3000</f>
        <v>2227620</v>
      </c>
      <c r="CJ21" s="281">
        <f t="shared" si="34"/>
        <v>2230620</v>
      </c>
      <c r="CK21" s="281">
        <f t="shared" si="35"/>
        <v>2227620</v>
      </c>
      <c r="CL21" s="761">
        <f>[1]Субсидия_факт!LF23</f>
        <v>0</v>
      </c>
      <c r="CM21" s="1091">
        <f t="shared" si="36"/>
        <v>0</v>
      </c>
    </row>
    <row r="22" spans="1:91" s="152" customFormat="1" ht="21" customHeight="1" x14ac:dyDescent="0.3">
      <c r="A22" s="147" t="s">
        <v>94</v>
      </c>
      <c r="B22" s="148">
        <f t="shared" si="2"/>
        <v>14985515.01</v>
      </c>
      <c r="C22" s="148">
        <f t="shared" si="3"/>
        <v>6496715.0099999998</v>
      </c>
      <c r="D22" s="478">
        <f t="shared" si="4"/>
        <v>14985515.01</v>
      </c>
      <c r="E22" s="478">
        <f t="shared" si="5"/>
        <v>6496715.0099999998</v>
      </c>
      <c r="F22" s="478">
        <f t="shared" si="6"/>
        <v>0</v>
      </c>
      <c r="G22" s="478">
        <f t="shared" si="7"/>
        <v>0</v>
      </c>
      <c r="H22" s="151">
        <f>[1]Субсидия_факт!DJ24</f>
        <v>0</v>
      </c>
      <c r="I22" s="790"/>
      <c r="J22" s="281">
        <f t="shared" si="8"/>
        <v>0</v>
      </c>
      <c r="K22" s="281">
        <f t="shared" si="9"/>
        <v>0</v>
      </c>
      <c r="L22" s="761">
        <f>[1]Субсидия_факт!DL24</f>
        <v>0</v>
      </c>
      <c r="M22" s="283"/>
      <c r="N22" s="151">
        <f>[1]Субсидия_факт!CX24</f>
        <v>0</v>
      </c>
      <c r="O22" s="661"/>
      <c r="P22" s="281">
        <f t="shared" si="10"/>
        <v>0</v>
      </c>
      <c r="Q22" s="281">
        <f t="shared" si="11"/>
        <v>0</v>
      </c>
      <c r="R22" s="761">
        <f>[1]Субсидия_факт!CZ24</f>
        <v>0</v>
      </c>
      <c r="S22" s="283"/>
      <c r="T22" s="860">
        <f>[1]Субсидия_факт!FB24</f>
        <v>0</v>
      </c>
      <c r="U22" s="1054"/>
      <c r="V22" s="1051">
        <f t="shared" si="12"/>
        <v>0</v>
      </c>
      <c r="W22" s="1051">
        <f t="shared" si="13"/>
        <v>0</v>
      </c>
      <c r="X22" s="1052">
        <f>[1]Субсидия_факт!FD24</f>
        <v>0</v>
      </c>
      <c r="Y22" s="1064"/>
      <c r="Z22" s="151">
        <f>[1]Субсидия_факт!FN24</f>
        <v>0</v>
      </c>
      <c r="AA22" s="661"/>
      <c r="AB22" s="281">
        <f t="shared" si="14"/>
        <v>0</v>
      </c>
      <c r="AC22" s="281">
        <f t="shared" si="15"/>
        <v>0</v>
      </c>
      <c r="AD22" s="761">
        <f>[1]Субсидия_факт!FP24</f>
        <v>0</v>
      </c>
      <c r="AE22" s="283"/>
      <c r="AF22" s="151">
        <f>[1]Субсидия_факт!GT24</f>
        <v>0</v>
      </c>
      <c r="AG22" s="661"/>
      <c r="AH22" s="281">
        <f t="shared" si="16"/>
        <v>0</v>
      </c>
      <c r="AI22" s="281">
        <f t="shared" si="17"/>
        <v>0</v>
      </c>
      <c r="AJ22" s="761">
        <f>[1]Субсидия_факт!GV24</f>
        <v>0</v>
      </c>
      <c r="AK22" s="283"/>
      <c r="AL22" s="151">
        <f>[1]Субсидия_факт!HH24</f>
        <v>0</v>
      </c>
      <c r="AM22" s="661"/>
      <c r="AN22" s="281">
        <f t="shared" si="18"/>
        <v>0</v>
      </c>
      <c r="AO22" s="281">
        <f t="shared" si="19"/>
        <v>0</v>
      </c>
      <c r="AP22" s="761">
        <f>[1]Субсидия_факт!HJ24</f>
        <v>0</v>
      </c>
      <c r="AQ22" s="283"/>
      <c r="AR22" s="151">
        <f>[1]Субсидия_факт!IB24</f>
        <v>8488800</v>
      </c>
      <c r="AS22" s="661"/>
      <c r="AT22" s="281">
        <f t="shared" si="20"/>
        <v>8488800</v>
      </c>
      <c r="AU22" s="281">
        <f t="shared" si="21"/>
        <v>0</v>
      </c>
      <c r="AV22" s="761">
        <f>[1]Субсидия_факт!ID24</f>
        <v>0</v>
      </c>
      <c r="AW22" s="283"/>
      <c r="AX22" s="860">
        <f>[1]Субсидия_факт!IZ24</f>
        <v>0</v>
      </c>
      <c r="AY22" s="861"/>
      <c r="AZ22" s="1051">
        <f t="shared" si="22"/>
        <v>0</v>
      </c>
      <c r="BA22" s="1051"/>
      <c r="BB22" s="1052">
        <f>[1]Субсидия_факт!JB24</f>
        <v>0</v>
      </c>
      <c r="BC22" s="1053">
        <f t="shared" si="23"/>
        <v>0</v>
      </c>
      <c r="BD22" s="151">
        <f>[1]Субсидия_факт!JL24</f>
        <v>0</v>
      </c>
      <c r="BE22" s="661"/>
      <c r="BF22" s="281">
        <f t="shared" si="24"/>
        <v>0</v>
      </c>
      <c r="BG22" s="281"/>
      <c r="BH22" s="761">
        <f>[1]Субсидия_факт!JN24</f>
        <v>0</v>
      </c>
      <c r="BI22" s="283"/>
      <c r="BJ22" s="151">
        <f>[1]Субсидия_факт!JR24</f>
        <v>0</v>
      </c>
      <c r="BK22" s="661"/>
      <c r="BL22" s="281">
        <f t="shared" si="25"/>
        <v>0</v>
      </c>
      <c r="BM22" s="281"/>
      <c r="BN22" s="761">
        <f>[1]Субсидия_факт!JT24</f>
        <v>0</v>
      </c>
      <c r="BO22" s="283"/>
      <c r="BP22" s="151">
        <f>[1]Субсидия_факт!JZ24</f>
        <v>0</v>
      </c>
      <c r="BQ22" s="661"/>
      <c r="BR22" s="281">
        <f t="shared" si="26"/>
        <v>0</v>
      </c>
      <c r="BS22" s="281">
        <f t="shared" si="27"/>
        <v>0</v>
      </c>
      <c r="BT22" s="761">
        <f>[1]Субсидия_факт!KB24</f>
        <v>0</v>
      </c>
      <c r="BU22" s="283"/>
      <c r="BV22" s="151">
        <f>[1]Субсидия_факт!KF24</f>
        <v>0</v>
      </c>
      <c r="BW22" s="790"/>
      <c r="BX22" s="281">
        <f t="shared" si="28"/>
        <v>0</v>
      </c>
      <c r="BY22" s="281">
        <f t="shared" si="29"/>
        <v>0</v>
      </c>
      <c r="BZ22" s="761">
        <f>[1]Субсидия_факт!KH24</f>
        <v>0</v>
      </c>
      <c r="CA22" s="283"/>
      <c r="CB22" s="151">
        <f>[1]Субсидия_факт!KX24</f>
        <v>336549.01</v>
      </c>
      <c r="CC22" s="790">
        <f t="shared" si="1"/>
        <v>336549.01</v>
      </c>
      <c r="CD22" s="281">
        <f t="shared" si="30"/>
        <v>336549.01</v>
      </c>
      <c r="CE22" s="281">
        <f t="shared" si="31"/>
        <v>336549.01</v>
      </c>
      <c r="CF22" s="761">
        <f>[1]Субсидия_факт!KZ24</f>
        <v>0</v>
      </c>
      <c r="CG22" s="1091">
        <f t="shared" si="32"/>
        <v>0</v>
      </c>
      <c r="CH22" s="151">
        <f>[1]Субсидия_факт!LD24</f>
        <v>6160166</v>
      </c>
      <c r="CI22" s="790">
        <f t="shared" si="33"/>
        <v>6160166</v>
      </c>
      <c r="CJ22" s="281">
        <f t="shared" si="34"/>
        <v>6160166</v>
      </c>
      <c r="CK22" s="281">
        <f t="shared" si="35"/>
        <v>6160166</v>
      </c>
      <c r="CL22" s="761">
        <f>[1]Субсидия_факт!LF24</f>
        <v>0</v>
      </c>
      <c r="CM22" s="1091">
        <f t="shared" si="36"/>
        <v>0</v>
      </c>
    </row>
    <row r="23" spans="1:91" s="152" customFormat="1" ht="21" customHeight="1" x14ac:dyDescent="0.3">
      <c r="A23" s="147" t="s">
        <v>95</v>
      </c>
      <c r="B23" s="148">
        <f t="shared" si="2"/>
        <v>15873523.32</v>
      </c>
      <c r="C23" s="148">
        <f t="shared" si="3"/>
        <v>2810045.77</v>
      </c>
      <c r="D23" s="478">
        <f t="shared" si="4"/>
        <v>12049297.02</v>
      </c>
      <c r="E23" s="478">
        <f t="shared" si="5"/>
        <v>658797.02</v>
      </c>
      <c r="F23" s="478">
        <f t="shared" si="6"/>
        <v>3824226.3000000003</v>
      </c>
      <c r="G23" s="478">
        <f t="shared" si="7"/>
        <v>2151248.75</v>
      </c>
      <c r="H23" s="151">
        <f>[1]Субсидия_факт!DJ25</f>
        <v>22492.890000000007</v>
      </c>
      <c r="I23" s="790"/>
      <c r="J23" s="281">
        <f t="shared" si="8"/>
        <v>0</v>
      </c>
      <c r="K23" s="281">
        <f t="shared" si="9"/>
        <v>0</v>
      </c>
      <c r="L23" s="761">
        <f>[1]Субсидия_факт!DL25</f>
        <v>22492.890000000007</v>
      </c>
      <c r="M23" s="283"/>
      <c r="N23" s="151">
        <f>[1]Субсидия_факт!CX25</f>
        <v>699.65999999999985</v>
      </c>
      <c r="O23" s="661"/>
      <c r="P23" s="281">
        <f t="shared" si="10"/>
        <v>0</v>
      </c>
      <c r="Q23" s="281">
        <f t="shared" si="11"/>
        <v>0</v>
      </c>
      <c r="R23" s="761">
        <f>[1]Субсидия_факт!CZ25</f>
        <v>699.66</v>
      </c>
      <c r="S23" s="283"/>
      <c r="T23" s="860">
        <f>[1]Субсидия_факт!FB25</f>
        <v>0</v>
      </c>
      <c r="U23" s="1054"/>
      <c r="V23" s="1051">
        <f t="shared" si="12"/>
        <v>0</v>
      </c>
      <c r="W23" s="1051">
        <f t="shared" si="13"/>
        <v>0</v>
      </c>
      <c r="X23" s="1052">
        <f>[1]Субсидия_факт!FD25</f>
        <v>0</v>
      </c>
      <c r="Y23" s="1064"/>
      <c r="Z23" s="151">
        <f>[1]Субсидия_факт!FN25</f>
        <v>11390500</v>
      </c>
      <c r="AA23" s="661"/>
      <c r="AB23" s="281">
        <f t="shared" si="14"/>
        <v>11390500</v>
      </c>
      <c r="AC23" s="281">
        <f t="shared" si="15"/>
        <v>0</v>
      </c>
      <c r="AD23" s="761">
        <f>[1]Субсидия_факт!FP25</f>
        <v>0</v>
      </c>
      <c r="AE23" s="283"/>
      <c r="AF23" s="151">
        <f>[1]Субсидия_факт!GT25</f>
        <v>0</v>
      </c>
      <c r="AG23" s="661"/>
      <c r="AH23" s="281">
        <f t="shared" si="16"/>
        <v>0</v>
      </c>
      <c r="AI23" s="281">
        <f t="shared" si="17"/>
        <v>0</v>
      </c>
      <c r="AJ23" s="761">
        <f>[1]Субсидия_факт!GV25</f>
        <v>0</v>
      </c>
      <c r="AK23" s="283"/>
      <c r="AL23" s="151">
        <f>[1]Субсидия_факт!HH25</f>
        <v>87035</v>
      </c>
      <c r="AM23" s="661"/>
      <c r="AN23" s="281">
        <f t="shared" si="18"/>
        <v>0</v>
      </c>
      <c r="AO23" s="281">
        <f t="shared" si="19"/>
        <v>0</v>
      </c>
      <c r="AP23" s="761">
        <f>[1]Субсидия_факт!HJ25</f>
        <v>87035</v>
      </c>
      <c r="AQ23" s="283"/>
      <c r="AR23" s="151">
        <f>[1]Субсидия_факт!IB25</f>
        <v>0</v>
      </c>
      <c r="AS23" s="661"/>
      <c r="AT23" s="281">
        <f t="shared" si="20"/>
        <v>0</v>
      </c>
      <c r="AU23" s="281">
        <f t="shared" si="21"/>
        <v>0</v>
      </c>
      <c r="AV23" s="761">
        <f>[1]Субсидия_факт!ID25</f>
        <v>0</v>
      </c>
      <c r="AW23" s="283"/>
      <c r="AX23" s="860">
        <f>[1]Субсидия_факт!IZ25</f>
        <v>0</v>
      </c>
      <c r="AY23" s="861"/>
      <c r="AZ23" s="1051">
        <f t="shared" si="22"/>
        <v>0</v>
      </c>
      <c r="BA23" s="1051"/>
      <c r="BB23" s="1052">
        <f>[1]Субсидия_факт!JB25</f>
        <v>0</v>
      </c>
      <c r="BC23" s="1053">
        <f t="shared" si="23"/>
        <v>0</v>
      </c>
      <c r="BD23" s="151">
        <f>[1]Субсидия_факт!JL25</f>
        <v>0</v>
      </c>
      <c r="BE23" s="661"/>
      <c r="BF23" s="281">
        <f t="shared" si="24"/>
        <v>0</v>
      </c>
      <c r="BG23" s="281"/>
      <c r="BH23" s="761">
        <f>[1]Субсидия_факт!JN25</f>
        <v>0</v>
      </c>
      <c r="BI23" s="283"/>
      <c r="BJ23" s="151">
        <f>[1]Субсидия_факт!JR25</f>
        <v>0</v>
      </c>
      <c r="BK23" s="661"/>
      <c r="BL23" s="281">
        <f t="shared" si="25"/>
        <v>0</v>
      </c>
      <c r="BM23" s="281"/>
      <c r="BN23" s="761">
        <f>[1]Субсидия_факт!JT25</f>
        <v>0</v>
      </c>
      <c r="BO23" s="283"/>
      <c r="BP23" s="151">
        <f>[1]Субсидия_факт!JZ25</f>
        <v>0</v>
      </c>
      <c r="BQ23" s="661"/>
      <c r="BR23" s="281">
        <f t="shared" si="26"/>
        <v>0</v>
      </c>
      <c r="BS23" s="281">
        <f t="shared" si="27"/>
        <v>0</v>
      </c>
      <c r="BT23" s="761">
        <f>[1]Субсидия_факт!KB25</f>
        <v>0</v>
      </c>
      <c r="BU23" s="283"/>
      <c r="BV23" s="151">
        <f>[1]Субсидия_факт!KF25</f>
        <v>1562750</v>
      </c>
      <c r="BW23" s="790"/>
      <c r="BX23" s="281">
        <f t="shared" si="28"/>
        <v>0</v>
      </c>
      <c r="BY23" s="281">
        <f t="shared" si="29"/>
        <v>0</v>
      </c>
      <c r="BZ23" s="761">
        <f>[1]Субсидия_факт!KH25</f>
        <v>1562750</v>
      </c>
      <c r="CA23" s="283"/>
      <c r="CB23" s="151">
        <f>[1]Субсидия_факт!KX25</f>
        <v>810045.77</v>
      </c>
      <c r="CC23" s="790">
        <f t="shared" si="1"/>
        <v>810045.77</v>
      </c>
      <c r="CD23" s="281">
        <f t="shared" si="30"/>
        <v>658797.02</v>
      </c>
      <c r="CE23" s="281">
        <f t="shared" si="31"/>
        <v>658797.02</v>
      </c>
      <c r="CF23" s="761">
        <f>[1]Субсидия_факт!KZ25</f>
        <v>151248.75</v>
      </c>
      <c r="CG23" s="1091">
        <f t="shared" si="32"/>
        <v>151248.75</v>
      </c>
      <c r="CH23" s="151">
        <f>[1]Субсидия_факт!LD25</f>
        <v>2000000</v>
      </c>
      <c r="CI23" s="790">
        <f t="shared" si="33"/>
        <v>2000000</v>
      </c>
      <c r="CJ23" s="281">
        <f t="shared" si="34"/>
        <v>0</v>
      </c>
      <c r="CK23" s="281">
        <f t="shared" si="35"/>
        <v>0</v>
      </c>
      <c r="CL23" s="761">
        <f>[1]Субсидия_факт!LF25</f>
        <v>2000000</v>
      </c>
      <c r="CM23" s="1091">
        <f t="shared" si="36"/>
        <v>2000000</v>
      </c>
    </row>
    <row r="24" spans="1:91" s="152" customFormat="1" ht="21" customHeight="1" x14ac:dyDescent="0.3">
      <c r="A24" s="147" t="s">
        <v>96</v>
      </c>
      <c r="B24" s="148">
        <f t="shared" si="2"/>
        <v>11576027.390000001</v>
      </c>
      <c r="C24" s="148">
        <f t="shared" si="3"/>
        <v>3108237.81</v>
      </c>
      <c r="D24" s="478">
        <f t="shared" si="4"/>
        <v>11576027.390000001</v>
      </c>
      <c r="E24" s="478">
        <f t="shared" si="5"/>
        <v>3108237.81</v>
      </c>
      <c r="F24" s="478">
        <f t="shared" si="6"/>
        <v>0</v>
      </c>
      <c r="G24" s="478">
        <f t="shared" si="7"/>
        <v>0</v>
      </c>
      <c r="H24" s="151">
        <f>[1]Субсидия_факт!DJ26</f>
        <v>0</v>
      </c>
      <c r="I24" s="790"/>
      <c r="J24" s="281">
        <f t="shared" si="8"/>
        <v>0</v>
      </c>
      <c r="K24" s="281">
        <f t="shared" si="9"/>
        <v>0</v>
      </c>
      <c r="L24" s="761">
        <f>[1]Субсидия_факт!DL26</f>
        <v>0</v>
      </c>
      <c r="M24" s="283"/>
      <c r="N24" s="151">
        <f>[1]Субсидия_факт!CX26</f>
        <v>0</v>
      </c>
      <c r="O24" s="661"/>
      <c r="P24" s="281">
        <f t="shared" si="10"/>
        <v>0</v>
      </c>
      <c r="Q24" s="281">
        <f t="shared" si="11"/>
        <v>0</v>
      </c>
      <c r="R24" s="761">
        <f>[1]Субсидия_факт!CZ26</f>
        <v>0</v>
      </c>
      <c r="S24" s="283"/>
      <c r="T24" s="860">
        <f>[1]Субсидия_факт!FB26</f>
        <v>0</v>
      </c>
      <c r="U24" s="1054"/>
      <c r="V24" s="1051">
        <f t="shared" si="12"/>
        <v>0</v>
      </c>
      <c r="W24" s="1051">
        <f t="shared" si="13"/>
        <v>0</v>
      </c>
      <c r="X24" s="1052">
        <f>[1]Субсидия_факт!FD26</f>
        <v>0</v>
      </c>
      <c r="Y24" s="1064"/>
      <c r="Z24" s="151">
        <f>[1]Субсидия_факт!FN26</f>
        <v>0</v>
      </c>
      <c r="AA24" s="661"/>
      <c r="AB24" s="281">
        <f t="shared" si="14"/>
        <v>0</v>
      </c>
      <c r="AC24" s="281">
        <f t="shared" si="15"/>
        <v>0</v>
      </c>
      <c r="AD24" s="761">
        <f>[1]Субсидия_факт!FP26</f>
        <v>0</v>
      </c>
      <c r="AE24" s="283"/>
      <c r="AF24" s="151">
        <f>[1]Субсидия_факт!GT26</f>
        <v>0</v>
      </c>
      <c r="AG24" s="661"/>
      <c r="AH24" s="281">
        <f t="shared" si="16"/>
        <v>0</v>
      </c>
      <c r="AI24" s="281">
        <f t="shared" si="17"/>
        <v>0</v>
      </c>
      <c r="AJ24" s="761">
        <f>[1]Субсидия_факт!GV26</f>
        <v>0</v>
      </c>
      <c r="AK24" s="283"/>
      <c r="AL24" s="151">
        <f>[1]Субсидия_факт!HH26</f>
        <v>0</v>
      </c>
      <c r="AM24" s="661"/>
      <c r="AN24" s="281">
        <f t="shared" si="18"/>
        <v>0</v>
      </c>
      <c r="AO24" s="281">
        <f t="shared" si="19"/>
        <v>0</v>
      </c>
      <c r="AP24" s="761">
        <f>[1]Субсидия_факт!HJ26</f>
        <v>0</v>
      </c>
      <c r="AQ24" s="283"/>
      <c r="AR24" s="151">
        <f>[1]Субсидия_факт!IB26</f>
        <v>8467789.5800000001</v>
      </c>
      <c r="AS24" s="661"/>
      <c r="AT24" s="281">
        <f t="shared" si="20"/>
        <v>8467789.5800000001</v>
      </c>
      <c r="AU24" s="281">
        <f t="shared" si="21"/>
        <v>0</v>
      </c>
      <c r="AV24" s="761">
        <f>[1]Субсидия_факт!ID26</f>
        <v>0</v>
      </c>
      <c r="AW24" s="283"/>
      <c r="AX24" s="860">
        <f>[1]Субсидия_факт!IZ26</f>
        <v>0</v>
      </c>
      <c r="AY24" s="861"/>
      <c r="AZ24" s="1051">
        <f t="shared" si="22"/>
        <v>0</v>
      </c>
      <c r="BA24" s="1051"/>
      <c r="BB24" s="1052">
        <f>[1]Субсидия_факт!JB26</f>
        <v>0</v>
      </c>
      <c r="BC24" s="1053">
        <f t="shared" si="23"/>
        <v>0</v>
      </c>
      <c r="BD24" s="151">
        <f>[1]Субсидия_факт!JL26</f>
        <v>0</v>
      </c>
      <c r="BE24" s="661"/>
      <c r="BF24" s="281">
        <f t="shared" si="24"/>
        <v>0</v>
      </c>
      <c r="BG24" s="281"/>
      <c r="BH24" s="761">
        <f>[1]Субсидия_факт!JN26</f>
        <v>0</v>
      </c>
      <c r="BI24" s="283"/>
      <c r="BJ24" s="151">
        <f>[1]Субсидия_факт!JR26</f>
        <v>0</v>
      </c>
      <c r="BK24" s="661"/>
      <c r="BL24" s="281">
        <f t="shared" si="25"/>
        <v>0</v>
      </c>
      <c r="BM24" s="281"/>
      <c r="BN24" s="761">
        <f>[1]Субсидия_факт!JT26</f>
        <v>0</v>
      </c>
      <c r="BO24" s="283"/>
      <c r="BP24" s="151">
        <f>[1]Субсидия_факт!JZ26</f>
        <v>0</v>
      </c>
      <c r="BQ24" s="661"/>
      <c r="BR24" s="281">
        <f t="shared" si="26"/>
        <v>0</v>
      </c>
      <c r="BS24" s="281">
        <f t="shared" si="27"/>
        <v>0</v>
      </c>
      <c r="BT24" s="761">
        <f>[1]Субсидия_факт!KB26</f>
        <v>0</v>
      </c>
      <c r="BU24" s="283"/>
      <c r="BV24" s="151">
        <f>[1]Субсидия_факт!KF26</f>
        <v>0</v>
      </c>
      <c r="BW24" s="790"/>
      <c r="BX24" s="281">
        <f t="shared" si="28"/>
        <v>0</v>
      </c>
      <c r="BY24" s="281">
        <f t="shared" si="29"/>
        <v>0</v>
      </c>
      <c r="BZ24" s="761">
        <f>[1]Субсидия_факт!KH26</f>
        <v>0</v>
      </c>
      <c r="CA24" s="283"/>
      <c r="CB24" s="151">
        <f>[1]Субсидия_факт!KX26</f>
        <v>701837.81</v>
      </c>
      <c r="CC24" s="790">
        <f t="shared" si="1"/>
        <v>701837.81</v>
      </c>
      <c r="CD24" s="281">
        <f t="shared" si="30"/>
        <v>701837.81</v>
      </c>
      <c r="CE24" s="281">
        <f t="shared" si="31"/>
        <v>701837.81</v>
      </c>
      <c r="CF24" s="761">
        <f>[1]Субсидия_факт!KZ26</f>
        <v>0</v>
      </c>
      <c r="CG24" s="1091">
        <f t="shared" si="32"/>
        <v>0</v>
      </c>
      <c r="CH24" s="151">
        <f>[1]Субсидия_факт!LD26</f>
        <v>2406400</v>
      </c>
      <c r="CI24" s="790">
        <f t="shared" si="33"/>
        <v>2406400</v>
      </c>
      <c r="CJ24" s="281">
        <f t="shared" si="34"/>
        <v>2406400</v>
      </c>
      <c r="CK24" s="281">
        <f t="shared" si="35"/>
        <v>2406400</v>
      </c>
      <c r="CL24" s="761">
        <f>[1]Субсидия_факт!LF26</f>
        <v>0</v>
      </c>
      <c r="CM24" s="1091">
        <f t="shared" si="36"/>
        <v>0</v>
      </c>
    </row>
    <row r="25" spans="1:91" s="152" customFormat="1" ht="21" customHeight="1" x14ac:dyDescent="0.3">
      <c r="A25" s="153" t="s">
        <v>97</v>
      </c>
      <c r="B25" s="148">
        <f t="shared" si="2"/>
        <v>15693043.33</v>
      </c>
      <c r="C25" s="148">
        <f t="shared" si="3"/>
        <v>4860073.7699999996</v>
      </c>
      <c r="D25" s="478">
        <f t="shared" si="4"/>
        <v>13025062.58</v>
      </c>
      <c r="E25" s="478">
        <f t="shared" si="5"/>
        <v>2731343.5300000003</v>
      </c>
      <c r="F25" s="478">
        <f t="shared" si="6"/>
        <v>2667980.75</v>
      </c>
      <c r="G25" s="478">
        <f t="shared" si="7"/>
        <v>2128730.2400000002</v>
      </c>
      <c r="H25" s="151">
        <f>[1]Субсидия_факт!DJ27</f>
        <v>16375.510000000009</v>
      </c>
      <c r="I25" s="790"/>
      <c r="J25" s="281">
        <f t="shared" si="8"/>
        <v>0</v>
      </c>
      <c r="K25" s="281">
        <f t="shared" si="9"/>
        <v>0</v>
      </c>
      <c r="L25" s="761">
        <f>[1]Субсидия_факт!DL27</f>
        <v>16375.510000000009</v>
      </c>
      <c r="M25" s="283"/>
      <c r="N25" s="151">
        <f>[1]Субсидия_факт!CX27</f>
        <v>0</v>
      </c>
      <c r="O25" s="661"/>
      <c r="P25" s="281">
        <f t="shared" si="10"/>
        <v>0</v>
      </c>
      <c r="Q25" s="281">
        <f t="shared" si="11"/>
        <v>0</v>
      </c>
      <c r="R25" s="761">
        <f>[1]Субсидия_факт!CZ27</f>
        <v>0</v>
      </c>
      <c r="S25" s="283"/>
      <c r="T25" s="860">
        <f>[1]Субсидия_факт!FB27</f>
        <v>0</v>
      </c>
      <c r="U25" s="1054"/>
      <c r="V25" s="1051">
        <f t="shared" si="12"/>
        <v>0</v>
      </c>
      <c r="W25" s="1051">
        <f t="shared" si="13"/>
        <v>0</v>
      </c>
      <c r="X25" s="1052">
        <f>[1]Субсидия_факт!FD27</f>
        <v>0</v>
      </c>
      <c r="Y25" s="1064"/>
      <c r="Z25" s="151">
        <f>[1]Субсидия_факт!FN27</f>
        <v>0</v>
      </c>
      <c r="AA25" s="661"/>
      <c r="AB25" s="281">
        <f t="shared" si="14"/>
        <v>0</v>
      </c>
      <c r="AC25" s="281">
        <f t="shared" si="15"/>
        <v>0</v>
      </c>
      <c r="AD25" s="761">
        <f>[1]Субсидия_факт!FP27</f>
        <v>0</v>
      </c>
      <c r="AE25" s="283"/>
      <c r="AF25" s="151">
        <f>[1]Субсидия_факт!GT27</f>
        <v>0</v>
      </c>
      <c r="AG25" s="661"/>
      <c r="AH25" s="281">
        <f t="shared" si="16"/>
        <v>0</v>
      </c>
      <c r="AI25" s="281">
        <f t="shared" si="17"/>
        <v>0</v>
      </c>
      <c r="AJ25" s="761">
        <f>[1]Субсидия_факт!GV27</f>
        <v>0</v>
      </c>
      <c r="AK25" s="283"/>
      <c r="AL25" s="151">
        <f>[1]Субсидия_факт!HH27</f>
        <v>0</v>
      </c>
      <c r="AM25" s="661"/>
      <c r="AN25" s="281">
        <f t="shared" si="18"/>
        <v>0</v>
      </c>
      <c r="AO25" s="281">
        <f t="shared" si="19"/>
        <v>0</v>
      </c>
      <c r="AP25" s="761">
        <f>[1]Субсидия_факт!HJ27</f>
        <v>0</v>
      </c>
      <c r="AQ25" s="283"/>
      <c r="AR25" s="151">
        <f>[1]Субсидия_факт!IB27</f>
        <v>10293719.050000001</v>
      </c>
      <c r="AS25" s="661"/>
      <c r="AT25" s="281">
        <f t="shared" si="20"/>
        <v>10293719.050000001</v>
      </c>
      <c r="AU25" s="281">
        <f t="shared" si="21"/>
        <v>0</v>
      </c>
      <c r="AV25" s="761">
        <f>[1]Субсидия_факт!ID27</f>
        <v>0</v>
      </c>
      <c r="AW25" s="283"/>
      <c r="AX25" s="860">
        <f>[1]Субсидия_факт!IZ27</f>
        <v>0</v>
      </c>
      <c r="AY25" s="861"/>
      <c r="AZ25" s="1051">
        <f t="shared" si="22"/>
        <v>0</v>
      </c>
      <c r="BA25" s="1051"/>
      <c r="BB25" s="1052">
        <f>[1]Субсидия_факт!JB27</f>
        <v>0</v>
      </c>
      <c r="BC25" s="1053">
        <f t="shared" si="23"/>
        <v>0</v>
      </c>
      <c r="BD25" s="151">
        <f>[1]Субсидия_факт!JL27</f>
        <v>0</v>
      </c>
      <c r="BE25" s="661"/>
      <c r="BF25" s="281">
        <f t="shared" si="24"/>
        <v>0</v>
      </c>
      <c r="BG25" s="281"/>
      <c r="BH25" s="761">
        <f>[1]Субсидия_факт!JN27</f>
        <v>0</v>
      </c>
      <c r="BI25" s="283"/>
      <c r="BJ25" s="151">
        <f>[1]Субсидия_факт!JR27</f>
        <v>0</v>
      </c>
      <c r="BK25" s="661"/>
      <c r="BL25" s="281">
        <f t="shared" si="25"/>
        <v>0</v>
      </c>
      <c r="BM25" s="281"/>
      <c r="BN25" s="761">
        <f>[1]Субсидия_факт!JT27</f>
        <v>0</v>
      </c>
      <c r="BO25" s="283"/>
      <c r="BP25" s="151">
        <f>[1]Субсидия_факт!JZ27</f>
        <v>0</v>
      </c>
      <c r="BQ25" s="661"/>
      <c r="BR25" s="281">
        <f t="shared" si="26"/>
        <v>0</v>
      </c>
      <c r="BS25" s="281">
        <f t="shared" si="27"/>
        <v>0</v>
      </c>
      <c r="BT25" s="761">
        <f>[1]Субсидия_факт!KB27</f>
        <v>0</v>
      </c>
      <c r="BU25" s="283"/>
      <c r="BV25" s="151">
        <f>[1]Субсидия_факт!KF27</f>
        <v>522875</v>
      </c>
      <c r="BW25" s="790"/>
      <c r="BX25" s="281">
        <f t="shared" si="28"/>
        <v>0</v>
      </c>
      <c r="BY25" s="281">
        <f t="shared" si="29"/>
        <v>0</v>
      </c>
      <c r="BZ25" s="761">
        <f>[1]Субсидия_факт!KH27</f>
        <v>522875</v>
      </c>
      <c r="CA25" s="283"/>
      <c r="CB25" s="151">
        <f>[1]Субсидия_факт!KX27</f>
        <v>581023.77</v>
      </c>
      <c r="CC25" s="790">
        <f t="shared" si="1"/>
        <v>581023.77</v>
      </c>
      <c r="CD25" s="281">
        <f t="shared" si="30"/>
        <v>452293.53</v>
      </c>
      <c r="CE25" s="281">
        <f t="shared" si="31"/>
        <v>452293.53</v>
      </c>
      <c r="CF25" s="761">
        <f>[1]Субсидия_факт!KZ27</f>
        <v>128730.24000000001</v>
      </c>
      <c r="CG25" s="1091">
        <f t="shared" si="32"/>
        <v>128730.24000000001</v>
      </c>
      <c r="CH25" s="151">
        <f>[1]Субсидия_факт!LD27</f>
        <v>4279050</v>
      </c>
      <c r="CI25" s="790">
        <f t="shared" si="33"/>
        <v>4279050</v>
      </c>
      <c r="CJ25" s="281">
        <f t="shared" si="34"/>
        <v>2279050</v>
      </c>
      <c r="CK25" s="281">
        <f t="shared" si="35"/>
        <v>2279050</v>
      </c>
      <c r="CL25" s="761">
        <f>[1]Субсидия_факт!LF27</f>
        <v>2000000</v>
      </c>
      <c r="CM25" s="1091">
        <f t="shared" si="36"/>
        <v>2000000</v>
      </c>
    </row>
    <row r="26" spans="1:91" s="248" customFormat="1" ht="21" customHeight="1" x14ac:dyDescent="0.3">
      <c r="A26" s="147" t="s">
        <v>105</v>
      </c>
      <c r="B26" s="154">
        <f t="shared" ref="B26:S26" si="37">SUM(B8:B25)</f>
        <v>216366153.10999998</v>
      </c>
      <c r="C26" s="154">
        <f t="shared" si="37"/>
        <v>57281349.550000012</v>
      </c>
      <c r="D26" s="574">
        <f t="shared" si="37"/>
        <v>166562041.74000004</v>
      </c>
      <c r="E26" s="574">
        <f t="shared" si="37"/>
        <v>52487330.820000015</v>
      </c>
      <c r="F26" s="574">
        <f t="shared" si="37"/>
        <v>49804111.370000005</v>
      </c>
      <c r="G26" s="574">
        <f t="shared" si="37"/>
        <v>4794018.7300000004</v>
      </c>
      <c r="H26" s="154">
        <f t="shared" ref="H26:M26" si="38">SUM(H8:H25)</f>
        <v>70517.830000000016</v>
      </c>
      <c r="I26" s="150">
        <f t="shared" si="38"/>
        <v>0</v>
      </c>
      <c r="J26" s="282">
        <f t="shared" si="38"/>
        <v>0</v>
      </c>
      <c r="K26" s="282">
        <f t="shared" si="38"/>
        <v>0</v>
      </c>
      <c r="L26" s="282">
        <f t="shared" si="38"/>
        <v>70517.830000000016</v>
      </c>
      <c r="M26" s="282">
        <f t="shared" si="38"/>
        <v>0</v>
      </c>
      <c r="N26" s="154">
        <f t="shared" si="37"/>
        <v>35230.540000000008</v>
      </c>
      <c r="O26" s="150">
        <f t="shared" si="37"/>
        <v>25512.989999999998</v>
      </c>
      <c r="P26" s="282">
        <f t="shared" si="37"/>
        <v>21463.43</v>
      </c>
      <c r="Q26" s="282">
        <f t="shared" si="37"/>
        <v>14544.529999999999</v>
      </c>
      <c r="R26" s="282">
        <f t="shared" si="37"/>
        <v>13767.109999999999</v>
      </c>
      <c r="S26" s="282">
        <f t="shared" si="37"/>
        <v>10968.46</v>
      </c>
      <c r="T26" s="864">
        <f t="shared" ref="T26:Y26" si="39">SUM(T8:T25)</f>
        <v>0</v>
      </c>
      <c r="U26" s="862">
        <f t="shared" si="39"/>
        <v>0</v>
      </c>
      <c r="V26" s="1055">
        <f t="shared" si="39"/>
        <v>0</v>
      </c>
      <c r="W26" s="1055">
        <f t="shared" si="39"/>
        <v>0</v>
      </c>
      <c r="X26" s="1055">
        <f t="shared" si="39"/>
        <v>0</v>
      </c>
      <c r="Y26" s="1055">
        <f t="shared" si="39"/>
        <v>0</v>
      </c>
      <c r="Z26" s="154">
        <f t="shared" ref="Z26:AE26" si="40">SUM(Z8:Z25)</f>
        <v>45611577.5</v>
      </c>
      <c r="AA26" s="150">
        <f t="shared" si="40"/>
        <v>0</v>
      </c>
      <c r="AB26" s="282">
        <f t="shared" si="40"/>
        <v>45611577.5</v>
      </c>
      <c r="AC26" s="282">
        <f t="shared" si="40"/>
        <v>0</v>
      </c>
      <c r="AD26" s="282">
        <f t="shared" si="40"/>
        <v>0</v>
      </c>
      <c r="AE26" s="282">
        <f t="shared" si="40"/>
        <v>0</v>
      </c>
      <c r="AF26" s="154">
        <f t="shared" ref="AF26:AK26" si="41">SUM(AF8:AF25)</f>
        <v>0</v>
      </c>
      <c r="AG26" s="150">
        <f t="shared" si="41"/>
        <v>0</v>
      </c>
      <c r="AH26" s="282">
        <f t="shared" si="41"/>
        <v>0</v>
      </c>
      <c r="AI26" s="282">
        <f t="shared" si="41"/>
        <v>0</v>
      </c>
      <c r="AJ26" s="282">
        <f t="shared" si="41"/>
        <v>0</v>
      </c>
      <c r="AK26" s="282">
        <f t="shared" si="41"/>
        <v>0</v>
      </c>
      <c r="AL26" s="154">
        <f t="shared" ref="AL26:AQ26" si="42">SUM(AL8:AL25)</f>
        <v>87035</v>
      </c>
      <c r="AM26" s="150">
        <f t="shared" si="42"/>
        <v>0</v>
      </c>
      <c r="AN26" s="282">
        <f t="shared" si="42"/>
        <v>0</v>
      </c>
      <c r="AO26" s="282">
        <f t="shared" si="42"/>
        <v>0</v>
      </c>
      <c r="AP26" s="282">
        <f t="shared" si="42"/>
        <v>87035</v>
      </c>
      <c r="AQ26" s="282">
        <f t="shared" si="42"/>
        <v>0</v>
      </c>
      <c r="AR26" s="154">
        <f t="shared" ref="AR26:AW26" si="43">SUM(AR8:AR25)</f>
        <v>94678298.019999996</v>
      </c>
      <c r="AS26" s="150">
        <f t="shared" si="43"/>
        <v>0</v>
      </c>
      <c r="AT26" s="282">
        <f t="shared" si="43"/>
        <v>65453214.519999996</v>
      </c>
      <c r="AU26" s="282">
        <f t="shared" si="43"/>
        <v>0</v>
      </c>
      <c r="AV26" s="282">
        <f t="shared" si="43"/>
        <v>29225083.5</v>
      </c>
      <c r="AW26" s="282">
        <f t="shared" si="43"/>
        <v>0</v>
      </c>
      <c r="AX26" s="864">
        <f t="shared" ref="AX26:BC26" si="44">SUM(AX8:AX25)</f>
        <v>0</v>
      </c>
      <c r="AY26" s="862">
        <f t="shared" si="44"/>
        <v>0</v>
      </c>
      <c r="AZ26" s="1055">
        <f t="shared" si="44"/>
        <v>0</v>
      </c>
      <c r="BA26" s="1055">
        <f t="shared" si="44"/>
        <v>0</v>
      </c>
      <c r="BB26" s="1055">
        <f t="shared" si="44"/>
        <v>0</v>
      </c>
      <c r="BC26" s="1055">
        <f t="shared" si="44"/>
        <v>0</v>
      </c>
      <c r="BD26" s="154">
        <f t="shared" ref="BD26:BI26" si="45">SUM(BD8:BD25)</f>
        <v>1670982.6600000001</v>
      </c>
      <c r="BE26" s="150">
        <f t="shared" si="45"/>
        <v>0</v>
      </c>
      <c r="BF26" s="282">
        <f t="shared" si="45"/>
        <v>0</v>
      </c>
      <c r="BG26" s="282">
        <f t="shared" si="45"/>
        <v>0</v>
      </c>
      <c r="BH26" s="282">
        <f t="shared" si="45"/>
        <v>1670982.6600000001</v>
      </c>
      <c r="BI26" s="282">
        <f t="shared" si="45"/>
        <v>0</v>
      </c>
      <c r="BJ26" s="154">
        <f t="shared" ref="BJ26:BO26" si="46">SUM(BJ8:BJ25)</f>
        <v>8154300</v>
      </c>
      <c r="BK26" s="150">
        <f t="shared" si="46"/>
        <v>0</v>
      </c>
      <c r="BL26" s="282">
        <f t="shared" si="46"/>
        <v>0</v>
      </c>
      <c r="BM26" s="282">
        <f t="shared" si="46"/>
        <v>0</v>
      </c>
      <c r="BN26" s="282">
        <f t="shared" si="46"/>
        <v>8154300</v>
      </c>
      <c r="BO26" s="282">
        <f t="shared" si="46"/>
        <v>0</v>
      </c>
      <c r="BP26" s="150">
        <f t="shared" ref="BP26:CA26" si="47">SUM(BP8:BP25)</f>
        <v>3600000</v>
      </c>
      <c r="BQ26" s="150">
        <f t="shared" si="47"/>
        <v>0</v>
      </c>
      <c r="BR26" s="282">
        <f t="shared" si="47"/>
        <v>3000000</v>
      </c>
      <c r="BS26" s="282">
        <f t="shared" si="47"/>
        <v>0</v>
      </c>
      <c r="BT26" s="282">
        <f t="shared" si="47"/>
        <v>600000</v>
      </c>
      <c r="BU26" s="282">
        <f t="shared" si="47"/>
        <v>0</v>
      </c>
      <c r="BV26" s="154">
        <f t="shared" si="47"/>
        <v>5199375</v>
      </c>
      <c r="BW26" s="150">
        <f t="shared" si="47"/>
        <v>0</v>
      </c>
      <c r="BX26" s="282">
        <f t="shared" si="47"/>
        <v>0</v>
      </c>
      <c r="BY26" s="282">
        <f t="shared" si="47"/>
        <v>0</v>
      </c>
      <c r="BZ26" s="282">
        <f t="shared" si="47"/>
        <v>5199375</v>
      </c>
      <c r="CA26" s="282">
        <f t="shared" si="47"/>
        <v>0</v>
      </c>
      <c r="CB26" s="154">
        <f t="shared" ref="CB26:CG26" si="48">SUM(CB8:CB25)</f>
        <v>9236935.5600000005</v>
      </c>
      <c r="CC26" s="150">
        <f t="shared" si="48"/>
        <v>9236935.5600000005</v>
      </c>
      <c r="CD26" s="282">
        <f t="shared" si="48"/>
        <v>8453885.2899999991</v>
      </c>
      <c r="CE26" s="282">
        <f t="shared" si="48"/>
        <v>8453885.2899999991</v>
      </c>
      <c r="CF26" s="282">
        <f t="shared" si="48"/>
        <v>783050.27</v>
      </c>
      <c r="CG26" s="282">
        <f t="shared" si="48"/>
        <v>783050.27</v>
      </c>
      <c r="CH26" s="154">
        <f t="shared" ref="CH26:CM26" si="49">SUM(CH8:CH25)</f>
        <v>48021901</v>
      </c>
      <c r="CI26" s="150">
        <f t="shared" si="49"/>
        <v>48018901</v>
      </c>
      <c r="CJ26" s="282">
        <f t="shared" si="49"/>
        <v>44021901</v>
      </c>
      <c r="CK26" s="282">
        <f t="shared" si="49"/>
        <v>44018901</v>
      </c>
      <c r="CL26" s="282">
        <f t="shared" si="49"/>
        <v>4000000</v>
      </c>
      <c r="CM26" s="282">
        <f t="shared" si="49"/>
        <v>4000000</v>
      </c>
    </row>
    <row r="27" spans="1:91" s="152" customFormat="1" ht="21" customHeight="1" x14ac:dyDescent="0.3">
      <c r="A27" s="244"/>
      <c r="B27" s="264"/>
      <c r="C27" s="264"/>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5"/>
      <c r="BE27" s="245"/>
      <c r="BF27" s="245"/>
      <c r="BG27" s="245"/>
      <c r="BH27" s="245"/>
      <c r="BI27" s="245"/>
      <c r="BJ27" s="245"/>
      <c r="BK27" s="245"/>
      <c r="BL27" s="245"/>
      <c r="BM27" s="245"/>
      <c r="BN27" s="245"/>
      <c r="BO27" s="245"/>
      <c r="BP27" s="480"/>
      <c r="BQ27" s="480"/>
      <c r="BR27" s="480"/>
      <c r="BS27" s="480"/>
      <c r="BT27" s="480"/>
      <c r="BU27" s="480"/>
      <c r="BV27" s="480"/>
      <c r="BW27" s="480"/>
      <c r="BX27" s="480"/>
      <c r="BY27" s="480"/>
      <c r="BZ27" s="480"/>
      <c r="CA27" s="480"/>
      <c r="CB27" s="245"/>
      <c r="CC27" s="245"/>
      <c r="CD27" s="245"/>
      <c r="CE27" s="245"/>
      <c r="CF27" s="245"/>
      <c r="CG27" s="245"/>
    </row>
    <row r="28" spans="1:91" s="152" customFormat="1" ht="21" customHeight="1" x14ac:dyDescent="0.3">
      <c r="A28" s="244"/>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5"/>
      <c r="BE28" s="245"/>
      <c r="BF28" s="245"/>
      <c r="BG28" s="245"/>
      <c r="BH28" s="245"/>
      <c r="BI28" s="245"/>
      <c r="BJ28" s="245"/>
      <c r="BK28" s="245"/>
      <c r="BL28" s="245"/>
      <c r="BM28" s="245"/>
      <c r="BN28" s="245"/>
      <c r="BO28" s="245"/>
      <c r="BP28" s="481"/>
      <c r="BQ28" s="481"/>
      <c r="BR28" s="481"/>
      <c r="BS28" s="481"/>
      <c r="BT28" s="481"/>
      <c r="BU28" s="481"/>
      <c r="BV28" s="481"/>
      <c r="BW28" s="481"/>
      <c r="BX28" s="481"/>
      <c r="BY28" s="481"/>
      <c r="BZ28" s="481"/>
      <c r="CA28" s="481"/>
      <c r="CB28" s="245"/>
      <c r="CC28" s="245"/>
      <c r="CD28" s="245"/>
      <c r="CE28" s="245"/>
      <c r="CF28" s="245"/>
      <c r="CG28" s="245"/>
    </row>
    <row r="29" spans="1:91" s="1021" customFormat="1" ht="21" customHeight="1" x14ac:dyDescent="0.3">
      <c r="A29" s="147" t="s">
        <v>134</v>
      </c>
      <c r="B29" s="148">
        <f t="shared" ref="B29" si="50">BD29+N29+CB29+Z29+AF29+BP29+AR29+BV29+CH29+H29+AL29+BJ29+AX29+T29</f>
        <v>8224817.8300000001</v>
      </c>
      <c r="C29" s="148">
        <f t="shared" ref="C29" si="51">BE29+O29+CC29+AA29+AG29+BQ29+AS29+BW29+CI29+I29+AM29+BK29+AY29+U29</f>
        <v>0</v>
      </c>
      <c r="D29" s="478">
        <f t="shared" ref="D29" si="52">BF29+P29+CD29+AB29+AH29+BR29+AT29+BX29+CJ29+J29+AN29+BL29+AZ29+V29</f>
        <v>0</v>
      </c>
      <c r="E29" s="478">
        <f t="shared" ref="E29" si="53">BG29+Q29+CE29+AC29+AI29+BS29+AU29+BY29+CK29+K29+AO29+BM29+BA29+W29</f>
        <v>0</v>
      </c>
      <c r="F29" s="478">
        <f t="shared" ref="F29" si="54">BH29+R29+CF29+AD29+AJ29+BT29+AV29+BZ29+CL29+L29+AP29+BN29+BB29+X29</f>
        <v>8224817.8300000001</v>
      </c>
      <c r="G29" s="478">
        <f t="shared" ref="G29" si="55">BI29+S29+CG29+AE29+AK29+BU29+AW29+CA29+CM29+M29+AQ29+BO29+BC29+Y29</f>
        <v>0</v>
      </c>
      <c r="H29" s="1019">
        <f>H26</f>
        <v>70517.830000000016</v>
      </c>
      <c r="I29" s="1019">
        <f t="shared" ref="I29:M29" si="56">I26</f>
        <v>0</v>
      </c>
      <c r="J29" s="1019">
        <f t="shared" si="56"/>
        <v>0</v>
      </c>
      <c r="K29" s="1019">
        <f t="shared" si="56"/>
        <v>0</v>
      </c>
      <c r="L29" s="1019">
        <f t="shared" si="56"/>
        <v>70517.830000000016</v>
      </c>
      <c r="M29" s="1019">
        <f t="shared" si="56"/>
        <v>0</v>
      </c>
      <c r="N29" s="1019"/>
      <c r="O29" s="1019"/>
      <c r="P29" s="1019"/>
      <c r="Q29" s="1019"/>
      <c r="R29" s="1019"/>
      <c r="S29" s="1019"/>
      <c r="T29" s="1019"/>
      <c r="U29" s="1019"/>
      <c r="V29" s="1019"/>
      <c r="W29" s="1019"/>
      <c r="X29" s="1019"/>
      <c r="Y29" s="1019"/>
      <c r="Z29" s="1019"/>
      <c r="AA29" s="1019"/>
      <c r="AB29" s="1019"/>
      <c r="AC29" s="1019"/>
      <c r="AD29" s="1019"/>
      <c r="AE29" s="1019"/>
      <c r="AF29" s="1019"/>
      <c r="AG29" s="1019"/>
      <c r="AH29" s="1019"/>
      <c r="AI29" s="1019"/>
      <c r="AJ29" s="1019"/>
      <c r="AK29" s="1019"/>
      <c r="AL29" s="1019"/>
      <c r="AM29" s="1019"/>
      <c r="AN29" s="1019"/>
      <c r="AO29" s="1019"/>
      <c r="AP29" s="1019"/>
      <c r="AQ29" s="1019"/>
      <c r="AR29" s="1019"/>
      <c r="AS29" s="1019"/>
      <c r="AT29" s="1019"/>
      <c r="AU29" s="1019"/>
      <c r="AV29" s="1019"/>
      <c r="AW29" s="1019"/>
      <c r="AX29" s="1056">
        <f>AX26</f>
        <v>0</v>
      </c>
      <c r="AY29" s="1056">
        <f t="shared" ref="AY29:BC29" si="57">AY26</f>
        <v>0</v>
      </c>
      <c r="AZ29" s="1056">
        <f t="shared" si="57"/>
        <v>0</v>
      </c>
      <c r="BA29" s="1056">
        <f t="shared" si="57"/>
        <v>0</v>
      </c>
      <c r="BB29" s="1056">
        <f t="shared" si="57"/>
        <v>0</v>
      </c>
      <c r="BC29" s="1056">
        <f t="shared" si="57"/>
        <v>0</v>
      </c>
      <c r="BD29" s="1019"/>
      <c r="BE29" s="1019"/>
      <c r="BF29" s="1019"/>
      <c r="BG29" s="1019"/>
      <c r="BH29" s="1019"/>
      <c r="BI29" s="1019"/>
      <c r="BJ29" s="1019">
        <f t="shared" ref="BJ29:BO29" si="58">BJ26</f>
        <v>8154300</v>
      </c>
      <c r="BK29" s="1019">
        <f t="shared" si="58"/>
        <v>0</v>
      </c>
      <c r="BL29" s="1019">
        <f t="shared" si="58"/>
        <v>0</v>
      </c>
      <c r="BM29" s="1019">
        <f t="shared" si="58"/>
        <v>0</v>
      </c>
      <c r="BN29" s="1019">
        <f t="shared" si="58"/>
        <v>8154300</v>
      </c>
      <c r="BO29" s="1019">
        <f t="shared" si="58"/>
        <v>0</v>
      </c>
      <c r="BP29" s="1020"/>
      <c r="BQ29" s="1020"/>
      <c r="BR29" s="1020"/>
      <c r="BS29" s="1020"/>
      <c r="BT29" s="1020"/>
      <c r="BU29" s="1020"/>
      <c r="BV29" s="1020"/>
      <c r="BW29" s="1020"/>
      <c r="BX29" s="1020"/>
      <c r="BY29" s="1020"/>
      <c r="BZ29" s="1020"/>
      <c r="CA29" s="1020"/>
      <c r="CB29" s="1019"/>
      <c r="CC29" s="1019"/>
      <c r="CD29" s="1019"/>
      <c r="CE29" s="1019"/>
      <c r="CF29" s="1019"/>
      <c r="CG29" s="1019"/>
    </row>
    <row r="30" spans="1:91" s="152" customFormat="1" ht="21" customHeight="1" x14ac:dyDescent="0.3">
      <c r="A30" s="244"/>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c r="BM30" s="245"/>
      <c r="BN30" s="245"/>
      <c r="BO30" s="245"/>
      <c r="BP30" s="245"/>
      <c r="BQ30" s="245"/>
      <c r="BR30" s="245"/>
      <c r="BS30" s="245"/>
      <c r="BT30" s="245"/>
      <c r="BU30" s="245"/>
      <c r="BV30" s="245"/>
      <c r="BW30" s="245"/>
      <c r="BX30" s="245"/>
      <c r="BY30" s="245"/>
      <c r="BZ30" s="245"/>
      <c r="CA30" s="245"/>
      <c r="CB30" s="245"/>
      <c r="CC30" s="245"/>
      <c r="CD30" s="245"/>
      <c r="CE30" s="245"/>
      <c r="CF30" s="245"/>
      <c r="CG30" s="245"/>
    </row>
    <row r="31" spans="1:91" s="152" customFormat="1" ht="21" customHeight="1" x14ac:dyDescent="0.3">
      <c r="A31" s="244"/>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482"/>
      <c r="BQ31" s="482"/>
      <c r="BR31" s="482"/>
      <c r="BS31" s="482"/>
      <c r="BT31" s="482"/>
      <c r="BU31" s="482"/>
      <c r="BV31" s="482"/>
      <c r="BW31" s="482"/>
      <c r="BX31" s="482"/>
      <c r="BY31" s="482"/>
      <c r="BZ31" s="482"/>
      <c r="CA31" s="482"/>
      <c r="CB31" s="245"/>
      <c r="CC31" s="245"/>
      <c r="CD31" s="245"/>
      <c r="CE31" s="245"/>
      <c r="CF31" s="245"/>
      <c r="CG31" s="245"/>
    </row>
    <row r="32" spans="1:91" s="152" customFormat="1" ht="21" customHeight="1" x14ac:dyDescent="0.3">
      <c r="A32" s="244"/>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482"/>
      <c r="BQ32" s="482"/>
      <c r="BR32" s="482"/>
      <c r="BS32" s="482"/>
      <c r="BT32" s="482"/>
      <c r="BU32" s="482"/>
      <c r="BV32" s="482"/>
      <c r="BW32" s="482"/>
      <c r="BX32" s="482"/>
      <c r="BY32" s="482"/>
      <c r="BZ32" s="482"/>
      <c r="CA32" s="482"/>
      <c r="CB32" s="245"/>
      <c r="CC32" s="245"/>
      <c r="CD32" s="245"/>
      <c r="CE32" s="245"/>
      <c r="CF32" s="245"/>
      <c r="CG32" s="245"/>
    </row>
    <row r="33" spans="1:85" s="85" customFormat="1" ht="15.6" x14ac:dyDescent="0.3">
      <c r="BP33" s="245"/>
      <c r="BQ33" s="245"/>
      <c r="BR33" s="245"/>
      <c r="BS33" s="245"/>
      <c r="BT33" s="245"/>
      <c r="BU33" s="245"/>
      <c r="BV33" s="245"/>
      <c r="BW33" s="245"/>
      <c r="BX33" s="245"/>
      <c r="BY33" s="245"/>
      <c r="BZ33" s="245"/>
      <c r="CA33" s="245"/>
    </row>
    <row r="34" spans="1:85" s="85" customFormat="1" ht="15.6" x14ac:dyDescent="0.3">
      <c r="BP34" s="406"/>
      <c r="BQ34" s="406"/>
      <c r="BR34" s="406"/>
      <c r="BS34" s="406"/>
      <c r="BT34" s="406"/>
      <c r="BU34" s="406"/>
      <c r="BV34" s="406"/>
      <c r="BW34" s="406"/>
      <c r="BX34" s="406"/>
      <c r="BY34" s="406"/>
      <c r="BZ34" s="406"/>
      <c r="CA34" s="406"/>
    </row>
    <row r="35" spans="1:85" s="1" customFormat="1" ht="15.6" x14ac:dyDescent="0.3">
      <c r="A35" s="85"/>
      <c r="B35" s="85"/>
      <c r="C35" s="85"/>
      <c r="D35" s="85"/>
      <c r="E35" s="85"/>
      <c r="F35" s="85"/>
      <c r="G35" s="85"/>
      <c r="H35" s="85"/>
      <c r="I35" s="85"/>
      <c r="J35" s="85"/>
      <c r="K35" s="85"/>
      <c r="L35" s="85"/>
      <c r="M35" s="85"/>
      <c r="BP35" s="407"/>
      <c r="BQ35" s="407"/>
      <c r="BR35" s="407"/>
      <c r="BS35" s="407"/>
      <c r="BT35" s="407"/>
      <c r="BU35" s="407"/>
      <c r="BV35" s="407"/>
      <c r="BW35" s="407"/>
      <c r="BX35" s="407"/>
      <c r="BY35" s="407"/>
      <c r="BZ35" s="407"/>
      <c r="CA35" s="407"/>
    </row>
    <row r="36" spans="1:85" ht="15.6" x14ac:dyDescent="0.3">
      <c r="A36" s="85"/>
      <c r="B36" s="85"/>
      <c r="C36" s="85"/>
      <c r="D36" s="85"/>
      <c r="E36" s="85"/>
      <c r="F36" s="85"/>
      <c r="G36" s="85"/>
      <c r="H36" s="85"/>
      <c r="I36" s="85"/>
      <c r="J36" s="85"/>
      <c r="K36" s="85"/>
      <c r="L36" s="85"/>
      <c r="M36" s="85"/>
      <c r="BP36" s="483"/>
      <c r="BQ36" s="483"/>
      <c r="BR36" s="483"/>
      <c r="BS36" s="483"/>
      <c r="BT36" s="483"/>
      <c r="BU36" s="483"/>
      <c r="BV36" s="483"/>
      <c r="BW36" s="483"/>
      <c r="BX36" s="483"/>
      <c r="BY36" s="483"/>
      <c r="BZ36" s="483"/>
      <c r="CA36" s="483"/>
    </row>
    <row r="37" spans="1:85" ht="15.6" x14ac:dyDescent="0.3">
      <c r="Z37" s="85"/>
      <c r="AA37" s="85"/>
      <c r="AB37" s="85"/>
      <c r="AC37" s="85"/>
      <c r="AD37" s="85"/>
      <c r="AE37" s="85"/>
      <c r="BP37" s="410"/>
      <c r="BQ37" s="410"/>
      <c r="BR37" s="410"/>
      <c r="BS37" s="410"/>
      <c r="BT37" s="410"/>
      <c r="BU37" s="410"/>
      <c r="BV37" s="410"/>
      <c r="BW37" s="410"/>
      <c r="BX37" s="410"/>
      <c r="BY37" s="410"/>
      <c r="BZ37" s="410"/>
      <c r="CA37" s="410"/>
    </row>
    <row r="38" spans="1:85" ht="15.6" x14ac:dyDescent="0.3">
      <c r="BP38" s="245"/>
      <c r="BQ38" s="245"/>
      <c r="BR38" s="245"/>
      <c r="BS38" s="245"/>
      <c r="BT38" s="245"/>
      <c r="BU38" s="245"/>
      <c r="BV38" s="245"/>
      <c r="BW38" s="245"/>
      <c r="BX38" s="245"/>
      <c r="BY38" s="245"/>
      <c r="BZ38" s="245"/>
      <c r="CA38" s="245"/>
    </row>
    <row r="39" spans="1:85" ht="15.6" x14ac:dyDescent="0.3">
      <c r="BP39" s="407"/>
      <c r="BQ39" s="407"/>
      <c r="BR39" s="407"/>
      <c r="BS39" s="407"/>
      <c r="BT39" s="407"/>
      <c r="BU39" s="407"/>
      <c r="BV39" s="407"/>
      <c r="BW39" s="407"/>
      <c r="BX39" s="407"/>
      <c r="BY39" s="407"/>
      <c r="BZ39" s="407"/>
      <c r="CA39" s="407"/>
      <c r="CB39" s="407"/>
      <c r="CC39" s="407"/>
      <c r="CD39" s="407"/>
      <c r="CE39" s="407"/>
      <c r="CF39" s="407"/>
      <c r="CG39" s="407"/>
    </row>
    <row r="40" spans="1:85" ht="15.6" x14ac:dyDescent="0.3">
      <c r="BP40" s="425"/>
      <c r="BQ40" s="425"/>
      <c r="BR40" s="425"/>
      <c r="BS40" s="425"/>
      <c r="BT40" s="425"/>
      <c r="BU40" s="425"/>
      <c r="BV40" s="425"/>
      <c r="BW40" s="425"/>
      <c r="BX40" s="425"/>
      <c r="BY40" s="425"/>
      <c r="BZ40" s="425"/>
      <c r="CA40" s="425"/>
    </row>
    <row r="41" spans="1:85" ht="15.6" x14ac:dyDescent="0.3">
      <c r="BP41" s="406"/>
      <c r="BQ41" s="406"/>
      <c r="BR41" s="406"/>
      <c r="BS41" s="406"/>
      <c r="BT41" s="406"/>
      <c r="BU41" s="406"/>
      <c r="BV41" s="406"/>
      <c r="BW41" s="406"/>
      <c r="BX41" s="406"/>
      <c r="BY41" s="406"/>
      <c r="BZ41" s="406"/>
      <c r="CA41" s="406"/>
    </row>
    <row r="42" spans="1:85" ht="15.6" x14ac:dyDescent="0.3">
      <c r="BP42" s="412"/>
      <c r="BQ42" s="412"/>
      <c r="BR42" s="412"/>
      <c r="BS42" s="412"/>
      <c r="BT42" s="412"/>
      <c r="BU42" s="412"/>
      <c r="BV42" s="412"/>
      <c r="BW42" s="412"/>
      <c r="BX42" s="412"/>
      <c r="BY42" s="412"/>
      <c r="BZ42" s="412"/>
      <c r="CA42" s="412"/>
    </row>
    <row r="43" spans="1:85" ht="15.6" x14ac:dyDescent="0.3">
      <c r="BP43" s="412"/>
      <c r="BQ43" s="412"/>
      <c r="BR43" s="412"/>
      <c r="BS43" s="412"/>
      <c r="BT43" s="412"/>
      <c r="BU43" s="412"/>
      <c r="BV43" s="412"/>
      <c r="BW43" s="412"/>
      <c r="BX43" s="412"/>
      <c r="BY43" s="412"/>
      <c r="BZ43" s="412"/>
      <c r="CA43" s="412"/>
    </row>
    <row r="44" spans="1:85" ht="15.6" x14ac:dyDescent="0.3">
      <c r="BP44" s="412"/>
      <c r="BQ44" s="412"/>
      <c r="BR44" s="412"/>
      <c r="BS44" s="412"/>
      <c r="BT44" s="412"/>
      <c r="BU44" s="412"/>
      <c r="BV44" s="412"/>
      <c r="BW44" s="412"/>
      <c r="BX44" s="412"/>
      <c r="BY44" s="412"/>
      <c r="BZ44" s="412"/>
      <c r="CA44" s="412"/>
    </row>
    <row r="45" spans="1:85" ht="15.6" x14ac:dyDescent="0.3">
      <c r="BP45" s="412"/>
      <c r="BQ45" s="412"/>
      <c r="BR45" s="412"/>
      <c r="BS45" s="412"/>
      <c r="BT45" s="412"/>
      <c r="BU45" s="412"/>
      <c r="BV45" s="412"/>
      <c r="BW45" s="412"/>
      <c r="BX45" s="412"/>
      <c r="BY45" s="412"/>
      <c r="BZ45" s="412"/>
      <c r="CA45" s="412"/>
    </row>
  </sheetData>
  <mergeCells count="60">
    <mergeCell ref="T5:U5"/>
    <mergeCell ref="V5:W5"/>
    <mergeCell ref="X5:Y5"/>
    <mergeCell ref="T6:Y6"/>
    <mergeCell ref="Z5:AA5"/>
    <mergeCell ref="AB5:AC5"/>
    <mergeCell ref="AD5:AE5"/>
    <mergeCell ref="CH5:CI5"/>
    <mergeCell ref="AF5:AG5"/>
    <mergeCell ref="AH5:AI5"/>
    <mergeCell ref="BF5:BG5"/>
    <mergeCell ref="BD5:BE5"/>
    <mergeCell ref="BV5:BW5"/>
    <mergeCell ref="BX5:BY5"/>
    <mergeCell ref="BZ5:CA5"/>
    <mergeCell ref="AJ5:AK5"/>
    <mergeCell ref="BL5:BM5"/>
    <mergeCell ref="BN5:BO5"/>
    <mergeCell ref="CJ5:CK5"/>
    <mergeCell ref="CL5:CM5"/>
    <mergeCell ref="CH6:CM6"/>
    <mergeCell ref="AR5:AS5"/>
    <mergeCell ref="AR6:AW6"/>
    <mergeCell ref="AT5:AU5"/>
    <mergeCell ref="AV5:AW5"/>
    <mergeCell ref="CB6:CG6"/>
    <mergeCell ref="BR5:BS5"/>
    <mergeCell ref="CF5:CG5"/>
    <mergeCell ref="CD5:CE5"/>
    <mergeCell ref="CB5:CC5"/>
    <mergeCell ref="BT5:BU5"/>
    <mergeCell ref="BP6:BU6"/>
    <mergeCell ref="BP5:BQ5"/>
    <mergeCell ref="BV6:CA6"/>
    <mergeCell ref="AF6:AK6"/>
    <mergeCell ref="BH5:BI5"/>
    <mergeCell ref="BD6:BI6"/>
    <mergeCell ref="A5:A6"/>
    <mergeCell ref="B5:C6"/>
    <mergeCell ref="D5:E6"/>
    <mergeCell ref="F5:G6"/>
    <mergeCell ref="P5:Q5"/>
    <mergeCell ref="N5:O5"/>
    <mergeCell ref="H5:I5"/>
    <mergeCell ref="J5:K5"/>
    <mergeCell ref="L5:M5"/>
    <mergeCell ref="H6:M6"/>
    <mergeCell ref="N6:S6"/>
    <mergeCell ref="R5:S5"/>
    <mergeCell ref="Z6:AE6"/>
    <mergeCell ref="BJ6:BO6"/>
    <mergeCell ref="AL5:AM5"/>
    <mergeCell ref="AN5:AO5"/>
    <mergeCell ref="AP5:AQ5"/>
    <mergeCell ref="AL6:AQ6"/>
    <mergeCell ref="BJ5:BK5"/>
    <mergeCell ref="AX5:AY5"/>
    <mergeCell ref="AZ5:BA5"/>
    <mergeCell ref="BB5:BC5"/>
    <mergeCell ref="AX6:BC6"/>
  </mergeCells>
  <phoneticPr fontId="0" type="noConversion"/>
  <pageMargins left="0.78740157480314965" right="0.39370078740157483" top="0.78740157480314965" bottom="0.78740157480314965" header="0.51181102362204722" footer="0.51181102362204722"/>
  <pageSetup paperSize="9" scale="55" fitToWidth="18" orientation="landscape" r:id="rId1"/>
  <headerFooter alignWithMargins="0">
    <oddFooter>&amp;L&amp;P&amp;R&amp;Z&amp;F&amp;A</oddFooter>
  </headerFooter>
  <colBreaks count="8" manualBreakCount="8">
    <brk id="11" max="25" man="1"/>
    <brk id="21" max="25" man="1"/>
    <brk id="31" max="25" man="1"/>
    <brk id="41" max="25" man="1"/>
    <brk id="51" max="25" man="1"/>
    <brk id="61" max="25" man="1"/>
    <brk id="71" max="25" man="1"/>
    <brk id="81"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2:AS44"/>
  <sheetViews>
    <sheetView topLeftCell="A2" zoomScale="40" zoomScaleNormal="40" zoomScaleSheetLayoutView="40" workbookViewId="0">
      <pane xSplit="3" ySplit="6" topLeftCell="AB8" activePane="bottomRight" state="frozen"/>
      <selection activeCell="A2" sqref="A2"/>
      <selection pane="topRight" activeCell="D2" sqref="D2"/>
      <selection pane="bottomLeft" activeCell="A8" sqref="A8"/>
      <selection pane="bottomRight" activeCell="AM8" sqref="AM8:AM25"/>
    </sheetView>
  </sheetViews>
  <sheetFormatPr defaultColWidth="8.77734375" defaultRowHeight="16.8" x14ac:dyDescent="0.3"/>
  <cols>
    <col min="1" max="1" width="27" style="383" customWidth="1"/>
    <col min="2" max="2" width="26.21875" style="383" customWidth="1"/>
    <col min="3" max="3" width="25.5546875" style="383" bestFit="1" customWidth="1"/>
    <col min="4" max="5" width="25.5546875" style="383" customWidth="1"/>
    <col min="6" max="6" width="21.77734375" style="383" customWidth="1"/>
    <col min="7" max="7" width="21.5546875" style="383" customWidth="1"/>
    <col min="8" max="8" width="23.44140625" style="383" customWidth="1"/>
    <col min="9" max="9" width="25.5546875" style="383" customWidth="1"/>
    <col min="10" max="11" width="26.21875" style="383" customWidth="1"/>
    <col min="12" max="12" width="21.5546875" style="383" customWidth="1"/>
    <col min="13" max="13" width="20.77734375" style="383" customWidth="1"/>
    <col min="14" max="14" width="23.77734375" style="383" customWidth="1"/>
    <col min="15" max="15" width="24" style="383" customWidth="1"/>
    <col min="16" max="17" width="22.44140625" style="383" customWidth="1"/>
    <col min="18" max="18" width="22.44140625" style="383" bestFit="1" customWidth="1"/>
    <col min="19" max="19" width="22.77734375" style="383" bestFit="1" customWidth="1"/>
    <col min="20" max="20" width="22.5546875" style="383" customWidth="1"/>
    <col min="21" max="21" width="24" style="383" customWidth="1"/>
    <col min="22" max="22" width="26.5546875" style="383" customWidth="1"/>
    <col min="23" max="23" width="24" style="383" customWidth="1"/>
    <col min="24" max="24" width="25.5546875" style="383" customWidth="1"/>
    <col min="25" max="25" width="28.21875" style="383" bestFit="1" customWidth="1"/>
    <col min="26" max="26" width="23.44140625" style="383" customWidth="1"/>
    <col min="27" max="29" width="22.44140625" style="383" customWidth="1"/>
    <col min="30" max="30" width="22.21875" style="383" customWidth="1"/>
    <col min="31" max="31" width="22.44140625" style="383" bestFit="1" customWidth="1"/>
    <col min="32" max="32" width="24.5546875" style="383" customWidth="1"/>
    <col min="33" max="33" width="25.44140625" style="383" customWidth="1"/>
    <col min="34" max="34" width="22" style="383" customWidth="1"/>
    <col min="35" max="38" width="22.44140625" style="383" customWidth="1"/>
    <col min="39" max="39" width="20.5546875" style="383" customWidth="1"/>
    <col min="40" max="40" width="12.5546875" style="383" customWidth="1"/>
    <col min="41" max="41" width="8.77734375" style="383"/>
    <col min="42" max="42" width="25.21875" style="385" customWidth="1"/>
    <col min="43" max="43" width="18.5546875" style="385" customWidth="1"/>
    <col min="44" max="44" width="17.5546875" style="385" customWidth="1"/>
    <col min="45" max="45" width="18.5546875" style="385" customWidth="1"/>
    <col min="46" max="16384" width="8.77734375" style="383"/>
  </cols>
  <sheetData>
    <row r="2" spans="1:45" ht="48" customHeight="1" x14ac:dyDescent="0.3">
      <c r="C2" s="1608" t="s">
        <v>29</v>
      </c>
      <c r="D2" s="1608"/>
      <c r="E2" s="1608"/>
      <c r="F2" s="1608"/>
      <c r="G2" s="1608"/>
      <c r="H2" s="1608"/>
      <c r="I2" s="1609" t="str">
        <f>'Прочая  субсидия_БП'!G2</f>
        <v>ПО  СОСТОЯНИЮ  НА  1  АПРЕЛЯ  2020  ГОДА</v>
      </c>
      <c r="J2" s="1609"/>
      <c r="K2" s="1609"/>
      <c r="L2" s="382"/>
      <c r="M2" s="382"/>
      <c r="P2" s="382"/>
      <c r="Q2" s="382"/>
      <c r="AD2" s="386"/>
      <c r="AE2" s="386"/>
      <c r="AH2" s="382"/>
      <c r="AI2" s="382"/>
      <c r="AJ2" s="382"/>
      <c r="AK2" s="382"/>
    </row>
    <row r="3" spans="1:45" x14ac:dyDescent="0.3">
      <c r="B3" s="382"/>
      <c r="C3" s="382"/>
      <c r="D3" s="382"/>
      <c r="E3" s="382"/>
      <c r="L3" s="382"/>
      <c r="M3" s="382"/>
      <c r="P3" s="382"/>
      <c r="Q3" s="382"/>
      <c r="AD3" s="382"/>
      <c r="AE3" s="382"/>
      <c r="AH3" s="382"/>
      <c r="AI3" s="382"/>
      <c r="AJ3" s="382"/>
      <c r="AK3" s="382"/>
    </row>
    <row r="4" spans="1:45" x14ac:dyDescent="0.3">
      <c r="AM4" s="383" t="s">
        <v>35</v>
      </c>
    </row>
    <row r="5" spans="1:45" s="399" customFormat="1" ht="257.25" customHeight="1" x14ac:dyDescent="0.25">
      <c r="A5" s="1468" t="s">
        <v>12</v>
      </c>
      <c r="B5" s="1468" t="s">
        <v>1</v>
      </c>
      <c r="C5" s="1468"/>
      <c r="D5" s="1600" t="s">
        <v>313</v>
      </c>
      <c r="E5" s="1600"/>
      <c r="F5" s="1596" t="s">
        <v>11</v>
      </c>
      <c r="G5" s="1596"/>
      <c r="H5" s="1601" t="s">
        <v>470</v>
      </c>
      <c r="I5" s="1601"/>
      <c r="J5" s="1601" t="s">
        <v>469</v>
      </c>
      <c r="K5" s="1601"/>
      <c r="L5" s="1602" t="s">
        <v>151</v>
      </c>
      <c r="M5" s="1602"/>
      <c r="N5" s="1605" t="s">
        <v>21</v>
      </c>
      <c r="O5" s="1605"/>
      <c r="P5" s="1606" t="s">
        <v>468</v>
      </c>
      <c r="Q5" s="1606"/>
      <c r="R5" s="1601" t="s">
        <v>48</v>
      </c>
      <c r="S5" s="1601"/>
      <c r="T5" s="1468" t="s">
        <v>111</v>
      </c>
      <c r="U5" s="1468"/>
      <c r="V5" s="1468" t="s">
        <v>32</v>
      </c>
      <c r="W5" s="1468"/>
      <c r="X5" s="1603" t="s">
        <v>471</v>
      </c>
      <c r="Y5" s="1604"/>
      <c r="Z5" s="1600" t="s">
        <v>218</v>
      </c>
      <c r="AA5" s="1600"/>
      <c r="AB5" s="1468" t="s">
        <v>239</v>
      </c>
      <c r="AC5" s="1468"/>
      <c r="AD5" s="1601" t="s">
        <v>103</v>
      </c>
      <c r="AE5" s="1601"/>
      <c r="AF5" s="1596" t="s">
        <v>19</v>
      </c>
      <c r="AG5" s="1596"/>
      <c r="AH5" s="1602" t="s">
        <v>31</v>
      </c>
      <c r="AI5" s="1602"/>
      <c r="AJ5" s="1596" t="s">
        <v>225</v>
      </c>
      <c r="AK5" s="1596"/>
      <c r="AL5" s="1596" t="s">
        <v>219</v>
      </c>
      <c r="AM5" s="1596"/>
      <c r="AP5" s="384"/>
      <c r="AQ5" s="384"/>
      <c r="AR5" s="384"/>
      <c r="AS5" s="384"/>
    </row>
    <row r="6" spans="1:45" ht="25.5" customHeight="1" x14ac:dyDescent="0.3">
      <c r="A6" s="1468"/>
      <c r="B6" s="1468"/>
      <c r="C6" s="1468"/>
      <c r="D6" s="1597" t="s">
        <v>312</v>
      </c>
      <c r="E6" s="1599"/>
      <c r="F6" s="1597" t="s">
        <v>178</v>
      </c>
      <c r="G6" s="1599"/>
      <c r="H6" s="1597" t="s">
        <v>180</v>
      </c>
      <c r="I6" s="1599"/>
      <c r="J6" s="1597" t="s">
        <v>181</v>
      </c>
      <c r="K6" s="1599"/>
      <c r="L6" s="1597" t="s">
        <v>179</v>
      </c>
      <c r="M6" s="1599"/>
      <c r="N6" s="1598" t="s">
        <v>182</v>
      </c>
      <c r="O6" s="1599"/>
      <c r="P6" s="1607" t="s">
        <v>220</v>
      </c>
      <c r="Q6" s="1607"/>
      <c r="R6" s="1597" t="s">
        <v>183</v>
      </c>
      <c r="S6" s="1599"/>
      <c r="T6" s="1598" t="s">
        <v>184</v>
      </c>
      <c r="U6" s="1599"/>
      <c r="V6" s="1598" t="s">
        <v>233</v>
      </c>
      <c r="W6" s="1599"/>
      <c r="X6" s="1597" t="s">
        <v>234</v>
      </c>
      <c r="Y6" s="1599"/>
      <c r="Z6" s="1597" t="s">
        <v>235</v>
      </c>
      <c r="AA6" s="1599"/>
      <c r="AB6" s="1597" t="s">
        <v>238</v>
      </c>
      <c r="AC6" s="1599"/>
      <c r="AD6" s="1598" t="s">
        <v>185</v>
      </c>
      <c r="AE6" s="1599"/>
      <c r="AF6" s="1597" t="s">
        <v>537</v>
      </c>
      <c r="AG6" s="1599"/>
      <c r="AH6" s="1597" t="s">
        <v>186</v>
      </c>
      <c r="AI6" s="1599"/>
      <c r="AJ6" s="1597" t="s">
        <v>215</v>
      </c>
      <c r="AK6" s="1598"/>
      <c r="AL6" s="1597" t="s">
        <v>187</v>
      </c>
      <c r="AM6" s="1599"/>
    </row>
    <row r="7" spans="1:45" s="240" customFormat="1" ht="25.5" customHeight="1" x14ac:dyDescent="0.25">
      <c r="A7" s="224"/>
      <c r="B7" s="381" t="s">
        <v>158</v>
      </c>
      <c r="C7" s="381" t="s">
        <v>159</v>
      </c>
      <c r="D7" s="381" t="s">
        <v>158</v>
      </c>
      <c r="E7" s="381" t="s">
        <v>159</v>
      </c>
      <c r="F7" s="381" t="s">
        <v>158</v>
      </c>
      <c r="G7" s="381" t="s">
        <v>159</v>
      </c>
      <c r="H7" s="381" t="s">
        <v>158</v>
      </c>
      <c r="I7" s="381" t="s">
        <v>159</v>
      </c>
      <c r="J7" s="381" t="s">
        <v>158</v>
      </c>
      <c r="K7" s="381" t="s">
        <v>159</v>
      </c>
      <c r="L7" s="381" t="s">
        <v>158</v>
      </c>
      <c r="M7" s="381" t="s">
        <v>159</v>
      </c>
      <c r="N7" s="381" t="s">
        <v>158</v>
      </c>
      <c r="O7" s="817" t="s">
        <v>159</v>
      </c>
      <c r="P7" s="449" t="s">
        <v>158</v>
      </c>
      <c r="Q7" s="449" t="s">
        <v>159</v>
      </c>
      <c r="R7" s="381" t="s">
        <v>158</v>
      </c>
      <c r="S7" s="381" t="s">
        <v>159</v>
      </c>
      <c r="T7" s="381" t="s">
        <v>158</v>
      </c>
      <c r="U7" s="381" t="s">
        <v>159</v>
      </c>
      <c r="V7" s="381" t="s">
        <v>158</v>
      </c>
      <c r="W7" s="381" t="s">
        <v>159</v>
      </c>
      <c r="X7" s="381" t="s">
        <v>158</v>
      </c>
      <c r="Y7" s="381" t="s">
        <v>159</v>
      </c>
      <c r="Z7" s="381" t="s">
        <v>158</v>
      </c>
      <c r="AA7" s="381" t="s">
        <v>159</v>
      </c>
      <c r="AB7" s="381" t="s">
        <v>158</v>
      </c>
      <c r="AC7" s="381" t="s">
        <v>159</v>
      </c>
      <c r="AD7" s="381" t="s">
        <v>158</v>
      </c>
      <c r="AE7" s="381" t="s">
        <v>159</v>
      </c>
      <c r="AF7" s="381" t="s">
        <v>158</v>
      </c>
      <c r="AG7" s="381" t="s">
        <v>159</v>
      </c>
      <c r="AH7" s="381" t="s">
        <v>158</v>
      </c>
      <c r="AI7" s="381" t="s">
        <v>159</v>
      </c>
      <c r="AJ7" s="381" t="s">
        <v>158</v>
      </c>
      <c r="AK7" s="381" t="s">
        <v>159</v>
      </c>
      <c r="AL7" s="381" t="s">
        <v>158</v>
      </c>
      <c r="AM7" s="381" t="s">
        <v>159</v>
      </c>
      <c r="AP7" s="387"/>
      <c r="AQ7" s="387"/>
      <c r="AR7" s="387"/>
      <c r="AS7" s="387"/>
    </row>
    <row r="8" spans="1:45" s="394" customFormat="1" ht="21" customHeight="1" x14ac:dyDescent="0.3">
      <c r="A8" s="393" t="s">
        <v>80</v>
      </c>
      <c r="B8" s="257">
        <f>AD8+AH8+L8+X8+Z8+H8+J8+R8+F8+AL8+AF8+N8+T8+V8+AJ8+P8+AB8+D8</f>
        <v>158756844</v>
      </c>
      <c r="C8" s="257">
        <f>AE8+AI8+M8+Y8+AA8+I8+K8+S8+G8+AM8+AG8+O8+U8+W8+AK8+Q8+AC8+E8</f>
        <v>39962942.5</v>
      </c>
      <c r="D8" s="209">
        <f>[1]Субвенция_факт!I9*1000</f>
        <v>0</v>
      </c>
      <c r="E8" s="803"/>
      <c r="F8" s="209">
        <f>[1]Субвенция_факт!J9*1000</f>
        <v>1375000</v>
      </c>
      <c r="G8" s="1081">
        <v>345000</v>
      </c>
      <c r="H8" s="209">
        <f>[1]Субвенция_факт!L9*1000</f>
        <v>4998400</v>
      </c>
      <c r="I8" s="1081">
        <v>1680000</v>
      </c>
      <c r="J8" s="209">
        <f>[1]Субвенция_факт!M9*1000</f>
        <v>1053650</v>
      </c>
      <c r="K8" s="1081">
        <v>0</v>
      </c>
      <c r="L8" s="209">
        <f>[1]Субвенция_факт!N9*1000</f>
        <v>606300</v>
      </c>
      <c r="M8" s="1081">
        <v>120000</v>
      </c>
      <c r="N8" s="209">
        <f>[1]Субвенция_факт!O9*1000</f>
        <v>50250</v>
      </c>
      <c r="O8" s="1081">
        <v>0</v>
      </c>
      <c r="P8" s="209">
        <f>[1]Субвенция_факт!Q9*1000</f>
        <v>96480</v>
      </c>
      <c r="Q8" s="1081">
        <v>0</v>
      </c>
      <c r="R8" s="209">
        <f>[1]Субвенция_факт!R9*1000</f>
        <v>1970300</v>
      </c>
      <c r="S8" s="1081">
        <v>490000</v>
      </c>
      <c r="T8" s="209">
        <f>[1]Субвенция_факт!S9*1000</f>
        <v>511300</v>
      </c>
      <c r="U8" s="1081">
        <v>170900</v>
      </c>
      <c r="V8" s="209">
        <f>[1]Субвенция_факт!T9*1000</f>
        <v>23433000</v>
      </c>
      <c r="W8" s="1081">
        <v>5865000</v>
      </c>
      <c r="X8" s="209">
        <f>[1]Субвенция_факт!U9*1000</f>
        <v>120970000</v>
      </c>
      <c r="Y8" s="1081">
        <v>30300000</v>
      </c>
      <c r="Z8" s="209">
        <f>[1]Субвенция_факт!V9*1000</f>
        <v>0</v>
      </c>
      <c r="AA8" s="655"/>
      <c r="AB8" s="209">
        <f>[1]Субвенция_факт!W9*1000</f>
        <v>4000</v>
      </c>
      <c r="AC8" s="1081">
        <v>0</v>
      </c>
      <c r="AD8" s="209">
        <f>[1]Субвенция_факт!X9*1000</f>
        <v>1860100</v>
      </c>
      <c r="AE8" s="1081">
        <v>665000</v>
      </c>
      <c r="AF8" s="209">
        <f>[1]Субвенция_факт!Y9*1000</f>
        <v>0</v>
      </c>
      <c r="AG8" s="655"/>
      <c r="AH8" s="209">
        <f>[1]Субвенция_факт!Z9*1000</f>
        <v>615300</v>
      </c>
      <c r="AI8" s="1081">
        <v>130000</v>
      </c>
      <c r="AJ8" s="209">
        <f>[1]Субвенция_факт!AA9*1000</f>
        <v>424594.00000000006</v>
      </c>
      <c r="AK8" s="1081">
        <v>0</v>
      </c>
      <c r="AL8" s="209">
        <f>[1]Субвенция_факт!AF9*1000</f>
        <v>788170</v>
      </c>
      <c r="AM8" s="1081">
        <v>197042.5</v>
      </c>
      <c r="AP8" s="570"/>
      <c r="AQ8" s="571"/>
      <c r="AR8" s="571"/>
      <c r="AS8" s="571"/>
    </row>
    <row r="9" spans="1:45" ht="21" customHeight="1" x14ac:dyDescent="0.3">
      <c r="A9" s="393" t="s">
        <v>81</v>
      </c>
      <c r="B9" s="257">
        <f t="shared" ref="B9:C27" si="0">AD9+AH9+L9+X9+Z9+H9+J9+R9+F9+AL9+AF9+N9+T9+V9+AJ9+P9+AB9+D9</f>
        <v>603483864</v>
      </c>
      <c r="C9" s="257">
        <f t="shared" ref="C9:C25" si="1">AE9+AI9+M9+Y9+AA9+I9+K9+S9+G9+AM9+AG9+O9+U9+W9+AK9+Q9+AC9+E9</f>
        <v>162326567.5</v>
      </c>
      <c r="D9" s="209">
        <f>[1]Субвенция_факт!I10*1000</f>
        <v>0</v>
      </c>
      <c r="E9" s="803"/>
      <c r="F9" s="209">
        <f>[1]Субвенция_факт!J10*1000</f>
        <v>1540000</v>
      </c>
      <c r="G9" s="1081">
        <v>375900</v>
      </c>
      <c r="H9" s="209">
        <f>[1]Субвенция_факт!L10*1000</f>
        <v>31056700</v>
      </c>
      <c r="I9" s="1081">
        <v>10000000</v>
      </c>
      <c r="J9" s="209">
        <f>[1]Субвенция_факт!M10*1000</f>
        <v>7703200</v>
      </c>
      <c r="K9" s="1081">
        <v>1700000</v>
      </c>
      <c r="L9" s="209">
        <f>[1]Субвенция_факт!N10*1000</f>
        <v>1149100</v>
      </c>
      <c r="M9" s="1081">
        <v>264000</v>
      </c>
      <c r="N9" s="209">
        <f>[1]Субвенция_факт!O10*1000</f>
        <v>50250</v>
      </c>
      <c r="O9" s="1081">
        <v>0</v>
      </c>
      <c r="P9" s="209">
        <f>[1]Субвенция_факт!Q10*1000</f>
        <v>1929600</v>
      </c>
      <c r="Q9" s="1081">
        <v>528000</v>
      </c>
      <c r="R9" s="209">
        <f>[1]Субвенция_факт!R10*1000</f>
        <v>6227700</v>
      </c>
      <c r="S9" s="1081">
        <v>1500000</v>
      </c>
      <c r="T9" s="209">
        <f>[1]Субвенция_факт!S10*1000</f>
        <v>571900</v>
      </c>
      <c r="U9" s="1081">
        <v>191000</v>
      </c>
      <c r="V9" s="209">
        <f>[1]Субвенция_факт!T10*1000</f>
        <v>162809000</v>
      </c>
      <c r="W9" s="1081">
        <v>41500000</v>
      </c>
      <c r="X9" s="209">
        <f>[1]Субвенция_факт!U10*1000</f>
        <v>385077000</v>
      </c>
      <c r="Y9" s="1081">
        <v>105000000</v>
      </c>
      <c r="Z9" s="209">
        <f>[1]Субвенция_факт!V10*1000</f>
        <v>0</v>
      </c>
      <c r="AA9" s="655"/>
      <c r="AB9" s="209">
        <f>[1]Субвенция_факт!W10*1000</f>
        <v>14500</v>
      </c>
      <c r="AC9" s="1081">
        <v>0</v>
      </c>
      <c r="AD9" s="209">
        <f>[1]Субвенция_факт!X10*1000</f>
        <v>2429300</v>
      </c>
      <c r="AE9" s="1081">
        <v>857000</v>
      </c>
      <c r="AF9" s="209">
        <f>[1]Субвенция_факт!Y10*1000</f>
        <v>0</v>
      </c>
      <c r="AG9" s="655"/>
      <c r="AH9" s="209">
        <f>[1]Субвенция_факт!Z10*1000</f>
        <v>1173100</v>
      </c>
      <c r="AI9" s="1081">
        <v>200000</v>
      </c>
      <c r="AJ9" s="209">
        <f>[1]Субвенция_факт!AA10*1000</f>
        <v>909844</v>
      </c>
      <c r="AK9" s="1081">
        <v>0</v>
      </c>
      <c r="AL9" s="209">
        <f>[1]Субвенция_факт!AF10*1000</f>
        <v>842670</v>
      </c>
      <c r="AM9" s="1081">
        <v>210667.5</v>
      </c>
      <c r="AP9" s="395"/>
      <c r="AQ9" s="256"/>
      <c r="AR9" s="256"/>
      <c r="AS9" s="256"/>
    </row>
    <row r="10" spans="1:45" ht="21" customHeight="1" x14ac:dyDescent="0.3">
      <c r="A10" s="393" t="s">
        <v>82</v>
      </c>
      <c r="B10" s="257">
        <f t="shared" si="0"/>
        <v>341217114</v>
      </c>
      <c r="C10" s="257">
        <f t="shared" si="1"/>
        <v>81698058.5</v>
      </c>
      <c r="D10" s="209">
        <f>[1]Субвенция_факт!I11*1000</f>
        <v>100000</v>
      </c>
      <c r="E10" s="803"/>
      <c r="F10" s="209">
        <f>[1]Субвенция_факт!J11*1000</f>
        <v>1060000</v>
      </c>
      <c r="G10" s="1081">
        <v>242816</v>
      </c>
      <c r="H10" s="209">
        <f>[1]Субвенция_факт!L11*1000</f>
        <v>13697700</v>
      </c>
      <c r="I10" s="1081">
        <v>3900000</v>
      </c>
      <c r="J10" s="209">
        <f>[1]Субвенция_факт!M11*1000</f>
        <v>2857950.0000000005</v>
      </c>
      <c r="K10" s="1081">
        <v>130000</v>
      </c>
      <c r="L10" s="209">
        <f>[1]Субвенция_факт!N11*1000</f>
        <v>1104500</v>
      </c>
      <c r="M10" s="1081">
        <v>256200</v>
      </c>
      <c r="N10" s="209">
        <f>[1]Субвенция_факт!O11*1000</f>
        <v>50250</v>
      </c>
      <c r="O10" s="1081">
        <v>0</v>
      </c>
      <c r="P10" s="209">
        <f>[1]Субвенция_факт!Q11*1000</f>
        <v>482400</v>
      </c>
      <c r="Q10" s="1081">
        <v>144000</v>
      </c>
      <c r="R10" s="209">
        <f>[1]Субвенция_факт!R11*1000</f>
        <v>2504100</v>
      </c>
      <c r="S10" s="1081">
        <v>600000</v>
      </c>
      <c r="T10" s="209">
        <f>[1]Субвенция_факт!S11*1000</f>
        <v>547300</v>
      </c>
      <c r="U10" s="1081">
        <v>183000</v>
      </c>
      <c r="V10" s="209">
        <f>[1]Субвенция_факт!T11*1000</f>
        <v>119597000</v>
      </c>
      <c r="W10" s="1081">
        <v>27000000</v>
      </c>
      <c r="X10" s="209">
        <f>[1]Субвенция_факт!U11*1000</f>
        <v>194300000</v>
      </c>
      <c r="Y10" s="1081">
        <v>48000000</v>
      </c>
      <c r="Z10" s="209">
        <f>[1]Субвенция_факт!V11*1000</f>
        <v>0</v>
      </c>
      <c r="AA10" s="655"/>
      <c r="AB10" s="209">
        <f>[1]Субвенция_факт!W11*1000</f>
        <v>10000</v>
      </c>
      <c r="AC10" s="1081">
        <v>0</v>
      </c>
      <c r="AD10" s="209">
        <f>[1]Субвенция_факт!X11*1000</f>
        <v>2480800</v>
      </c>
      <c r="AE10" s="1081">
        <v>867000</v>
      </c>
      <c r="AF10" s="209">
        <f>[1]Субвенция_факт!Y11*1000</f>
        <v>0</v>
      </c>
      <c r="AG10" s="655"/>
      <c r="AH10" s="209">
        <f>[1]Субвенция_факт!Z11*1000</f>
        <v>615100</v>
      </c>
      <c r="AI10" s="1081">
        <v>150000</v>
      </c>
      <c r="AJ10" s="209">
        <f>[1]Субвенция_факт!AA11*1000</f>
        <v>909844</v>
      </c>
      <c r="AK10" s="1081">
        <v>0</v>
      </c>
      <c r="AL10" s="209">
        <f>[1]Субвенция_факт!AF11*1000</f>
        <v>900170</v>
      </c>
      <c r="AM10" s="1081">
        <v>225042.5</v>
      </c>
      <c r="AP10" s="395"/>
      <c r="AQ10" s="256"/>
      <c r="AR10" s="256"/>
      <c r="AS10" s="256"/>
    </row>
    <row r="11" spans="1:45" ht="21" customHeight="1" x14ac:dyDescent="0.3">
      <c r="A11" s="393" t="s">
        <v>83</v>
      </c>
      <c r="B11" s="257">
        <f t="shared" si="0"/>
        <v>351740538</v>
      </c>
      <c r="C11" s="257">
        <f t="shared" si="1"/>
        <v>90253867.5</v>
      </c>
      <c r="D11" s="209">
        <f>[1]Субвенция_факт!I12*1000</f>
        <v>200000</v>
      </c>
      <c r="E11" s="803"/>
      <c r="F11" s="209">
        <f>[1]Субвенция_факт!J12*1000</f>
        <v>2543000</v>
      </c>
      <c r="G11" s="1081">
        <v>602000</v>
      </c>
      <c r="H11" s="209">
        <f>[1]Субвенция_факт!L12*1000</f>
        <v>13021400</v>
      </c>
      <c r="I11" s="1081">
        <v>3500000</v>
      </c>
      <c r="J11" s="209">
        <f>[1]Субвенция_факт!M12*1000</f>
        <v>3449900</v>
      </c>
      <c r="K11" s="1081">
        <v>400000</v>
      </c>
      <c r="L11" s="209">
        <f>[1]Субвенция_факт!N12*1000</f>
        <v>1130100</v>
      </c>
      <c r="M11" s="1081">
        <v>350000</v>
      </c>
      <c r="N11" s="209">
        <f>[1]Субвенция_факт!O12*1000</f>
        <v>150750</v>
      </c>
      <c r="O11" s="1081">
        <v>0</v>
      </c>
      <c r="P11" s="209">
        <f>[1]Субвенция_факт!Q12*1000</f>
        <v>96480</v>
      </c>
      <c r="Q11" s="1081">
        <v>32000</v>
      </c>
      <c r="R11" s="209">
        <f>[1]Субвенция_факт!R12*1000</f>
        <v>3129500</v>
      </c>
      <c r="S11" s="1081">
        <v>1050000</v>
      </c>
      <c r="T11" s="209">
        <f>[1]Субвенция_факт!S12*1000</f>
        <v>572600</v>
      </c>
      <c r="U11" s="1081">
        <v>191000</v>
      </c>
      <c r="V11" s="209">
        <f>[1]Субвенция_факт!T12*1000</f>
        <v>38929000</v>
      </c>
      <c r="W11" s="1081">
        <v>10050000</v>
      </c>
      <c r="X11" s="209">
        <f>[1]Субвенция_факт!U12*1000</f>
        <v>284722000</v>
      </c>
      <c r="Y11" s="1081">
        <v>73000000</v>
      </c>
      <c r="Z11" s="209">
        <f>[1]Субвенция_факт!V12*1000</f>
        <v>0</v>
      </c>
      <c r="AA11" s="655"/>
      <c r="AB11" s="209">
        <f>[1]Субвенция_факт!W12*1000</f>
        <v>4000</v>
      </c>
      <c r="AC11" s="1081">
        <v>0</v>
      </c>
      <c r="AD11" s="209">
        <f>[1]Субвенция_факт!X12*1000</f>
        <v>1927100</v>
      </c>
      <c r="AE11" s="1081">
        <v>681000</v>
      </c>
      <c r="AF11" s="209">
        <f>[1]Субвенция_факт!Y12*1000</f>
        <v>0</v>
      </c>
      <c r="AG11" s="655"/>
      <c r="AH11" s="209">
        <f>[1]Субвенция_факт!Z12*1000</f>
        <v>629300</v>
      </c>
      <c r="AI11" s="1081">
        <v>180000</v>
      </c>
      <c r="AJ11" s="209">
        <f>[1]Субвенция_факт!AA12*1000</f>
        <v>363938</v>
      </c>
      <c r="AK11" s="1081">
        <v>0</v>
      </c>
      <c r="AL11" s="209">
        <f>[1]Субвенция_факт!AF12*1000</f>
        <v>871470</v>
      </c>
      <c r="AM11" s="1081">
        <v>217867.5</v>
      </c>
      <c r="AP11" s="395"/>
      <c r="AQ11" s="256"/>
      <c r="AR11" s="256"/>
      <c r="AS11" s="256"/>
    </row>
    <row r="12" spans="1:45" ht="21" customHeight="1" x14ac:dyDescent="0.3">
      <c r="A12" s="393" t="s">
        <v>84</v>
      </c>
      <c r="B12" s="257">
        <f t="shared" si="0"/>
        <v>321014827</v>
      </c>
      <c r="C12" s="257">
        <f t="shared" si="1"/>
        <v>80916867.5</v>
      </c>
      <c r="D12" s="209">
        <f>[1]Субвенция_факт!I13*1000</f>
        <v>200000</v>
      </c>
      <c r="E12" s="803"/>
      <c r="F12" s="209">
        <f>[1]Субвенция_факт!J13*1000</f>
        <v>2258000</v>
      </c>
      <c r="G12" s="1081">
        <v>564000</v>
      </c>
      <c r="H12" s="209">
        <f>[1]Субвенция_факт!L13*1000</f>
        <v>9944400</v>
      </c>
      <c r="I12" s="1081">
        <v>4300000</v>
      </c>
      <c r="J12" s="209">
        <f>[1]Субвенция_факт!M13*1000</f>
        <v>3734850</v>
      </c>
      <c r="K12" s="1081">
        <v>3396000</v>
      </c>
      <c r="L12" s="209">
        <f>[1]Субвенция_факт!N13*1000</f>
        <v>1291400</v>
      </c>
      <c r="M12" s="1081">
        <v>322800</v>
      </c>
      <c r="N12" s="209">
        <f>[1]Субвенция_факт!O13*1000</f>
        <v>50250</v>
      </c>
      <c r="O12" s="1081">
        <v>0</v>
      </c>
      <c r="P12" s="209">
        <f>[1]Субвенция_факт!Q13*1000</f>
        <v>675360</v>
      </c>
      <c r="Q12" s="1081">
        <v>168000</v>
      </c>
      <c r="R12" s="209">
        <f>[1]Субвенция_факт!R13*1000</f>
        <v>2503200</v>
      </c>
      <c r="S12" s="1081">
        <v>639800</v>
      </c>
      <c r="T12" s="209">
        <f>[1]Субвенция_факт!S13*1000</f>
        <v>501100</v>
      </c>
      <c r="U12" s="1081">
        <v>167200</v>
      </c>
      <c r="V12" s="209">
        <f>[1]Субвенция_факт!T13*1000</f>
        <v>80011000</v>
      </c>
      <c r="W12" s="1081">
        <v>16900000</v>
      </c>
      <c r="X12" s="209">
        <f>[1]Субвенция_факт!U13*1000</f>
        <v>216369000</v>
      </c>
      <c r="Y12" s="1081">
        <v>53500000</v>
      </c>
      <c r="Z12" s="209">
        <f>[1]Субвенция_факт!V13*1000</f>
        <v>0</v>
      </c>
      <c r="AA12" s="655"/>
      <c r="AB12" s="209">
        <f>[1]Субвенция_факт!W13*1000</f>
        <v>8000</v>
      </c>
      <c r="AC12" s="1081">
        <v>0</v>
      </c>
      <c r="AD12" s="209">
        <f>[1]Субвенция_факт!X13*1000</f>
        <v>1783400</v>
      </c>
      <c r="AE12" s="1081">
        <v>626000</v>
      </c>
      <c r="AF12" s="209">
        <f>[1]Субвенция_факт!Y13*1000</f>
        <v>0</v>
      </c>
      <c r="AG12" s="655"/>
      <c r="AH12" s="209">
        <f>[1]Субвенция_факт!Z13*1000</f>
        <v>620300</v>
      </c>
      <c r="AI12" s="1081">
        <v>120000</v>
      </c>
      <c r="AJ12" s="209">
        <f>[1]Субвенция_факт!AA13*1000</f>
        <v>212297</v>
      </c>
      <c r="AK12" s="1081">
        <v>0</v>
      </c>
      <c r="AL12" s="209">
        <f>[1]Субвенция_факт!AF13*1000</f>
        <v>852270</v>
      </c>
      <c r="AM12" s="1081">
        <v>213067.5</v>
      </c>
      <c r="AP12" s="395"/>
      <c r="AQ12" s="256"/>
      <c r="AR12" s="256"/>
      <c r="AS12" s="256"/>
    </row>
    <row r="13" spans="1:45" ht="21" customHeight="1" x14ac:dyDescent="0.3">
      <c r="A13" s="393" t="s">
        <v>85</v>
      </c>
      <c r="B13" s="257">
        <f t="shared" si="0"/>
        <v>217030878</v>
      </c>
      <c r="C13" s="257">
        <f t="shared" si="1"/>
        <v>53305042.5</v>
      </c>
      <c r="D13" s="209">
        <f>[1]Субвенция_факт!I14*1000</f>
        <v>0</v>
      </c>
      <c r="E13" s="803"/>
      <c r="F13" s="209">
        <f>[1]Субвенция_факт!J14*1000</f>
        <v>1771000</v>
      </c>
      <c r="G13" s="1081">
        <v>442800</v>
      </c>
      <c r="H13" s="209">
        <f>[1]Субвенция_факт!L14*1000</f>
        <v>7248400</v>
      </c>
      <c r="I13" s="1081">
        <v>1700000</v>
      </c>
      <c r="J13" s="209">
        <f>[1]Субвенция_факт!M14*1000</f>
        <v>1640650</v>
      </c>
      <c r="K13" s="1081">
        <v>500000</v>
      </c>
      <c r="L13" s="209">
        <f>[1]Субвенция_факт!N14*1000</f>
        <v>610100</v>
      </c>
      <c r="M13" s="1081">
        <v>150000</v>
      </c>
      <c r="N13" s="209">
        <f>[1]Субвенция_факт!O14*1000</f>
        <v>100500</v>
      </c>
      <c r="O13" s="1081">
        <v>0</v>
      </c>
      <c r="P13" s="209">
        <f>[1]Субвенция_факт!Q14*1000</f>
        <v>385920</v>
      </c>
      <c r="Q13" s="1081">
        <v>96000</v>
      </c>
      <c r="R13" s="209">
        <f>[1]Субвенция_факт!R14*1000</f>
        <v>1927100</v>
      </c>
      <c r="S13" s="1081">
        <v>650000</v>
      </c>
      <c r="T13" s="209">
        <f>[1]Субвенция_факт!S14*1000</f>
        <v>565400</v>
      </c>
      <c r="U13" s="1081">
        <v>189400</v>
      </c>
      <c r="V13" s="209">
        <f>[1]Субвенция_факт!T14*1000</f>
        <v>31930000</v>
      </c>
      <c r="W13" s="1081">
        <v>6395000</v>
      </c>
      <c r="X13" s="209">
        <f>[1]Субвенция_факт!U14*1000</f>
        <v>167106000</v>
      </c>
      <c r="Y13" s="1081">
        <v>42100000</v>
      </c>
      <c r="Z13" s="209">
        <f>[1]Субвенция_факт!V14*1000</f>
        <v>0</v>
      </c>
      <c r="AA13" s="655"/>
      <c r="AB13" s="209">
        <f>[1]Субвенция_факт!W14*1000</f>
        <v>3000</v>
      </c>
      <c r="AC13" s="1081">
        <v>0</v>
      </c>
      <c r="AD13" s="209">
        <f>[1]Субвенция_факт!X14*1000</f>
        <v>2006000</v>
      </c>
      <c r="AE13" s="1081">
        <v>702000</v>
      </c>
      <c r="AF13" s="209">
        <f>[1]Субвенция_факт!Y14*1000</f>
        <v>0</v>
      </c>
      <c r="AG13" s="655"/>
      <c r="AH13" s="209">
        <f>[1]Субвенция_факт!Z14*1000</f>
        <v>573500</v>
      </c>
      <c r="AI13" s="1081">
        <v>180000</v>
      </c>
      <c r="AJ13" s="209">
        <f>[1]Субвенция_факт!AA14*1000</f>
        <v>363938</v>
      </c>
      <c r="AK13" s="1081">
        <v>0</v>
      </c>
      <c r="AL13" s="209">
        <f>[1]Субвенция_факт!AF14*1000</f>
        <v>799370</v>
      </c>
      <c r="AM13" s="1081">
        <v>199842.5</v>
      </c>
      <c r="AP13" s="395"/>
      <c r="AQ13" s="256"/>
      <c r="AR13" s="256"/>
      <c r="AS13" s="256"/>
    </row>
    <row r="14" spans="1:45" ht="21" customHeight="1" x14ac:dyDescent="0.3">
      <c r="A14" s="393" t="s">
        <v>86</v>
      </c>
      <c r="B14" s="257">
        <f t="shared" si="0"/>
        <v>322340000</v>
      </c>
      <c r="C14" s="257">
        <f t="shared" si="1"/>
        <v>99934141.5</v>
      </c>
      <c r="D14" s="209">
        <f>[1]Субвенция_факт!I15*1000</f>
        <v>0</v>
      </c>
      <c r="E14" s="803"/>
      <c r="F14" s="209">
        <f>[1]Субвенция_факт!J15*1000</f>
        <v>2010000</v>
      </c>
      <c r="G14" s="1081">
        <v>502299</v>
      </c>
      <c r="H14" s="209">
        <f>[1]Субвенция_факт!L15*1000</f>
        <v>9913700</v>
      </c>
      <c r="I14" s="1081">
        <v>4700000</v>
      </c>
      <c r="J14" s="209">
        <f>[1]Субвенция_факт!M15*1000</f>
        <v>2101400</v>
      </c>
      <c r="K14" s="1081">
        <v>0</v>
      </c>
      <c r="L14" s="209">
        <f>[1]Субвенция_факт!N15*1000</f>
        <v>1149800</v>
      </c>
      <c r="M14" s="1081">
        <v>300000</v>
      </c>
      <c r="N14" s="209">
        <f>[1]Субвенция_факт!O15*1000</f>
        <v>201000</v>
      </c>
      <c r="O14" s="1081">
        <v>0</v>
      </c>
      <c r="P14" s="209">
        <f>[1]Субвенция_факт!Q15*1000</f>
        <v>96480</v>
      </c>
      <c r="Q14" s="1081">
        <v>48000</v>
      </c>
      <c r="R14" s="209">
        <f>[1]Субвенция_факт!R15*1000</f>
        <v>3079500</v>
      </c>
      <c r="S14" s="1081">
        <v>700000</v>
      </c>
      <c r="T14" s="209">
        <f>[1]Субвенция_факт!S15*1000</f>
        <v>501600</v>
      </c>
      <c r="U14" s="1081">
        <v>167400</v>
      </c>
      <c r="V14" s="209">
        <f>[1]Субвенция_факт!T15*1000</f>
        <v>83968000</v>
      </c>
      <c r="W14" s="1081">
        <v>24900000</v>
      </c>
      <c r="X14" s="209">
        <f>[1]Субвенция_факт!U15*1000</f>
        <v>215800000</v>
      </c>
      <c r="Y14" s="1081">
        <v>67700000</v>
      </c>
      <c r="Z14" s="209">
        <f>[1]Субвенция_факт!V15*1000</f>
        <v>0</v>
      </c>
      <c r="AA14" s="655"/>
      <c r="AB14" s="209">
        <f>[1]Субвенция_факт!W15*1000</f>
        <v>1500</v>
      </c>
      <c r="AC14" s="1081">
        <v>0</v>
      </c>
      <c r="AD14" s="209">
        <f>[1]Субвенция_факт!X15*1000</f>
        <v>1653200</v>
      </c>
      <c r="AE14" s="1081">
        <v>573000</v>
      </c>
      <c r="AF14" s="209">
        <f>[1]Субвенция_факт!Y15*1000</f>
        <v>0</v>
      </c>
      <c r="AG14" s="655"/>
      <c r="AH14" s="209">
        <f>[1]Субвенция_факт!Z15*1000</f>
        <v>590400</v>
      </c>
      <c r="AI14" s="1081">
        <v>146400</v>
      </c>
      <c r="AJ14" s="209">
        <f>[1]Субвенция_факт!AA15*1000</f>
        <v>485250</v>
      </c>
      <c r="AK14" s="1081">
        <v>0</v>
      </c>
      <c r="AL14" s="209">
        <f>[1]Субвенция_факт!AF15*1000</f>
        <v>788170</v>
      </c>
      <c r="AM14" s="1081">
        <v>197042.5</v>
      </c>
      <c r="AP14" s="395"/>
      <c r="AQ14" s="256"/>
      <c r="AR14" s="256"/>
      <c r="AS14" s="256"/>
    </row>
    <row r="15" spans="1:45" ht="21" customHeight="1" x14ac:dyDescent="0.3">
      <c r="A15" s="393" t="s">
        <v>87</v>
      </c>
      <c r="B15" s="257">
        <f t="shared" si="0"/>
        <v>269429604</v>
      </c>
      <c r="C15" s="257">
        <f t="shared" si="1"/>
        <v>71295192.5</v>
      </c>
      <c r="D15" s="209">
        <f>[1]Субвенция_факт!I16*1000</f>
        <v>0</v>
      </c>
      <c r="E15" s="803"/>
      <c r="F15" s="209">
        <f>[1]Субвенция_факт!J16*1000</f>
        <v>824000</v>
      </c>
      <c r="G15" s="1081">
        <v>236100</v>
      </c>
      <c r="H15" s="209">
        <f>[1]Субвенция_факт!L16*1000</f>
        <v>12197600</v>
      </c>
      <c r="I15" s="1081">
        <v>4080000</v>
      </c>
      <c r="J15" s="209">
        <f>[1]Субвенция_факт!M16*1000</f>
        <v>2896050</v>
      </c>
      <c r="K15" s="1081">
        <v>2633500</v>
      </c>
      <c r="L15" s="209">
        <f>[1]Субвенция_факт!N16*1000</f>
        <v>1315400</v>
      </c>
      <c r="M15" s="1081">
        <v>300000</v>
      </c>
      <c r="N15" s="209">
        <f>[1]Субвенция_факт!O16*1000</f>
        <v>150750</v>
      </c>
      <c r="O15" s="1081">
        <v>0</v>
      </c>
      <c r="P15" s="209">
        <f>[1]Субвенция_факт!Q16*1000</f>
        <v>289440</v>
      </c>
      <c r="Q15" s="1081">
        <v>136000</v>
      </c>
      <c r="R15" s="209">
        <f>[1]Субвенция_факт!R16*1000</f>
        <v>2503300</v>
      </c>
      <c r="S15" s="1081">
        <v>759550</v>
      </c>
      <c r="T15" s="209">
        <f>[1]Субвенция_факт!S16*1000</f>
        <v>525900</v>
      </c>
      <c r="U15" s="1081">
        <v>175500</v>
      </c>
      <c r="V15" s="209">
        <f>[1]Субвенция_факт!T16*1000</f>
        <v>68431000</v>
      </c>
      <c r="W15" s="1081">
        <v>17820000</v>
      </c>
      <c r="X15" s="209">
        <f>[1]Субвенция_факт!U16*1000</f>
        <v>176721000</v>
      </c>
      <c r="Y15" s="1081">
        <v>44180400</v>
      </c>
      <c r="Z15" s="209">
        <f>[1]Субвенция_факт!V16*1000</f>
        <v>0</v>
      </c>
      <c r="AA15" s="655"/>
      <c r="AB15" s="209">
        <f>[1]Субвенция_факт!W16*1000</f>
        <v>15500</v>
      </c>
      <c r="AC15" s="1081">
        <v>0</v>
      </c>
      <c r="AD15" s="209">
        <f>[1]Субвенция_факт!X16*1000</f>
        <v>1680700</v>
      </c>
      <c r="AE15" s="1081">
        <v>590000</v>
      </c>
      <c r="AF15" s="209">
        <f>[1]Субвенция_факт!Y16*1000</f>
        <v>0</v>
      </c>
      <c r="AG15" s="655"/>
      <c r="AH15" s="209">
        <f>[1]Субвенция_факт!Z16*1000</f>
        <v>602200</v>
      </c>
      <c r="AI15" s="1081">
        <v>171100</v>
      </c>
      <c r="AJ15" s="209">
        <f>[1]Субвенция_факт!AA16*1000</f>
        <v>424594</v>
      </c>
      <c r="AK15" s="1081">
        <v>0</v>
      </c>
      <c r="AL15" s="209">
        <f>[1]Субвенция_факт!AF16*1000</f>
        <v>852170</v>
      </c>
      <c r="AM15" s="1081">
        <v>213042.5</v>
      </c>
      <c r="AP15" s="395"/>
      <c r="AQ15" s="256"/>
      <c r="AR15" s="256"/>
      <c r="AS15" s="256"/>
    </row>
    <row r="16" spans="1:45" ht="21" customHeight="1" x14ac:dyDescent="0.3">
      <c r="A16" s="393" t="s">
        <v>88</v>
      </c>
      <c r="B16" s="257">
        <f t="shared" si="0"/>
        <v>197864783</v>
      </c>
      <c r="C16" s="257">
        <f t="shared" si="1"/>
        <v>61231942.5</v>
      </c>
      <c r="D16" s="209">
        <f>[1]Субвенция_факт!I17*1000</f>
        <v>0</v>
      </c>
      <c r="E16" s="803"/>
      <c r="F16" s="209">
        <f>[1]Субвенция_факт!J17*1000</f>
        <v>1700000</v>
      </c>
      <c r="G16" s="1081">
        <v>435000</v>
      </c>
      <c r="H16" s="209">
        <f>[1]Субвенция_факт!L17*1000</f>
        <v>7073300</v>
      </c>
      <c r="I16" s="1081">
        <v>2300000</v>
      </c>
      <c r="J16" s="209">
        <f>[1]Субвенция_факт!M17*1000</f>
        <v>1790550</v>
      </c>
      <c r="K16" s="1081">
        <v>300000</v>
      </c>
      <c r="L16" s="209">
        <f>[1]Субвенция_факт!N17*1000</f>
        <v>604000</v>
      </c>
      <c r="M16" s="1081">
        <v>190000</v>
      </c>
      <c r="N16" s="209">
        <f>[1]Субвенция_факт!O17*1000</f>
        <v>50250</v>
      </c>
      <c r="O16" s="1081">
        <v>0</v>
      </c>
      <c r="P16" s="209">
        <f>[1]Субвенция_факт!Q17*1000</f>
        <v>0</v>
      </c>
      <c r="Q16" s="1081"/>
      <c r="R16" s="209">
        <f>[1]Субвенция_факт!R17*1000</f>
        <v>1947600</v>
      </c>
      <c r="S16" s="1081">
        <v>500000</v>
      </c>
      <c r="T16" s="209">
        <f>[1]Субвенция_факт!S17*1000</f>
        <v>542000</v>
      </c>
      <c r="U16" s="1081">
        <v>181500</v>
      </c>
      <c r="V16" s="209">
        <f>[1]Субвенция_факт!T17*1000</f>
        <v>31418000</v>
      </c>
      <c r="W16" s="1081">
        <v>8300000</v>
      </c>
      <c r="X16" s="209">
        <f>[1]Субвенция_факт!U17*1000</f>
        <v>149319000</v>
      </c>
      <c r="Y16" s="1081">
        <v>48000000</v>
      </c>
      <c r="Z16" s="209">
        <f>[1]Субвенция_факт!V17*1000</f>
        <v>0</v>
      </c>
      <c r="AA16" s="655"/>
      <c r="AB16" s="209">
        <f>[1]Субвенция_факт!W17*1000</f>
        <v>2500</v>
      </c>
      <c r="AC16" s="1081">
        <v>0</v>
      </c>
      <c r="AD16" s="209">
        <f>[1]Субвенция_факт!X17*1000</f>
        <v>1908800</v>
      </c>
      <c r="AE16" s="1081">
        <v>678000</v>
      </c>
      <c r="AF16" s="209">
        <f>[1]Субвенция_факт!Y17*1000</f>
        <v>0</v>
      </c>
      <c r="AG16" s="655"/>
      <c r="AH16" s="209">
        <f>[1]Субвенция_факт!Z17*1000</f>
        <v>597700</v>
      </c>
      <c r="AI16" s="1081">
        <v>150000</v>
      </c>
      <c r="AJ16" s="209">
        <f>[1]Субвенция_факт!AA17*1000</f>
        <v>121313</v>
      </c>
      <c r="AK16" s="1081">
        <v>0</v>
      </c>
      <c r="AL16" s="209">
        <f>[1]Субвенция_факт!AF17*1000</f>
        <v>789770</v>
      </c>
      <c r="AM16" s="1081">
        <v>197442.5</v>
      </c>
      <c r="AP16" s="395"/>
      <c r="AQ16" s="256"/>
      <c r="AR16" s="256"/>
      <c r="AS16" s="256"/>
    </row>
    <row r="17" spans="1:45" ht="21" customHeight="1" x14ac:dyDescent="0.3">
      <c r="A17" s="393" t="s">
        <v>89</v>
      </c>
      <c r="B17" s="257">
        <f t="shared" si="0"/>
        <v>168506853</v>
      </c>
      <c r="C17" s="257">
        <f t="shared" si="1"/>
        <v>53016142.5</v>
      </c>
      <c r="D17" s="209">
        <f>[1]Субвенция_факт!I18*1000</f>
        <v>0</v>
      </c>
      <c r="E17" s="803"/>
      <c r="F17" s="209">
        <f>[1]Субвенция_факт!J18*1000</f>
        <v>1310000</v>
      </c>
      <c r="G17" s="1081">
        <v>328000</v>
      </c>
      <c r="H17" s="209">
        <f>[1]Субвенция_факт!L18*1000</f>
        <v>5069000</v>
      </c>
      <c r="I17" s="1081">
        <v>1500000</v>
      </c>
      <c r="J17" s="209">
        <f>[1]Субвенция_факт!M18*1000</f>
        <v>1440450</v>
      </c>
      <c r="K17" s="1081">
        <v>800000</v>
      </c>
      <c r="L17" s="209">
        <f>[1]Субвенция_факт!N18*1000</f>
        <v>711100</v>
      </c>
      <c r="M17" s="1081">
        <v>210000</v>
      </c>
      <c r="N17" s="209">
        <f>[1]Субвенция_факт!O18*1000</f>
        <v>0</v>
      </c>
      <c r="O17" s="1081">
        <v>0</v>
      </c>
      <c r="P17" s="209">
        <f>[1]Субвенция_факт!Q18*1000</f>
        <v>1061280</v>
      </c>
      <c r="Q17" s="1081">
        <v>340000</v>
      </c>
      <c r="R17" s="209">
        <f>[1]Субвенция_факт!R18*1000</f>
        <v>1927100</v>
      </c>
      <c r="S17" s="1081">
        <v>620000</v>
      </c>
      <c r="T17" s="209">
        <f>[1]Субвенция_факт!S18*1000</f>
        <v>509500</v>
      </c>
      <c r="U17" s="1081">
        <v>170400</v>
      </c>
      <c r="V17" s="209">
        <f>[1]Субвенция_факт!T18*1000</f>
        <v>48163000</v>
      </c>
      <c r="W17" s="1081">
        <v>18000000</v>
      </c>
      <c r="X17" s="209">
        <f>[1]Субвенция_факт!U18*1000</f>
        <v>104691000</v>
      </c>
      <c r="Y17" s="1081">
        <v>30000000</v>
      </c>
      <c r="Z17" s="209">
        <f>[1]Субвенция_факт!V18*1000</f>
        <v>0</v>
      </c>
      <c r="AA17" s="655"/>
      <c r="AB17" s="209">
        <f>[1]Субвенция_факт!W18*1000</f>
        <v>4500</v>
      </c>
      <c r="AC17" s="1081">
        <v>2500</v>
      </c>
      <c r="AD17" s="209">
        <f>[1]Субвенция_факт!X18*1000</f>
        <v>1980900</v>
      </c>
      <c r="AE17" s="1081">
        <v>695000</v>
      </c>
      <c r="AF17" s="209">
        <f>[1]Субвенция_факт!Y18*1000</f>
        <v>0</v>
      </c>
      <c r="AG17" s="655"/>
      <c r="AH17" s="209">
        <f>[1]Субвенция_факт!Z18*1000</f>
        <v>605100</v>
      </c>
      <c r="AI17" s="1081">
        <v>160000</v>
      </c>
      <c r="AJ17" s="209">
        <f>[1]Субвенция_факт!AA18*1000</f>
        <v>272953</v>
      </c>
      <c r="AK17" s="1081">
        <v>0</v>
      </c>
      <c r="AL17" s="209">
        <f>[1]Субвенция_факт!AF18*1000</f>
        <v>760970</v>
      </c>
      <c r="AM17" s="1081">
        <v>190242.5</v>
      </c>
      <c r="AP17" s="395"/>
      <c r="AQ17" s="256"/>
      <c r="AR17" s="256"/>
      <c r="AS17" s="256"/>
    </row>
    <row r="18" spans="1:45" ht="21" customHeight="1" x14ac:dyDescent="0.3">
      <c r="A18" s="393" t="s">
        <v>90</v>
      </c>
      <c r="B18" s="257">
        <f t="shared" si="0"/>
        <v>394511435</v>
      </c>
      <c r="C18" s="257">
        <f t="shared" si="1"/>
        <v>97620972.5</v>
      </c>
      <c r="D18" s="209">
        <f>[1]Субвенция_факт!I19*1000</f>
        <v>0</v>
      </c>
      <c r="E18" s="803"/>
      <c r="F18" s="209">
        <f>[1]Субвенция_факт!J19*1000</f>
        <v>1899000</v>
      </c>
      <c r="G18" s="1081">
        <v>362000</v>
      </c>
      <c r="H18" s="209">
        <f>[1]Субвенция_факт!L19*1000</f>
        <v>17478800</v>
      </c>
      <c r="I18" s="1081">
        <v>4200000</v>
      </c>
      <c r="J18" s="209">
        <f>[1]Субвенция_факт!M19*1000</f>
        <v>3534900</v>
      </c>
      <c r="K18" s="1081">
        <v>40130</v>
      </c>
      <c r="L18" s="209">
        <f>[1]Субвенция_факт!N19*1000</f>
        <v>1145200</v>
      </c>
      <c r="M18" s="1081">
        <v>300000</v>
      </c>
      <c r="N18" s="209">
        <f>[1]Субвенция_факт!O19*1000</f>
        <v>201000</v>
      </c>
      <c r="O18" s="1081">
        <v>0</v>
      </c>
      <c r="P18" s="209">
        <f>[1]Субвенция_факт!Q19*1000</f>
        <v>289440</v>
      </c>
      <c r="Q18" s="1081">
        <v>72000</v>
      </c>
      <c r="R18" s="209">
        <f>[1]Субвенция_факт!R19*1000</f>
        <v>3177000</v>
      </c>
      <c r="S18" s="1081">
        <v>780000</v>
      </c>
      <c r="T18" s="209">
        <f>[1]Субвенция_факт!S19*1000</f>
        <v>499100</v>
      </c>
      <c r="U18" s="1081">
        <v>167000</v>
      </c>
      <c r="V18" s="209">
        <f>[1]Субвенция_факт!T19*1000</f>
        <v>121291000</v>
      </c>
      <c r="W18" s="1081">
        <v>30322800</v>
      </c>
      <c r="X18" s="209">
        <f>[1]Субвенция_факт!U19*1000</f>
        <v>241204000</v>
      </c>
      <c r="Y18" s="1081">
        <v>60300000</v>
      </c>
      <c r="Z18" s="209">
        <f>[1]Субвенция_факт!V19*1000</f>
        <v>0</v>
      </c>
      <c r="AA18" s="655"/>
      <c r="AB18" s="209">
        <f>[1]Субвенция_факт!W19*1000</f>
        <v>10000</v>
      </c>
      <c r="AC18" s="1081">
        <v>0</v>
      </c>
      <c r="AD18" s="209">
        <f>[1]Субвенция_факт!X19*1000</f>
        <v>2088400</v>
      </c>
      <c r="AE18" s="1081">
        <v>725000</v>
      </c>
      <c r="AF18" s="209">
        <f>[1]Субвенция_факт!Y19*1000</f>
        <v>0</v>
      </c>
      <c r="AG18" s="655"/>
      <c r="AH18" s="209">
        <f>[1]Субвенция_факт!Z19*1000</f>
        <v>608400</v>
      </c>
      <c r="AI18" s="1081">
        <v>141400</v>
      </c>
      <c r="AJ18" s="209">
        <f>[1]Субвенция_факт!AA19*1000</f>
        <v>242625</v>
      </c>
      <c r="AK18" s="1081">
        <v>0</v>
      </c>
      <c r="AL18" s="209">
        <f>[1]Субвенция_факт!AF19*1000</f>
        <v>842570</v>
      </c>
      <c r="AM18" s="1081">
        <v>210642.5</v>
      </c>
      <c r="AP18" s="395"/>
      <c r="AQ18" s="256"/>
      <c r="AR18" s="256"/>
      <c r="AS18" s="256"/>
    </row>
    <row r="19" spans="1:45" ht="21" customHeight="1" x14ac:dyDescent="0.3">
      <c r="A19" s="393" t="s">
        <v>91</v>
      </c>
      <c r="B19" s="257">
        <f t="shared" si="0"/>
        <v>246594439</v>
      </c>
      <c r="C19" s="257">
        <f t="shared" si="1"/>
        <v>65030342.5</v>
      </c>
      <c r="D19" s="209">
        <f>[1]Субвенция_факт!I20*1000</f>
        <v>0</v>
      </c>
      <c r="E19" s="803"/>
      <c r="F19" s="209">
        <f>[1]Субвенция_факт!J20*1000</f>
        <v>1675000</v>
      </c>
      <c r="G19" s="1081">
        <v>410800</v>
      </c>
      <c r="H19" s="209">
        <f>[1]Субвенция_факт!L20*1000</f>
        <v>7088600</v>
      </c>
      <c r="I19" s="1081">
        <v>2600000</v>
      </c>
      <c r="J19" s="209">
        <f>[1]Субвенция_факт!M20*1000</f>
        <v>1895100</v>
      </c>
      <c r="K19" s="1081">
        <v>0</v>
      </c>
      <c r="L19" s="209">
        <f>[1]Субвенция_факт!N20*1000</f>
        <v>607500</v>
      </c>
      <c r="M19" s="1081">
        <v>150000</v>
      </c>
      <c r="N19" s="209">
        <f>[1]Субвенция_факт!O20*1000</f>
        <v>0</v>
      </c>
      <c r="O19" s="1081">
        <v>0</v>
      </c>
      <c r="P19" s="209">
        <f>[1]Субвенция_факт!Q20*1000</f>
        <v>192960</v>
      </c>
      <c r="Q19" s="1081">
        <v>48000</v>
      </c>
      <c r="R19" s="209">
        <f>[1]Субвенция_факт!R20*1000</f>
        <v>1883000</v>
      </c>
      <c r="S19" s="1081">
        <v>480000</v>
      </c>
      <c r="T19" s="209">
        <f>[1]Субвенция_факт!S20*1000</f>
        <v>533200</v>
      </c>
      <c r="U19" s="1081">
        <v>178300</v>
      </c>
      <c r="V19" s="209">
        <f>[1]Субвенция_факт!T20*1000</f>
        <v>49541000</v>
      </c>
      <c r="W19" s="1081">
        <v>13500000</v>
      </c>
      <c r="X19" s="209">
        <f>[1]Субвенция_факт!U20*1000</f>
        <v>179007000</v>
      </c>
      <c r="Y19" s="1081">
        <v>46500000</v>
      </c>
      <c r="Z19" s="209">
        <f>[1]Субвенция_факт!V20*1000</f>
        <v>0</v>
      </c>
      <c r="AA19" s="655"/>
      <c r="AB19" s="209">
        <f>[1]Субвенция_факт!W20*1000</f>
        <v>11500</v>
      </c>
      <c r="AC19" s="1081">
        <v>0</v>
      </c>
      <c r="AD19" s="209">
        <f>[1]Субвенция_факт!X20*1000</f>
        <v>2451000</v>
      </c>
      <c r="AE19" s="1081">
        <v>820000</v>
      </c>
      <c r="AF19" s="209">
        <f>[1]Субвенция_факт!Y20*1000</f>
        <v>0</v>
      </c>
      <c r="AG19" s="655"/>
      <c r="AH19" s="209">
        <f>[1]Субвенция_факт!Z20*1000</f>
        <v>614000</v>
      </c>
      <c r="AI19" s="1081">
        <v>153000</v>
      </c>
      <c r="AJ19" s="209">
        <f>[1]Субвенция_факт!AA20*1000</f>
        <v>333609</v>
      </c>
      <c r="AK19" s="1081">
        <v>0</v>
      </c>
      <c r="AL19" s="209">
        <f>[1]Субвенция_факт!AF20*1000</f>
        <v>760970</v>
      </c>
      <c r="AM19" s="1081">
        <v>190242.5</v>
      </c>
      <c r="AP19" s="395"/>
      <c r="AQ19" s="256"/>
      <c r="AR19" s="256"/>
      <c r="AS19" s="256"/>
    </row>
    <row r="20" spans="1:45" ht="21" customHeight="1" x14ac:dyDescent="0.3">
      <c r="A20" s="393" t="s">
        <v>92</v>
      </c>
      <c r="B20" s="257">
        <f t="shared" si="0"/>
        <v>554917521</v>
      </c>
      <c r="C20" s="257">
        <f t="shared" si="1"/>
        <v>139552007.5</v>
      </c>
      <c r="D20" s="209">
        <f>[1]Субвенция_факт!I21*1000</f>
        <v>0</v>
      </c>
      <c r="E20" s="803"/>
      <c r="F20" s="209">
        <f>[1]Субвенция_факт!J21*1000</f>
        <v>3170000</v>
      </c>
      <c r="G20" s="1081">
        <v>793000</v>
      </c>
      <c r="H20" s="209">
        <f>[1]Субвенция_факт!L21*1000</f>
        <v>19581400</v>
      </c>
      <c r="I20" s="1081">
        <v>6700000</v>
      </c>
      <c r="J20" s="209">
        <f>[1]Субвенция_факт!M21*1000</f>
        <v>4064149.9999999995</v>
      </c>
      <c r="K20" s="1081">
        <v>145840</v>
      </c>
      <c r="L20" s="209">
        <f>[1]Субвенция_факт!N21*1000</f>
        <v>1141200</v>
      </c>
      <c r="M20" s="1081">
        <v>200000</v>
      </c>
      <c r="N20" s="209">
        <f>[1]Субвенция_факт!O21*1000</f>
        <v>0</v>
      </c>
      <c r="O20" s="1081">
        <v>0</v>
      </c>
      <c r="P20" s="209">
        <f>[1]Субвенция_факт!Q21*1000</f>
        <v>1157760</v>
      </c>
      <c r="Q20" s="1081">
        <v>300000</v>
      </c>
      <c r="R20" s="209">
        <f>[1]Субвенция_факт!R21*1000</f>
        <v>4929900</v>
      </c>
      <c r="S20" s="1081">
        <v>1900000</v>
      </c>
      <c r="T20" s="209">
        <f>[1]Субвенция_факт!S21*1000</f>
        <v>518000</v>
      </c>
      <c r="U20" s="1081">
        <v>173500</v>
      </c>
      <c r="V20" s="209">
        <f>[1]Субвенция_факт!T21*1000</f>
        <v>95736000</v>
      </c>
      <c r="W20" s="1081">
        <v>23300000</v>
      </c>
      <c r="X20" s="209">
        <f>[1]Субвенция_факт!U21*1000</f>
        <v>420184000</v>
      </c>
      <c r="Y20" s="1081">
        <v>105000000</v>
      </c>
      <c r="Z20" s="209">
        <f>[1]Субвенция_факт!V21*1000</f>
        <v>0</v>
      </c>
      <c r="AA20" s="655"/>
      <c r="AB20" s="209">
        <f>[1]Субвенция_факт!W21*1000</f>
        <v>11500</v>
      </c>
      <c r="AC20" s="1081">
        <v>0</v>
      </c>
      <c r="AD20" s="209">
        <f>[1]Субвенция_факт!X21*1000</f>
        <v>1823900</v>
      </c>
      <c r="AE20" s="1081">
        <v>617000</v>
      </c>
      <c r="AF20" s="209">
        <f>[1]Субвенция_факт!Y21*1000</f>
        <v>0</v>
      </c>
      <c r="AG20" s="655"/>
      <c r="AH20" s="209">
        <f>[1]Субвенция_факт!Z21*1000</f>
        <v>586900</v>
      </c>
      <c r="AI20" s="1081">
        <v>200000</v>
      </c>
      <c r="AJ20" s="209">
        <f>[1]Субвенция_факт!AA21*1000</f>
        <v>1122141</v>
      </c>
      <c r="AK20" s="1081">
        <v>0</v>
      </c>
      <c r="AL20" s="209">
        <f>[1]Субвенция_факт!AF21*1000</f>
        <v>890670</v>
      </c>
      <c r="AM20" s="1081">
        <v>222667.5</v>
      </c>
      <c r="AP20" s="395"/>
      <c r="AQ20" s="256"/>
      <c r="AR20" s="256"/>
      <c r="AS20" s="256"/>
    </row>
    <row r="21" spans="1:45" ht="21" customHeight="1" x14ac:dyDescent="0.3">
      <c r="A21" s="393" t="s">
        <v>93</v>
      </c>
      <c r="B21" s="257">
        <f t="shared" si="0"/>
        <v>209523981</v>
      </c>
      <c r="C21" s="257">
        <f t="shared" si="1"/>
        <v>52332919.5</v>
      </c>
      <c r="D21" s="209">
        <f>[1]Субвенция_факт!I22*1000</f>
        <v>0</v>
      </c>
      <c r="E21" s="803"/>
      <c r="F21" s="209">
        <f>[1]Субвенция_факт!J22*1000</f>
        <v>1350000</v>
      </c>
      <c r="G21" s="1081">
        <v>307852</v>
      </c>
      <c r="H21" s="209">
        <f>[1]Субвенция_факт!L22*1000</f>
        <v>6747500</v>
      </c>
      <c r="I21" s="1081">
        <v>2250000</v>
      </c>
      <c r="J21" s="209">
        <f>[1]Субвенция_факт!M22*1000</f>
        <v>1794950</v>
      </c>
      <c r="K21" s="1081">
        <v>0</v>
      </c>
      <c r="L21" s="209">
        <f>[1]Субвенция_факт!N22*1000</f>
        <v>566900</v>
      </c>
      <c r="M21" s="1081">
        <v>136200</v>
      </c>
      <c r="N21" s="209">
        <f>[1]Субвенция_факт!O22*1000</f>
        <v>0</v>
      </c>
      <c r="O21" s="1081"/>
      <c r="P21" s="209">
        <f>[1]Субвенция_факт!Q22*1000</f>
        <v>96480</v>
      </c>
      <c r="Q21" s="1081">
        <v>24000</v>
      </c>
      <c r="R21" s="209">
        <f>[1]Субвенция_факт!R22*1000</f>
        <v>1780400</v>
      </c>
      <c r="S21" s="1081">
        <v>428400</v>
      </c>
      <c r="T21" s="209">
        <f>[1]Субвенция_факт!S22*1000</f>
        <v>517000</v>
      </c>
      <c r="U21" s="1081">
        <v>172000</v>
      </c>
      <c r="V21" s="209">
        <f>[1]Субвенция_факт!T22*1000</f>
        <v>45885000</v>
      </c>
      <c r="W21" s="1081">
        <v>12196000</v>
      </c>
      <c r="X21" s="209">
        <f>[1]Субвенция_факт!U22*1000</f>
        <v>144971000</v>
      </c>
      <c r="Y21" s="1081">
        <v>35130000</v>
      </c>
      <c r="Z21" s="209">
        <f>[1]Субвенция_факт!V22*1000</f>
        <v>0</v>
      </c>
      <c r="AA21" s="655"/>
      <c r="AB21" s="209">
        <f>[1]Субвенция_факт!W22*1000</f>
        <v>500</v>
      </c>
      <c r="AC21" s="1081">
        <v>0</v>
      </c>
      <c r="AD21" s="209">
        <f>[1]Субвенция_факт!X22*1000</f>
        <v>4030100</v>
      </c>
      <c r="AE21" s="1081">
        <v>1358000</v>
      </c>
      <c r="AF21" s="209">
        <f>[1]Субвенция_факт!Y22*1000</f>
        <v>0</v>
      </c>
      <c r="AG21" s="655"/>
      <c r="AH21" s="209">
        <f>[1]Субвенция_факт!Z22*1000</f>
        <v>619000</v>
      </c>
      <c r="AI21" s="1081">
        <v>115000</v>
      </c>
      <c r="AJ21" s="209">
        <f>[1]Субвенция_факт!AA22*1000</f>
        <v>303281</v>
      </c>
      <c r="AK21" s="1081">
        <v>0</v>
      </c>
      <c r="AL21" s="209">
        <f>[1]Субвенция_факт!AF22*1000</f>
        <v>861870</v>
      </c>
      <c r="AM21" s="1081">
        <v>215467.5</v>
      </c>
      <c r="AP21" s="395"/>
      <c r="AQ21" s="256"/>
      <c r="AR21" s="256"/>
      <c r="AS21" s="256"/>
    </row>
    <row r="22" spans="1:45" ht="21" customHeight="1" x14ac:dyDescent="0.3">
      <c r="A22" s="393" t="s">
        <v>94</v>
      </c>
      <c r="B22" s="257">
        <f t="shared" si="0"/>
        <v>276982103</v>
      </c>
      <c r="C22" s="257">
        <f t="shared" si="1"/>
        <v>84661442.5</v>
      </c>
      <c r="D22" s="209">
        <f>[1]Субвенция_факт!I23*1000</f>
        <v>0</v>
      </c>
      <c r="E22" s="803"/>
      <c r="F22" s="209">
        <f>[1]Субвенция_факт!J23*1000</f>
        <v>2200000</v>
      </c>
      <c r="G22" s="1081">
        <v>552000</v>
      </c>
      <c r="H22" s="209">
        <f>[1]Субвенция_факт!L23*1000</f>
        <v>9283500</v>
      </c>
      <c r="I22" s="1081">
        <v>2600000</v>
      </c>
      <c r="J22" s="209">
        <f>[1]Субвенция_факт!M23*1000</f>
        <v>2132200.0000000005</v>
      </c>
      <c r="K22" s="1081">
        <v>550000</v>
      </c>
      <c r="L22" s="209">
        <f>[1]Субвенция_факт!N23*1000</f>
        <v>1170500</v>
      </c>
      <c r="M22" s="1081">
        <v>300000</v>
      </c>
      <c r="N22" s="209">
        <f>[1]Субвенция_факт!O23*1000</f>
        <v>100500</v>
      </c>
      <c r="O22" s="1081">
        <v>0</v>
      </c>
      <c r="P22" s="209">
        <f>[1]Субвенция_факт!Q23*1000</f>
        <v>96480</v>
      </c>
      <c r="Q22" s="1081">
        <v>0</v>
      </c>
      <c r="R22" s="209">
        <f>[1]Субвенция_факт!R23*1000</f>
        <v>1877200</v>
      </c>
      <c r="S22" s="1081">
        <v>460000</v>
      </c>
      <c r="T22" s="209">
        <f>[1]Субвенция_факт!S23*1000</f>
        <v>521600</v>
      </c>
      <c r="U22" s="1081">
        <v>174400</v>
      </c>
      <c r="V22" s="209">
        <f>[1]Субвенция_факт!T23*1000</f>
        <v>43879000</v>
      </c>
      <c r="W22" s="1081">
        <v>8860000</v>
      </c>
      <c r="X22" s="209">
        <f>[1]Субвенция_факт!U23*1000</f>
        <v>211605000</v>
      </c>
      <c r="Y22" s="1081">
        <v>70000000</v>
      </c>
      <c r="Z22" s="209">
        <f>[1]Субвенция_факт!V23*1000</f>
        <v>0</v>
      </c>
      <c r="AA22" s="655"/>
      <c r="AB22" s="209">
        <f>[1]Субвенция_факт!W23*1000</f>
        <v>3500</v>
      </c>
      <c r="AC22" s="1081">
        <v>0</v>
      </c>
      <c r="AD22" s="209">
        <f>[1]Субвенция_факт!X23*1000</f>
        <v>2432300</v>
      </c>
      <c r="AE22" s="1081">
        <v>818000</v>
      </c>
      <c r="AF22" s="209">
        <f>[1]Субвенция_факт!Y23*1000</f>
        <v>0</v>
      </c>
      <c r="AG22" s="655"/>
      <c r="AH22" s="209">
        <f>[1]Субвенция_факт!Z23*1000</f>
        <v>619200</v>
      </c>
      <c r="AI22" s="1081">
        <v>150000</v>
      </c>
      <c r="AJ22" s="209">
        <f>[1]Субвенция_факт!AA23*1000</f>
        <v>272953</v>
      </c>
      <c r="AK22" s="1081">
        <v>0</v>
      </c>
      <c r="AL22" s="209">
        <f>[1]Субвенция_факт!AF23*1000</f>
        <v>788170</v>
      </c>
      <c r="AM22" s="1081">
        <v>197042.5</v>
      </c>
      <c r="AP22" s="395"/>
      <c r="AQ22" s="256"/>
      <c r="AR22" s="256"/>
      <c r="AS22" s="256"/>
    </row>
    <row r="23" spans="1:45" ht="21" customHeight="1" x14ac:dyDescent="0.3">
      <c r="A23" s="393" t="s">
        <v>95</v>
      </c>
      <c r="B23" s="257">
        <f t="shared" si="0"/>
        <v>426832542</v>
      </c>
      <c r="C23" s="257">
        <f t="shared" si="1"/>
        <v>110081327.5</v>
      </c>
      <c r="D23" s="209">
        <f>[1]Субвенция_факт!I24*1000</f>
        <v>0</v>
      </c>
      <c r="E23" s="803"/>
      <c r="F23" s="209">
        <f>[1]Субвенция_факт!J24*1000</f>
        <v>1690000</v>
      </c>
      <c r="G23" s="1081">
        <v>415360</v>
      </c>
      <c r="H23" s="209">
        <f>[1]Субвенция_факт!L24*1000</f>
        <v>19006500</v>
      </c>
      <c r="I23" s="1081">
        <v>7500000</v>
      </c>
      <c r="J23" s="209">
        <f>[1]Субвенция_факт!M24*1000</f>
        <v>4752150.0000000009</v>
      </c>
      <c r="K23" s="1081">
        <v>10000</v>
      </c>
      <c r="L23" s="209">
        <f>[1]Субвенция_факт!N24*1000</f>
        <v>1109900</v>
      </c>
      <c r="M23" s="1081">
        <v>279000</v>
      </c>
      <c r="N23" s="209">
        <f>[1]Субвенция_факт!O24*1000</f>
        <v>100500</v>
      </c>
      <c r="O23" s="1081">
        <v>0</v>
      </c>
      <c r="P23" s="209">
        <f>[1]Субвенция_факт!Q24*1000</f>
        <v>1447200</v>
      </c>
      <c r="Q23" s="1081">
        <v>312000</v>
      </c>
      <c r="R23" s="209">
        <f>[1]Субвенция_факт!R24*1000</f>
        <v>3542600</v>
      </c>
      <c r="S23" s="1081">
        <v>885600</v>
      </c>
      <c r="T23" s="209">
        <f>[1]Субвенция_факт!S24*1000</f>
        <v>506100</v>
      </c>
      <c r="U23" s="1081">
        <v>169500</v>
      </c>
      <c r="V23" s="209">
        <f>[1]Субвенция_факт!T24*1000</f>
        <v>115077000</v>
      </c>
      <c r="W23" s="1081">
        <v>30000000</v>
      </c>
      <c r="X23" s="209">
        <f>[1]Субвенция_факт!U24*1000</f>
        <v>273946000</v>
      </c>
      <c r="Y23" s="1081">
        <v>69000000</v>
      </c>
      <c r="Z23" s="209">
        <f>[1]Субвенция_факт!V24*1000</f>
        <v>685000</v>
      </c>
      <c r="AA23" s="1081">
        <v>250000</v>
      </c>
      <c r="AB23" s="209">
        <f>[1]Субвенция_факт!W24*1000</f>
        <v>10000</v>
      </c>
      <c r="AC23" s="1081">
        <v>0</v>
      </c>
      <c r="AD23" s="209">
        <f>[1]Субвенция_факт!X24*1000</f>
        <v>2359800</v>
      </c>
      <c r="AE23" s="1081">
        <v>790000</v>
      </c>
      <c r="AF23" s="209">
        <f>[1]Субвенция_факт!Y24*1000</f>
        <v>0</v>
      </c>
      <c r="AG23" s="655"/>
      <c r="AH23" s="209">
        <f>[1]Субвенция_факт!Z24*1000</f>
        <v>1225400</v>
      </c>
      <c r="AI23" s="1081">
        <v>240000</v>
      </c>
      <c r="AJ23" s="209">
        <f>[1]Субвенция_факт!AA24*1000</f>
        <v>454922</v>
      </c>
      <c r="AK23" s="1081">
        <v>0</v>
      </c>
      <c r="AL23" s="209">
        <f>[1]Субвенция_факт!AF24*1000</f>
        <v>919470</v>
      </c>
      <c r="AM23" s="1081">
        <v>229867.5</v>
      </c>
      <c r="AP23" s="395"/>
      <c r="AQ23" s="256"/>
      <c r="AR23" s="256"/>
      <c r="AS23" s="256"/>
    </row>
    <row r="24" spans="1:45" ht="21" customHeight="1" x14ac:dyDescent="0.3">
      <c r="A24" s="393" t="s">
        <v>96</v>
      </c>
      <c r="B24" s="257">
        <f t="shared" si="0"/>
        <v>214405161</v>
      </c>
      <c r="C24" s="257">
        <f t="shared" si="1"/>
        <v>72452292.5</v>
      </c>
      <c r="D24" s="209">
        <f>[1]Субвенция_факт!I25*1000</f>
        <v>0</v>
      </c>
      <c r="E24" s="803"/>
      <c r="F24" s="209">
        <f>[1]Субвенция_факт!J25*1000</f>
        <v>1950000</v>
      </c>
      <c r="G24" s="1081">
        <v>488000</v>
      </c>
      <c r="H24" s="209">
        <f>[1]Субвенция_факт!L25*1000</f>
        <v>7927800</v>
      </c>
      <c r="I24" s="1081">
        <v>2700000</v>
      </c>
      <c r="J24" s="209">
        <f>[1]Субвенция_факт!M25*1000</f>
        <v>1928950</v>
      </c>
      <c r="K24" s="1081">
        <v>700000</v>
      </c>
      <c r="L24" s="209">
        <f>[1]Субвенция_факт!N25*1000</f>
        <v>598100</v>
      </c>
      <c r="M24" s="1081">
        <v>156000</v>
      </c>
      <c r="N24" s="209">
        <f>[1]Субвенция_факт!O25*1000</f>
        <v>0</v>
      </c>
      <c r="O24" s="1081"/>
      <c r="P24" s="209">
        <f>[1]Субвенция_факт!Q25*1000</f>
        <v>675360</v>
      </c>
      <c r="Q24" s="1081">
        <v>168000</v>
      </c>
      <c r="R24" s="209">
        <f>[1]Субвенция_факт!R25*1000</f>
        <v>1890900</v>
      </c>
      <c r="S24" s="1081">
        <v>510000</v>
      </c>
      <c r="T24" s="209">
        <f>[1]Субвенция_факт!S25*1000</f>
        <v>499000</v>
      </c>
      <c r="U24" s="1081">
        <v>166750</v>
      </c>
      <c r="V24" s="209">
        <f>[1]Субвенция_факт!T25*1000</f>
        <v>30945000</v>
      </c>
      <c r="W24" s="1081">
        <v>12000000</v>
      </c>
      <c r="X24" s="209">
        <f>[1]Субвенция_факт!U25*1000</f>
        <v>162703000</v>
      </c>
      <c r="Y24" s="1081">
        <v>54000000</v>
      </c>
      <c r="Z24" s="209">
        <f>[1]Субвенция_факт!V25*1000</f>
        <v>0</v>
      </c>
      <c r="AA24" s="655"/>
      <c r="AB24" s="209">
        <f>[1]Субвенция_факт!W25*1000</f>
        <v>4500</v>
      </c>
      <c r="AC24" s="1081">
        <v>0</v>
      </c>
      <c r="AD24" s="209">
        <f>[1]Субвенция_факт!X25*1000</f>
        <v>3609400</v>
      </c>
      <c r="AE24" s="1081">
        <v>1204000</v>
      </c>
      <c r="AF24" s="209">
        <f>[1]Субвенция_факт!Y25*1000</f>
        <v>0</v>
      </c>
      <c r="AG24" s="655"/>
      <c r="AH24" s="209">
        <f>[1]Субвенция_факт!Z25*1000</f>
        <v>591700</v>
      </c>
      <c r="AI24" s="1081">
        <v>165000</v>
      </c>
      <c r="AJ24" s="209">
        <f>[1]Субвенция_факт!AA25*1000</f>
        <v>303281</v>
      </c>
      <c r="AK24" s="1081">
        <v>0</v>
      </c>
      <c r="AL24" s="209">
        <f>[1]Субвенция_факт!AF25*1000</f>
        <v>778170</v>
      </c>
      <c r="AM24" s="1081">
        <v>194542.5</v>
      </c>
      <c r="AP24" s="395"/>
      <c r="AQ24" s="256"/>
      <c r="AR24" s="256"/>
      <c r="AS24" s="256"/>
    </row>
    <row r="25" spans="1:45" ht="21" customHeight="1" x14ac:dyDescent="0.3">
      <c r="A25" s="393" t="s">
        <v>97</v>
      </c>
      <c r="B25" s="257">
        <f t="shared" si="0"/>
        <v>319984650</v>
      </c>
      <c r="C25" s="257">
        <f t="shared" si="1"/>
        <v>89701202.5</v>
      </c>
      <c r="D25" s="209">
        <f>[1]Субвенция_факт!I26*1000</f>
        <v>0</v>
      </c>
      <c r="E25" s="803"/>
      <c r="F25" s="209">
        <f>[1]Субвенция_факт!J26*1000</f>
        <v>1341000</v>
      </c>
      <c r="G25" s="1081">
        <v>318000</v>
      </c>
      <c r="H25" s="209">
        <f>[1]Субвенция_факт!L26*1000</f>
        <v>13082900</v>
      </c>
      <c r="I25" s="1081">
        <v>4600000</v>
      </c>
      <c r="J25" s="209">
        <f>[1]Субвенция_факт!M26*1000</f>
        <v>3530799.9999999995</v>
      </c>
      <c r="K25" s="1081">
        <v>4510</v>
      </c>
      <c r="L25" s="209">
        <f>[1]Субвенция_факт!N26*1000</f>
        <v>1192600</v>
      </c>
      <c r="M25" s="1081">
        <v>384000</v>
      </c>
      <c r="N25" s="209">
        <f>[1]Субвенция_факт!O26*1000</f>
        <v>50250</v>
      </c>
      <c r="O25" s="1081">
        <v>50250</v>
      </c>
      <c r="P25" s="209">
        <f>[1]Субвенция_факт!Q26*1000</f>
        <v>578880</v>
      </c>
      <c r="Q25" s="1081">
        <v>144000</v>
      </c>
      <c r="R25" s="209">
        <f>[1]Субвенция_факт!R26*1000</f>
        <v>2505900</v>
      </c>
      <c r="S25" s="1081">
        <v>808000</v>
      </c>
      <c r="T25" s="209">
        <f>[1]Субвенция_факт!S26*1000</f>
        <v>512700.00000000006</v>
      </c>
      <c r="U25" s="1081">
        <v>171200</v>
      </c>
      <c r="V25" s="209">
        <f>[1]Субвенция_факт!T26*1000</f>
        <v>73051000</v>
      </c>
      <c r="W25" s="1081">
        <v>22000000</v>
      </c>
      <c r="X25" s="209">
        <f>[1]Субвенция_факт!U26*1000</f>
        <v>219559000</v>
      </c>
      <c r="Y25" s="1081">
        <v>60000000</v>
      </c>
      <c r="Z25" s="209">
        <f>[1]Субвенция_факт!V26*1000</f>
        <v>0</v>
      </c>
      <c r="AA25" s="655"/>
      <c r="AB25" s="209">
        <f>[1]Субвенция_факт!W26*1000</f>
        <v>11500</v>
      </c>
      <c r="AC25" s="1081">
        <v>0</v>
      </c>
      <c r="AD25" s="209">
        <f>[1]Субвенция_факт!X26*1000</f>
        <v>2453200</v>
      </c>
      <c r="AE25" s="1081">
        <v>819000</v>
      </c>
      <c r="AF25" s="209">
        <f>[1]Субвенция_факт!Y26*1000</f>
        <v>0</v>
      </c>
      <c r="AG25" s="655"/>
      <c r="AH25" s="209">
        <f>[1]Субвенция_факт!Z26*1000</f>
        <v>728700</v>
      </c>
      <c r="AI25" s="1081">
        <v>177000</v>
      </c>
      <c r="AJ25" s="209">
        <f>[1]Субвенция_факт!AA26*1000</f>
        <v>485250</v>
      </c>
      <c r="AK25" s="1081">
        <v>0</v>
      </c>
      <c r="AL25" s="209">
        <f>[1]Субвенция_факт!AF26*1000</f>
        <v>900970</v>
      </c>
      <c r="AM25" s="1081">
        <v>225242.5</v>
      </c>
      <c r="AP25" s="395"/>
      <c r="AQ25" s="256"/>
      <c r="AR25" s="256"/>
      <c r="AS25" s="256"/>
    </row>
    <row r="26" spans="1:45" ht="21" customHeight="1" x14ac:dyDescent="0.3">
      <c r="A26" s="393" t="s">
        <v>5</v>
      </c>
      <c r="B26" s="257">
        <f t="shared" si="0"/>
        <v>795887487</v>
      </c>
      <c r="C26" s="257">
        <f t="shared" si="0"/>
        <v>199729600</v>
      </c>
      <c r="D26" s="209">
        <f>[1]Субвенция_факт!I29*1000</f>
        <v>0</v>
      </c>
      <c r="E26" s="803"/>
      <c r="F26" s="209">
        <f>[1]Субвенция_факт!J29*1000</f>
        <v>0</v>
      </c>
      <c r="G26" s="803"/>
      <c r="H26" s="209">
        <f>[1]Субвенция_факт!L29*1000</f>
        <v>41422200</v>
      </c>
      <c r="I26" s="1081">
        <v>9000000</v>
      </c>
      <c r="J26" s="209">
        <f>[1]Субвенция_факт!M29*1000</f>
        <v>5635099.9999999991</v>
      </c>
      <c r="K26" s="1081">
        <v>450000</v>
      </c>
      <c r="L26" s="209">
        <f>[1]Субвенция_факт!N29*1000</f>
        <v>1269300</v>
      </c>
      <c r="M26" s="1081">
        <v>350000</v>
      </c>
      <c r="N26" s="209">
        <f>[1]Субвенция_факт!O29*1000</f>
        <v>351800</v>
      </c>
      <c r="O26" s="1081">
        <v>0</v>
      </c>
      <c r="P26" s="209">
        <f>[1]Субвенция_факт!Q29*1000</f>
        <v>2508480</v>
      </c>
      <c r="Q26" s="1081">
        <v>552000</v>
      </c>
      <c r="R26" s="209">
        <f>[1]Субвенция_факт!R29*1000</f>
        <v>5033100</v>
      </c>
      <c r="S26" s="1081">
        <v>1500000</v>
      </c>
      <c r="T26" s="209">
        <f>[1]Субвенция_факт!S29*1000</f>
        <v>950300</v>
      </c>
      <c r="U26" s="1081">
        <v>317600</v>
      </c>
      <c r="V26" s="209">
        <f>[1]Субвенция_факт!T29*1000</f>
        <v>349922000</v>
      </c>
      <c r="W26" s="1081">
        <v>90000000</v>
      </c>
      <c r="X26" s="209">
        <f>[1]Субвенция_факт!U29*1000</f>
        <v>367645000</v>
      </c>
      <c r="Y26" s="1081">
        <v>90000000</v>
      </c>
      <c r="Z26" s="209">
        <f>[1]Субвенция_факт!V29*1000</f>
        <v>11391000</v>
      </c>
      <c r="AA26" s="1081">
        <v>3000000</v>
      </c>
      <c r="AB26" s="209">
        <f>[1]Субвенция_факт!W29*1000</f>
        <v>27000</v>
      </c>
      <c r="AC26" s="1081">
        <v>0</v>
      </c>
      <c r="AD26" s="209">
        <f>[1]Субвенция_факт!X29*1000</f>
        <v>3959700</v>
      </c>
      <c r="AE26" s="1081">
        <v>1260000</v>
      </c>
      <c r="AF26" s="209">
        <f>[1]Субвенция_факт!Y29*1000</f>
        <v>3000000</v>
      </c>
      <c r="AG26" s="1081">
        <v>3000000</v>
      </c>
      <c r="AH26" s="209">
        <f>[1]Субвенция_факт!Z29*1000</f>
        <v>1256100</v>
      </c>
      <c r="AI26" s="1081">
        <v>300000</v>
      </c>
      <c r="AJ26" s="209">
        <f>[1]Субвенция_факт!AA29*1000</f>
        <v>1516407</v>
      </c>
      <c r="AK26" s="1081">
        <v>0</v>
      </c>
      <c r="AL26" s="209">
        <f>[1]Субвенция_факт!AF29*1000</f>
        <v>0</v>
      </c>
      <c r="AM26" s="803"/>
      <c r="AN26" s="392"/>
      <c r="AP26" s="395"/>
      <c r="AQ26" s="256"/>
      <c r="AR26" s="256"/>
      <c r="AS26" s="256"/>
    </row>
    <row r="27" spans="1:45" ht="21" customHeight="1" x14ac:dyDescent="0.3">
      <c r="A27" s="393" t="s">
        <v>6</v>
      </c>
      <c r="B27" s="257">
        <f t="shared" si="0"/>
        <v>4330002830</v>
      </c>
      <c r="C27" s="257">
        <f t="shared" si="0"/>
        <v>1095845800</v>
      </c>
      <c r="D27" s="209">
        <f>[1]Субвенция_факт!I30*1000</f>
        <v>300000</v>
      </c>
      <c r="E27" s="803"/>
      <c r="F27" s="209">
        <f>[1]Субвенция_факт!J30*1000</f>
        <v>0</v>
      </c>
      <c r="G27" s="803"/>
      <c r="H27" s="209">
        <f>[1]Субвенция_факт!L30*1000</f>
        <v>215733200</v>
      </c>
      <c r="I27" s="1081">
        <v>71892850</v>
      </c>
      <c r="J27" s="209">
        <f>[1]Субвенция_факт!M30*1000</f>
        <v>26475000</v>
      </c>
      <c r="K27" s="1081">
        <v>7500000</v>
      </c>
      <c r="L27" s="209">
        <f>[1]Субвенция_факт!N30*1000</f>
        <v>6061200</v>
      </c>
      <c r="M27" s="1081">
        <v>1462950</v>
      </c>
      <c r="N27" s="209">
        <f>[1]Субвенция_факт!O30*1000</f>
        <v>1005000</v>
      </c>
      <c r="O27" s="1081">
        <v>150750</v>
      </c>
      <c r="P27" s="209">
        <f>[1]Субвенция_факт!Q30*1000</f>
        <v>7428920</v>
      </c>
      <c r="Q27" s="1081">
        <v>1984000</v>
      </c>
      <c r="R27" s="209">
        <f>[1]Субвенция_факт!R30*1000</f>
        <v>24640100</v>
      </c>
      <c r="S27" s="1081">
        <v>7780000</v>
      </c>
      <c r="T27" s="209">
        <f>[1]Субвенция_факт!S30*1000</f>
        <v>1047099.9999999999</v>
      </c>
      <c r="U27" s="1081">
        <v>350000</v>
      </c>
      <c r="V27" s="209">
        <f>[1]Субвенция_факт!T30*1000</f>
        <v>1861120700</v>
      </c>
      <c r="W27" s="1081">
        <v>454075250</v>
      </c>
      <c r="X27" s="209">
        <f>[1]Субвенция_факт!U30*1000</f>
        <v>2119635000</v>
      </c>
      <c r="Y27" s="1081">
        <v>531865000</v>
      </c>
      <c r="Z27" s="209">
        <f>[1]Субвенция_факт!V30*1000</f>
        <v>24182000</v>
      </c>
      <c r="AA27" s="1081">
        <v>6400000</v>
      </c>
      <c r="AB27" s="209">
        <f>[1]Субвенция_факт!W30*1000</f>
        <v>116500</v>
      </c>
      <c r="AC27" s="1081">
        <v>0</v>
      </c>
      <c r="AD27" s="209">
        <f>[1]Субвенция_факт!X30*1000</f>
        <v>8662200</v>
      </c>
      <c r="AE27" s="1081">
        <v>3500000</v>
      </c>
      <c r="AF27" s="209">
        <f>[1]Субвенция_факт!Y30*1000</f>
        <v>7000000</v>
      </c>
      <c r="AG27" s="1081">
        <v>7000000</v>
      </c>
      <c r="AH27" s="209">
        <f>[1]Субвенция_факт!Z30*1000</f>
        <v>5790800</v>
      </c>
      <c r="AI27" s="1081">
        <v>1885000</v>
      </c>
      <c r="AJ27" s="209">
        <f>[1]Субвенция_факт!AA30*1000</f>
        <v>20805110</v>
      </c>
      <c r="AK27" s="1081">
        <v>0</v>
      </c>
      <c r="AL27" s="209">
        <f>[1]Субвенция_факт!AF30*1000</f>
        <v>0</v>
      </c>
      <c r="AM27" s="803"/>
      <c r="AN27" s="392"/>
      <c r="AP27" s="395"/>
      <c r="AQ27" s="256"/>
      <c r="AR27" s="256"/>
      <c r="AS27" s="256"/>
    </row>
    <row r="28" spans="1:45" s="388" customFormat="1" ht="21" customHeight="1" x14ac:dyDescent="0.3">
      <c r="A28" s="390" t="s">
        <v>36</v>
      </c>
      <c r="B28" s="257">
        <f t="shared" ref="B28:AM28" si="2">SUM(B8:B27)</f>
        <v>10721027454</v>
      </c>
      <c r="C28" s="257">
        <f t="shared" si="2"/>
        <v>2800948672</v>
      </c>
      <c r="D28" s="257">
        <f>SUM(D8:D27)</f>
        <v>800000</v>
      </c>
      <c r="E28" s="257">
        <f>SUM(E8:E27)</f>
        <v>0</v>
      </c>
      <c r="F28" s="257">
        <f t="shared" si="2"/>
        <v>31666000</v>
      </c>
      <c r="G28" s="257">
        <f>SUM(G8:G27)</f>
        <v>7720927</v>
      </c>
      <c r="H28" s="257">
        <f>SUM(H8:H27)</f>
        <v>471573000</v>
      </c>
      <c r="I28" s="257">
        <f>SUM(I8:I27)</f>
        <v>151702850</v>
      </c>
      <c r="J28" s="257">
        <f>SUM(J8:J27)</f>
        <v>84411950</v>
      </c>
      <c r="K28" s="257">
        <f>SUM(K8:K27)</f>
        <v>19259980</v>
      </c>
      <c r="L28" s="257">
        <f t="shared" si="2"/>
        <v>24534200</v>
      </c>
      <c r="M28" s="257">
        <f t="shared" si="2"/>
        <v>6181150</v>
      </c>
      <c r="N28" s="257">
        <f t="shared" si="2"/>
        <v>2663300</v>
      </c>
      <c r="O28" s="257">
        <f t="shared" si="2"/>
        <v>201000</v>
      </c>
      <c r="P28" s="257">
        <f t="shared" ref="P28:S28" si="3">SUM(P8:P27)</f>
        <v>19585400</v>
      </c>
      <c r="Q28" s="257">
        <f t="shared" si="3"/>
        <v>5096000</v>
      </c>
      <c r="R28" s="257">
        <f t="shared" si="3"/>
        <v>78979500</v>
      </c>
      <c r="S28" s="257">
        <f t="shared" si="3"/>
        <v>23041350</v>
      </c>
      <c r="T28" s="257">
        <f t="shared" si="2"/>
        <v>11452700</v>
      </c>
      <c r="U28" s="257">
        <f t="shared" si="2"/>
        <v>3827550</v>
      </c>
      <c r="V28" s="257">
        <f>SUM(V8:V27)</f>
        <v>3475136700</v>
      </c>
      <c r="W28" s="257">
        <f>SUM(W8:W27)</f>
        <v>872984050</v>
      </c>
      <c r="X28" s="257">
        <f t="shared" si="2"/>
        <v>6355534000</v>
      </c>
      <c r="Y28" s="257">
        <f t="shared" si="2"/>
        <v>1663575400</v>
      </c>
      <c r="Z28" s="257">
        <f t="shared" si="2"/>
        <v>36258000</v>
      </c>
      <c r="AA28" s="257">
        <f t="shared" si="2"/>
        <v>9650000</v>
      </c>
      <c r="AB28" s="257">
        <f>SUM(AB8:AB27)</f>
        <v>274000</v>
      </c>
      <c r="AC28" s="257">
        <f>SUM(AC8:AC27)</f>
        <v>2500</v>
      </c>
      <c r="AD28" s="257">
        <f t="shared" si="2"/>
        <v>53580300</v>
      </c>
      <c r="AE28" s="257">
        <f t="shared" si="2"/>
        <v>18845000</v>
      </c>
      <c r="AF28" s="257">
        <f t="shared" si="2"/>
        <v>10000000</v>
      </c>
      <c r="AG28" s="257">
        <f t="shared" si="2"/>
        <v>10000000</v>
      </c>
      <c r="AH28" s="257">
        <f t="shared" si="2"/>
        <v>19262200</v>
      </c>
      <c r="AI28" s="257">
        <f t="shared" si="2"/>
        <v>5113900</v>
      </c>
      <c r="AJ28" s="257">
        <f>SUM(AJ8:AJ27)</f>
        <v>30328144</v>
      </c>
      <c r="AK28" s="257">
        <f>SUM(AK8:AK27)</f>
        <v>0</v>
      </c>
      <c r="AL28" s="257">
        <f t="shared" si="2"/>
        <v>14988060</v>
      </c>
      <c r="AM28" s="257">
        <f t="shared" si="2"/>
        <v>3747015</v>
      </c>
      <c r="AP28" s="395"/>
      <c r="AQ28" s="256"/>
      <c r="AR28" s="256"/>
      <c r="AS28" s="256"/>
    </row>
    <row r="29" spans="1:45" x14ac:dyDescent="0.3">
      <c r="B29" s="401"/>
      <c r="C29" s="401"/>
      <c r="D29" s="401"/>
      <c r="E29" s="401"/>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1"/>
      <c r="AI29" s="401"/>
      <c r="AJ29" s="401"/>
      <c r="AK29" s="401"/>
      <c r="AL29" s="401"/>
      <c r="AM29" s="401"/>
      <c r="AP29" s="395"/>
      <c r="AQ29" s="256"/>
      <c r="AR29" s="256"/>
      <c r="AS29" s="256"/>
    </row>
    <row r="30" spans="1:45" x14ac:dyDescent="0.3">
      <c r="B30" s="401"/>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P30" s="395"/>
      <c r="AQ30" s="256"/>
      <c r="AR30" s="256"/>
      <c r="AS30" s="256"/>
    </row>
    <row r="31" spans="1:45" ht="21" customHeight="1" x14ac:dyDescent="0.3">
      <c r="A31" s="398" t="s">
        <v>60</v>
      </c>
      <c r="B31" s="397">
        <f t="shared" ref="B31:AM31" si="4">SUM(B8:B25)</f>
        <v>5595137137</v>
      </c>
      <c r="C31" s="397">
        <f t="shared" si="4"/>
        <v>1505373272</v>
      </c>
      <c r="D31" s="397">
        <f>SUM(D8:D25)</f>
        <v>500000</v>
      </c>
      <c r="E31" s="397">
        <f>SUM(E8:E25)</f>
        <v>0</v>
      </c>
      <c r="F31" s="397">
        <f t="shared" si="4"/>
        <v>31666000</v>
      </c>
      <c r="G31" s="397">
        <f>SUM(G8:G25)</f>
        <v>7720927</v>
      </c>
      <c r="H31" s="397">
        <f>SUM(H8:H25)</f>
        <v>214417600</v>
      </c>
      <c r="I31" s="397">
        <f>SUM(I8:I25)</f>
        <v>70810000</v>
      </c>
      <c r="J31" s="397">
        <f>SUM(J8:J25)</f>
        <v>52301850</v>
      </c>
      <c r="K31" s="397">
        <f>SUM(K8:K25)</f>
        <v>11309980</v>
      </c>
      <c r="L31" s="397">
        <f t="shared" si="4"/>
        <v>17203700</v>
      </c>
      <c r="M31" s="397">
        <f t="shared" si="4"/>
        <v>4368200</v>
      </c>
      <c r="N31" s="397">
        <f t="shared" si="4"/>
        <v>1306500</v>
      </c>
      <c r="O31" s="397">
        <f t="shared" si="4"/>
        <v>50250</v>
      </c>
      <c r="P31" s="397">
        <f t="shared" ref="P31:S31" si="5">SUM(P8:P25)</f>
        <v>9648000</v>
      </c>
      <c r="Q31" s="397">
        <f t="shared" si="5"/>
        <v>2560000</v>
      </c>
      <c r="R31" s="397">
        <f t="shared" si="5"/>
        <v>49306300</v>
      </c>
      <c r="S31" s="397">
        <f t="shared" si="5"/>
        <v>13761350</v>
      </c>
      <c r="T31" s="397">
        <f t="shared" si="4"/>
        <v>9455300</v>
      </c>
      <c r="U31" s="397">
        <f t="shared" si="4"/>
        <v>3159950</v>
      </c>
      <c r="V31" s="397">
        <f>SUM(V8:V25)</f>
        <v>1264094000</v>
      </c>
      <c r="W31" s="397">
        <f>SUM(W8:W25)</f>
        <v>328908800</v>
      </c>
      <c r="X31" s="397">
        <f t="shared" si="4"/>
        <v>3868254000</v>
      </c>
      <c r="Y31" s="397">
        <f t="shared" si="4"/>
        <v>1041710400</v>
      </c>
      <c r="Z31" s="397">
        <f t="shared" si="4"/>
        <v>685000</v>
      </c>
      <c r="AA31" s="397">
        <f t="shared" si="4"/>
        <v>250000</v>
      </c>
      <c r="AB31" s="397">
        <f>SUM(AB8:AB25)</f>
        <v>130500</v>
      </c>
      <c r="AC31" s="397">
        <f>SUM(AC8:AC25)</f>
        <v>2500</v>
      </c>
      <c r="AD31" s="397">
        <f t="shared" si="4"/>
        <v>40958400</v>
      </c>
      <c r="AE31" s="397">
        <f t="shared" si="4"/>
        <v>14085000</v>
      </c>
      <c r="AF31" s="397">
        <f t="shared" si="4"/>
        <v>0</v>
      </c>
      <c r="AG31" s="397">
        <f t="shared" si="4"/>
        <v>0</v>
      </c>
      <c r="AH31" s="397">
        <f t="shared" si="4"/>
        <v>12215300</v>
      </c>
      <c r="AI31" s="397">
        <f t="shared" si="4"/>
        <v>2928900</v>
      </c>
      <c r="AJ31" s="397">
        <f>SUM(AJ8:AJ25)</f>
        <v>8006627</v>
      </c>
      <c r="AK31" s="397">
        <f>SUM(AK8:AK25)</f>
        <v>0</v>
      </c>
      <c r="AL31" s="397">
        <f t="shared" si="4"/>
        <v>14988060</v>
      </c>
      <c r="AM31" s="397">
        <f t="shared" si="4"/>
        <v>3747015</v>
      </c>
      <c r="AP31" s="395"/>
      <c r="AQ31" s="256"/>
      <c r="AR31" s="256"/>
      <c r="AS31" s="256"/>
    </row>
    <row r="32" spans="1:45" ht="21" customHeight="1" x14ac:dyDescent="0.3">
      <c r="A32" s="398" t="s">
        <v>127</v>
      </c>
      <c r="B32" s="397">
        <f t="shared" ref="B32:AM32" si="6">SUM(B26:B27)</f>
        <v>5125890317</v>
      </c>
      <c r="C32" s="397">
        <f t="shared" si="6"/>
        <v>1295575400</v>
      </c>
      <c r="D32" s="397">
        <f>SUM(D26:D27)</f>
        <v>300000</v>
      </c>
      <c r="E32" s="397">
        <f>SUM(E26:E27)</f>
        <v>0</v>
      </c>
      <c r="F32" s="397">
        <f t="shared" si="6"/>
        <v>0</v>
      </c>
      <c r="G32" s="397">
        <f t="shared" si="6"/>
        <v>0</v>
      </c>
      <c r="H32" s="397">
        <f>SUM(H26:H27)</f>
        <v>257155400</v>
      </c>
      <c r="I32" s="397">
        <f>SUM(I26:I27)</f>
        <v>80892850</v>
      </c>
      <c r="J32" s="397">
        <f>SUM(J26:J27)</f>
        <v>32110100</v>
      </c>
      <c r="K32" s="397">
        <f>SUM(K26:K27)</f>
        <v>7950000</v>
      </c>
      <c r="L32" s="397">
        <f t="shared" si="6"/>
        <v>7330500</v>
      </c>
      <c r="M32" s="397">
        <f t="shared" si="6"/>
        <v>1812950</v>
      </c>
      <c r="N32" s="397">
        <f t="shared" si="6"/>
        <v>1356800</v>
      </c>
      <c r="O32" s="397">
        <f t="shared" si="6"/>
        <v>150750</v>
      </c>
      <c r="P32" s="397">
        <f t="shared" ref="P32:S32" si="7">SUM(P26:P27)</f>
        <v>9937400</v>
      </c>
      <c r="Q32" s="397">
        <f t="shared" si="7"/>
        <v>2536000</v>
      </c>
      <c r="R32" s="397">
        <f t="shared" si="7"/>
        <v>29673200</v>
      </c>
      <c r="S32" s="397">
        <f t="shared" si="7"/>
        <v>9280000</v>
      </c>
      <c r="T32" s="397">
        <f t="shared" si="6"/>
        <v>1997400</v>
      </c>
      <c r="U32" s="397">
        <f t="shared" si="6"/>
        <v>667600</v>
      </c>
      <c r="V32" s="397">
        <f>SUM(V26:V27)</f>
        <v>2211042700</v>
      </c>
      <c r="W32" s="397">
        <f>SUM(W26:W27)</f>
        <v>544075250</v>
      </c>
      <c r="X32" s="397">
        <f t="shared" si="6"/>
        <v>2487280000</v>
      </c>
      <c r="Y32" s="397">
        <f t="shared" si="6"/>
        <v>621865000</v>
      </c>
      <c r="Z32" s="397">
        <f t="shared" si="6"/>
        <v>35573000</v>
      </c>
      <c r="AA32" s="397">
        <f t="shared" si="6"/>
        <v>9400000</v>
      </c>
      <c r="AB32" s="397">
        <f>SUM(AB26:AB27)</f>
        <v>143500</v>
      </c>
      <c r="AC32" s="397">
        <f>SUM(AC26:AC27)</f>
        <v>0</v>
      </c>
      <c r="AD32" s="397">
        <f t="shared" si="6"/>
        <v>12621900</v>
      </c>
      <c r="AE32" s="397">
        <f t="shared" si="6"/>
        <v>4760000</v>
      </c>
      <c r="AF32" s="397">
        <f t="shared" si="6"/>
        <v>10000000</v>
      </c>
      <c r="AG32" s="397">
        <f t="shared" si="6"/>
        <v>10000000</v>
      </c>
      <c r="AH32" s="397">
        <f t="shared" si="6"/>
        <v>7046900</v>
      </c>
      <c r="AI32" s="397">
        <f t="shared" si="6"/>
        <v>2185000</v>
      </c>
      <c r="AJ32" s="397">
        <f>SUM(AJ26:AJ27)</f>
        <v>22321517</v>
      </c>
      <c r="AK32" s="397">
        <f>SUM(AK26:AK27)</f>
        <v>0</v>
      </c>
      <c r="AL32" s="397">
        <f t="shared" si="6"/>
        <v>0</v>
      </c>
      <c r="AM32" s="397">
        <f t="shared" si="6"/>
        <v>0</v>
      </c>
      <c r="AP32" s="395"/>
      <c r="AQ32" s="256"/>
      <c r="AR32" s="256"/>
      <c r="AS32" s="256"/>
    </row>
    <row r="33" spans="1:45" ht="17.25" customHeight="1" x14ac:dyDescent="0.3">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P33" s="395"/>
      <c r="AQ33" s="256"/>
      <c r="AR33" s="256"/>
      <c r="AS33" s="256"/>
    </row>
    <row r="34" spans="1:45" ht="17.25" customHeight="1" x14ac:dyDescent="0.3">
      <c r="A34" s="396"/>
      <c r="AP34" s="395"/>
      <c r="AQ34" s="256"/>
      <c r="AR34" s="256"/>
      <c r="AS34" s="256"/>
    </row>
    <row r="35" spans="1:45" ht="17.25" customHeight="1" x14ac:dyDescent="0.3">
      <c r="A35" s="396"/>
      <c r="AP35" s="395"/>
      <c r="AQ35" s="256"/>
      <c r="AR35" s="256"/>
      <c r="AS35" s="256"/>
    </row>
    <row r="36" spans="1:45" x14ac:dyDescent="0.3">
      <c r="A36" s="396"/>
      <c r="B36" s="400"/>
      <c r="C36" s="400"/>
      <c r="D36" s="400"/>
      <c r="E36" s="400"/>
      <c r="AP36" s="395"/>
      <c r="AQ36" s="256"/>
      <c r="AR36" s="256"/>
      <c r="AS36" s="256"/>
    </row>
    <row r="37" spans="1:45" ht="17.25" customHeight="1" x14ac:dyDescent="0.3">
      <c r="A37" s="396"/>
      <c r="B37" s="400"/>
      <c r="C37" s="400"/>
      <c r="D37" s="400"/>
      <c r="E37" s="400"/>
      <c r="AP37" s="395"/>
      <c r="AQ37" s="256"/>
      <c r="AR37" s="256"/>
      <c r="AS37" s="256"/>
    </row>
    <row r="38" spans="1:45" ht="17.25" customHeight="1" x14ac:dyDescent="0.3">
      <c r="A38" s="396"/>
      <c r="B38" s="400"/>
      <c r="C38" s="400"/>
      <c r="D38" s="400"/>
      <c r="E38" s="400"/>
      <c r="AP38" s="395"/>
      <c r="AQ38" s="256"/>
      <c r="AR38" s="256"/>
      <c r="AS38" s="256"/>
    </row>
    <row r="39" spans="1:45" ht="17.25" customHeight="1" x14ac:dyDescent="0.3">
      <c r="A39" s="396"/>
      <c r="B39" s="400"/>
      <c r="C39" s="400"/>
      <c r="D39" s="400"/>
      <c r="E39" s="400"/>
      <c r="AP39" s="395"/>
      <c r="AQ39" s="256"/>
      <c r="AR39" s="256"/>
      <c r="AS39" s="256"/>
    </row>
    <row r="40" spans="1:45" ht="17.25" customHeight="1" x14ac:dyDescent="0.3">
      <c r="AP40" s="395"/>
      <c r="AQ40" s="256"/>
      <c r="AR40" s="256"/>
      <c r="AS40" s="256"/>
    </row>
    <row r="41" spans="1:45" ht="17.25" customHeight="1" x14ac:dyDescent="0.3">
      <c r="AP41" s="395"/>
      <c r="AQ41" s="256"/>
      <c r="AR41" s="256"/>
      <c r="AS41" s="256"/>
    </row>
    <row r="42" spans="1:45" ht="17.25" customHeight="1" x14ac:dyDescent="0.3">
      <c r="AP42" s="395"/>
      <c r="AQ42" s="256"/>
      <c r="AR42" s="256"/>
      <c r="AS42" s="256"/>
    </row>
    <row r="43" spans="1:45" ht="17.25" customHeight="1" x14ac:dyDescent="0.3">
      <c r="AP43" s="395"/>
      <c r="AQ43" s="256"/>
      <c r="AR43" s="256"/>
      <c r="AS43" s="256"/>
    </row>
    <row r="44" spans="1:45" ht="17.25" customHeight="1" x14ac:dyDescent="0.3">
      <c r="AP44" s="391"/>
      <c r="AQ44" s="389"/>
      <c r="AR44" s="389"/>
      <c r="AS44" s="389"/>
    </row>
  </sheetData>
  <mergeCells count="40">
    <mergeCell ref="C2:H2"/>
    <mergeCell ref="I2:K2"/>
    <mergeCell ref="A5:A6"/>
    <mergeCell ref="B5:C6"/>
    <mergeCell ref="F5:G5"/>
    <mergeCell ref="H6:I6"/>
    <mergeCell ref="H5:I5"/>
    <mergeCell ref="F6:G6"/>
    <mergeCell ref="D5:E5"/>
    <mergeCell ref="D6:E6"/>
    <mergeCell ref="R6:S6"/>
    <mergeCell ref="T5:U5"/>
    <mergeCell ref="AL6:AM6"/>
    <mergeCell ref="J5:K5"/>
    <mergeCell ref="J6:K6"/>
    <mergeCell ref="N6:O6"/>
    <mergeCell ref="AD6:AE6"/>
    <mergeCell ref="R5:S5"/>
    <mergeCell ref="L6:M6"/>
    <mergeCell ref="AL5:AM5"/>
    <mergeCell ref="AH6:AI6"/>
    <mergeCell ref="L5:M5"/>
    <mergeCell ref="N5:O5"/>
    <mergeCell ref="AB6:AC6"/>
    <mergeCell ref="P5:Q5"/>
    <mergeCell ref="P6:Q6"/>
    <mergeCell ref="V5:W5"/>
    <mergeCell ref="AB5:AC5"/>
    <mergeCell ref="Z6:AA6"/>
    <mergeCell ref="T6:U6"/>
    <mergeCell ref="X5:Y5"/>
    <mergeCell ref="X6:Y6"/>
    <mergeCell ref="V6:W6"/>
    <mergeCell ref="AJ5:AK5"/>
    <mergeCell ref="AJ6:AK6"/>
    <mergeCell ref="AF5:AG5"/>
    <mergeCell ref="AF6:AG6"/>
    <mergeCell ref="Z5:AA5"/>
    <mergeCell ref="AD5:AE5"/>
    <mergeCell ref="AH5:AI5"/>
  </mergeCells>
  <phoneticPr fontId="0" type="noConversion"/>
  <pageMargins left="0.78740157480314965" right="0.39370078740157483" top="0.78740157480314965" bottom="0.59055118110236227" header="0.51181102362204722" footer="0.51181102362204722"/>
  <pageSetup paperSize="9" scale="50" fitToWidth="15" orientation="landscape" r:id="rId1"/>
  <headerFooter alignWithMargins="0">
    <oddFooter>&amp;L&amp;P&amp;R&amp;Z&amp;F&amp;A</oddFooter>
  </headerFooter>
  <colBreaks count="3" manualBreakCount="3">
    <brk id="11" max="31" man="1"/>
    <brk id="21" max="31" man="1"/>
    <brk id="31"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1:BJ81"/>
  <sheetViews>
    <sheetView topLeftCell="A2" zoomScale="60" zoomScaleNormal="60" workbookViewId="0">
      <pane xSplit="1" ySplit="9" topLeftCell="B23" activePane="bottomRight" state="frozen"/>
      <selection activeCell="A2" sqref="A2"/>
      <selection pane="topRight" activeCell="B2" sqref="B2"/>
      <selection pane="bottomLeft" activeCell="A11" sqref="A11"/>
      <selection pane="bottomRight" activeCell="AR60" sqref="AR60"/>
    </sheetView>
  </sheetViews>
  <sheetFormatPr defaultRowHeight="13.2" x14ac:dyDescent="0.25"/>
  <cols>
    <col min="1" max="1" width="24.5546875" customWidth="1"/>
    <col min="2" max="2" width="22.44140625" customWidth="1"/>
    <col min="3" max="4" width="21.5546875" customWidth="1"/>
    <col min="5" max="5" width="22.44140625" customWidth="1"/>
    <col min="6" max="6" width="19.5546875" customWidth="1"/>
    <col min="7" max="7" width="16.77734375" hidden="1" customWidth="1"/>
    <col min="8" max="8" width="21.44140625" customWidth="1"/>
    <col min="9" max="9" width="20.44140625" customWidth="1"/>
    <col min="10" max="10" width="22.5546875" customWidth="1"/>
    <col min="11" max="11" width="20.77734375" customWidth="1"/>
    <col min="12" max="12" width="19.44140625" customWidth="1"/>
    <col min="13" max="13" width="18.44140625" hidden="1" customWidth="1"/>
    <col min="14" max="14" width="22" customWidth="1"/>
    <col min="15" max="16" width="20.5546875" customWidth="1"/>
    <col min="17" max="17" width="18.44140625" customWidth="1"/>
    <col min="18" max="18" width="18.5546875" customWidth="1"/>
    <col min="19" max="19" width="17.44140625" hidden="1" customWidth="1"/>
    <col min="20" max="20" width="19.44140625" customWidth="1"/>
    <col min="21" max="21" width="19" customWidth="1"/>
    <col min="22" max="22" width="18.21875" customWidth="1"/>
    <col min="23" max="23" width="18" customWidth="1"/>
    <col min="24" max="24" width="17.44140625" customWidth="1"/>
    <col min="25" max="25" width="17.44140625" hidden="1" customWidth="1"/>
    <col min="26" max="26" width="19.21875" customWidth="1"/>
    <col min="27" max="27" width="19.77734375" customWidth="1"/>
    <col min="28" max="28" width="18.44140625" customWidth="1"/>
    <col min="29" max="29" width="17.44140625" customWidth="1"/>
    <col min="30" max="30" width="18.5546875" customWidth="1"/>
    <col min="31" max="31" width="17.44140625" hidden="1" customWidth="1"/>
    <col min="32" max="32" width="21.44140625" customWidth="1"/>
    <col min="33" max="33" width="21.21875" customWidth="1"/>
    <col min="34" max="35" width="20.5546875" customWidth="1"/>
    <col min="36" max="36" width="19.5546875" customWidth="1"/>
    <col min="37" max="37" width="18" hidden="1" customWidth="1"/>
    <col min="38" max="38" width="21.44140625" customWidth="1"/>
    <col min="39" max="39" width="20.5546875" customWidth="1"/>
    <col min="40" max="40" width="19.44140625" customWidth="1"/>
    <col min="41" max="41" width="20.5546875" customWidth="1"/>
    <col min="42" max="42" width="19.5546875" customWidth="1"/>
    <col min="43" max="43" width="17.44140625" hidden="1" customWidth="1"/>
    <col min="44" max="44" width="20.21875" bestFit="1" customWidth="1"/>
    <col min="45" max="45" width="18.77734375" customWidth="1"/>
    <col min="46" max="46" width="20" customWidth="1"/>
    <col min="47" max="47" width="18.5546875" customWidth="1"/>
    <col min="48" max="48" width="18.44140625" customWidth="1"/>
    <col min="49" max="49" width="17.5546875" hidden="1" customWidth="1"/>
    <col min="50" max="51" width="18.5546875" bestFit="1" customWidth="1"/>
    <col min="52" max="53" width="18.21875" customWidth="1"/>
    <col min="54" max="54" width="18.5546875" customWidth="1"/>
    <col min="55" max="55" width="16.5546875" hidden="1" customWidth="1"/>
    <col min="56" max="56" width="18.21875" customWidth="1"/>
    <col min="57" max="57" width="18.5546875" customWidth="1"/>
    <col min="58" max="58" width="19.44140625" customWidth="1"/>
    <col min="59" max="59" width="16.5546875" customWidth="1"/>
    <col min="60" max="60" width="19.77734375" customWidth="1"/>
    <col min="61" max="61" width="16.5546875" hidden="1" customWidth="1"/>
  </cols>
  <sheetData>
    <row r="1" spans="1:62"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62" ht="16.8" x14ac:dyDescent="0.3">
      <c r="A2" s="1"/>
      <c r="D2" s="2" t="s">
        <v>28</v>
      </c>
      <c r="H2" s="3"/>
      <c r="I2" s="3"/>
      <c r="J2" s="3"/>
      <c r="K2" s="1"/>
      <c r="L2" s="1"/>
      <c r="M2" s="1"/>
      <c r="N2" s="1"/>
      <c r="O2" s="1"/>
      <c r="P2" s="1"/>
      <c r="Q2" s="1"/>
      <c r="R2" s="1"/>
      <c r="S2" s="1"/>
      <c r="T2" s="1"/>
      <c r="U2" s="1"/>
      <c r="V2" s="1"/>
      <c r="W2" s="1"/>
      <c r="X2" s="1"/>
      <c r="Y2" s="1"/>
      <c r="Z2" s="1"/>
      <c r="AA2" s="1"/>
      <c r="AB2" s="1"/>
      <c r="AC2" s="1"/>
      <c r="AD2" s="1"/>
      <c r="AE2" s="1"/>
    </row>
    <row r="3" spans="1:62" ht="16.8" x14ac:dyDescent="0.3">
      <c r="A3" s="1"/>
      <c r="D3" s="2"/>
      <c r="E3" s="4" t="str">
        <f>'Проверочная  таблица'!F3</f>
        <v>ПО  СОСТОЯНИЮ  НА  1  АПРЕЛЯ  2020  ГОДА</v>
      </c>
      <c r="F3" s="4"/>
      <c r="H3" s="3"/>
      <c r="I3" s="3"/>
      <c r="J3" s="3"/>
      <c r="K3" s="1"/>
      <c r="L3" s="1"/>
      <c r="M3" s="1"/>
      <c r="N3" s="1"/>
      <c r="O3" s="1"/>
      <c r="P3" s="1"/>
      <c r="Q3" s="1"/>
      <c r="R3" s="1"/>
      <c r="S3" s="1"/>
      <c r="T3" s="1"/>
      <c r="U3" s="1"/>
      <c r="V3" s="1"/>
      <c r="W3" s="1"/>
      <c r="X3" s="1"/>
      <c r="Y3" s="1"/>
      <c r="Z3" s="1"/>
      <c r="AA3" s="1"/>
      <c r="AB3" s="1"/>
      <c r="AC3" s="1"/>
      <c r="AD3" s="1"/>
      <c r="AE3" s="1"/>
    </row>
    <row r="4" spans="1:6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62" ht="14.4" thickBot="1" x14ac:dyDescent="0.3">
      <c r="A5" s="1"/>
      <c r="B5" s="1"/>
      <c r="C5" s="1"/>
      <c r="D5" s="1"/>
      <c r="E5" s="1"/>
      <c r="F5" s="1"/>
      <c r="G5" s="1"/>
      <c r="H5" s="1"/>
      <c r="I5" s="1"/>
      <c r="J5" s="1"/>
      <c r="K5" s="1"/>
      <c r="L5" s="1"/>
      <c r="M5" s="1"/>
      <c r="AM5" s="1"/>
      <c r="AN5" s="1"/>
      <c r="AO5" s="1"/>
      <c r="AP5" s="1"/>
      <c r="AQ5" s="1"/>
      <c r="AU5" s="5" t="s">
        <v>20</v>
      </c>
      <c r="AV5" s="5"/>
    </row>
    <row r="6" spans="1:62" ht="18" customHeight="1" x14ac:dyDescent="0.25">
      <c r="A6" s="1610" t="s">
        <v>12</v>
      </c>
      <c r="B6" s="1625" t="s">
        <v>13</v>
      </c>
      <c r="C6" s="1626"/>
      <c r="D6" s="1626"/>
      <c r="E6" s="1626"/>
      <c r="F6" s="1626"/>
      <c r="G6" s="1626"/>
      <c r="H6" s="1626"/>
      <c r="I6" s="1626"/>
      <c r="J6" s="1626"/>
      <c r="K6" s="1626"/>
      <c r="L6" s="1626"/>
      <c r="M6" s="1626"/>
      <c r="N6" s="1626"/>
      <c r="O6" s="1626"/>
      <c r="P6" s="1626"/>
      <c r="Q6" s="1626"/>
      <c r="R6" s="1626"/>
      <c r="S6" s="1626"/>
      <c r="T6" s="1626"/>
      <c r="U6" s="1626"/>
      <c r="V6" s="1626"/>
      <c r="W6" s="1626"/>
      <c r="X6" s="1626"/>
      <c r="Y6" s="1626"/>
      <c r="Z6" s="1626"/>
      <c r="AA6" s="1626"/>
      <c r="AB6" s="1626"/>
      <c r="AC6" s="1626"/>
      <c r="AD6" s="1626"/>
      <c r="AE6" s="1628"/>
      <c r="AF6" s="1625" t="s">
        <v>14</v>
      </c>
      <c r="AG6" s="1626"/>
      <c r="AH6" s="1626"/>
      <c r="AI6" s="1626"/>
      <c r="AJ6" s="1626"/>
      <c r="AK6" s="1626"/>
      <c r="AL6" s="1626"/>
      <c r="AM6" s="1626"/>
      <c r="AN6" s="1626"/>
      <c r="AO6" s="1626"/>
      <c r="AP6" s="1626"/>
      <c r="AQ6" s="1626"/>
      <c r="AR6" s="1626"/>
      <c r="AS6" s="1626"/>
      <c r="AT6" s="1626"/>
      <c r="AU6" s="1626"/>
      <c r="AV6" s="1626"/>
      <c r="AW6" s="1626"/>
      <c r="AX6" s="1626"/>
      <c r="AY6" s="1626"/>
      <c r="AZ6" s="1626"/>
      <c r="BA6" s="1626"/>
      <c r="BB6" s="1626"/>
      <c r="BC6" s="1626"/>
      <c r="BD6" s="1626"/>
      <c r="BE6" s="1626"/>
      <c r="BF6" s="1626"/>
      <c r="BG6" s="1626"/>
      <c r="BH6" s="1626"/>
      <c r="BI6" s="1626"/>
      <c r="BJ6" s="885"/>
    </row>
    <row r="7" spans="1:62" ht="18" customHeight="1" thickBot="1" x14ac:dyDescent="0.3">
      <c r="A7" s="1620"/>
      <c r="B7" s="1623"/>
      <c r="C7" s="1624"/>
      <c r="D7" s="1624"/>
      <c r="E7" s="1624"/>
      <c r="F7" s="1624"/>
      <c r="G7" s="1624"/>
      <c r="H7" s="1624"/>
      <c r="I7" s="1624"/>
      <c r="J7" s="1624"/>
      <c r="K7" s="1624"/>
      <c r="L7" s="1624"/>
      <c r="M7" s="1624"/>
      <c r="N7" s="1624"/>
      <c r="O7" s="1624"/>
      <c r="P7" s="1624"/>
      <c r="Q7" s="1624"/>
      <c r="R7" s="1624"/>
      <c r="S7" s="1624"/>
      <c r="T7" s="1624"/>
      <c r="U7" s="1624"/>
      <c r="V7" s="1624"/>
      <c r="W7" s="1624"/>
      <c r="X7" s="1624"/>
      <c r="Y7" s="1624"/>
      <c r="Z7" s="1624"/>
      <c r="AA7" s="1624"/>
      <c r="AB7" s="1624"/>
      <c r="AC7" s="1624"/>
      <c r="AD7" s="1624"/>
      <c r="AE7" s="1629"/>
      <c r="AF7" s="1623"/>
      <c r="AG7" s="1624"/>
      <c r="AH7" s="1624"/>
      <c r="AI7" s="1624"/>
      <c r="AJ7" s="1624"/>
      <c r="AK7" s="1624"/>
      <c r="AL7" s="1624"/>
      <c r="AM7" s="1624"/>
      <c r="AN7" s="1624"/>
      <c r="AO7" s="1624"/>
      <c r="AP7" s="1624"/>
      <c r="AQ7" s="1624"/>
      <c r="AR7" s="1624"/>
      <c r="AS7" s="1624"/>
      <c r="AT7" s="1624"/>
      <c r="AU7" s="1624"/>
      <c r="AV7" s="1624"/>
      <c r="AW7" s="1624"/>
      <c r="AX7" s="1624"/>
      <c r="AY7" s="1624"/>
      <c r="AZ7" s="1624"/>
      <c r="BA7" s="1624"/>
      <c r="BB7" s="1624"/>
      <c r="BC7" s="1624"/>
      <c r="BD7" s="1624"/>
      <c r="BE7" s="1624"/>
      <c r="BF7" s="1624"/>
      <c r="BG7" s="1624"/>
      <c r="BH7" s="1624"/>
      <c r="BI7" s="1624"/>
      <c r="BJ7" s="885"/>
    </row>
    <row r="8" spans="1:62" ht="18" customHeight="1" thickBot="1" x14ac:dyDescent="0.3">
      <c r="A8" s="1620"/>
      <c r="B8" s="1610" t="s">
        <v>15</v>
      </c>
      <c r="C8" s="1625" t="s">
        <v>37</v>
      </c>
      <c r="D8" s="1626"/>
      <c r="E8" s="1626"/>
      <c r="F8" s="1626"/>
      <c r="G8" s="1628"/>
      <c r="H8" s="1618" t="s">
        <v>38</v>
      </c>
      <c r="I8" s="1615"/>
      <c r="J8" s="1615"/>
      <c r="K8" s="1615"/>
      <c r="L8" s="1615"/>
      <c r="M8" s="1615"/>
      <c r="N8" s="1615"/>
      <c r="O8" s="1615"/>
      <c r="P8" s="1615"/>
      <c r="Q8" s="1615"/>
      <c r="R8" s="1615"/>
      <c r="S8" s="1616"/>
      <c r="T8" s="1612" t="s">
        <v>119</v>
      </c>
      <c r="U8" s="1613"/>
      <c r="V8" s="1613"/>
      <c r="W8" s="1613"/>
      <c r="X8" s="1613"/>
      <c r="Y8" s="1614"/>
      <c r="Z8" s="1612" t="s">
        <v>118</v>
      </c>
      <c r="AA8" s="1613"/>
      <c r="AB8" s="1613"/>
      <c r="AC8" s="1613"/>
      <c r="AD8" s="1613"/>
      <c r="AE8" s="1614"/>
      <c r="AF8" s="1610" t="s">
        <v>15</v>
      </c>
      <c r="AG8" s="1625" t="s">
        <v>37</v>
      </c>
      <c r="AH8" s="1626"/>
      <c r="AI8" s="1626"/>
      <c r="AJ8" s="1626"/>
      <c r="AK8" s="1628"/>
      <c r="AL8" s="1618" t="s">
        <v>38</v>
      </c>
      <c r="AM8" s="1615"/>
      <c r="AN8" s="1615"/>
      <c r="AO8" s="1615"/>
      <c r="AP8" s="1615"/>
      <c r="AQ8" s="1615"/>
      <c r="AR8" s="1615"/>
      <c r="AS8" s="1615"/>
      <c r="AT8" s="1615"/>
      <c r="AU8" s="1615"/>
      <c r="AV8" s="1615"/>
      <c r="AW8" s="1616"/>
      <c r="AX8" s="1612" t="s">
        <v>119</v>
      </c>
      <c r="AY8" s="1613"/>
      <c r="AZ8" s="1613"/>
      <c r="BA8" s="1613"/>
      <c r="BB8" s="1613"/>
      <c r="BC8" s="1614"/>
      <c r="BD8" s="1612" t="s">
        <v>118</v>
      </c>
      <c r="BE8" s="1613"/>
      <c r="BF8" s="1613"/>
      <c r="BG8" s="1613"/>
      <c r="BH8" s="1613"/>
      <c r="BI8" s="1613"/>
      <c r="BJ8" s="885"/>
    </row>
    <row r="9" spans="1:62" ht="18" customHeight="1" thickBot="1" x14ac:dyDescent="0.3">
      <c r="A9" s="1620"/>
      <c r="B9" s="1620"/>
      <c r="C9" s="1623"/>
      <c r="D9" s="1624"/>
      <c r="E9" s="1624"/>
      <c r="F9" s="1624"/>
      <c r="G9" s="1629"/>
      <c r="H9" s="1610" t="s">
        <v>98</v>
      </c>
      <c r="I9" s="1623" t="s">
        <v>99</v>
      </c>
      <c r="J9" s="1624"/>
      <c r="K9" s="1624"/>
      <c r="L9" s="1624"/>
      <c r="M9" s="1624"/>
      <c r="N9" s="1610" t="s">
        <v>100</v>
      </c>
      <c r="O9" s="1615" t="s">
        <v>99</v>
      </c>
      <c r="P9" s="1615"/>
      <c r="Q9" s="1615"/>
      <c r="R9" s="1615"/>
      <c r="S9" s="1616"/>
      <c r="T9" s="1621" t="s">
        <v>100</v>
      </c>
      <c r="U9" s="1613" t="s">
        <v>99</v>
      </c>
      <c r="V9" s="1613"/>
      <c r="W9" s="1613"/>
      <c r="X9" s="1613"/>
      <c r="Y9" s="1614"/>
      <c r="Z9" s="1621" t="s">
        <v>100</v>
      </c>
      <c r="AA9" s="1613" t="s">
        <v>99</v>
      </c>
      <c r="AB9" s="1613"/>
      <c r="AC9" s="1613"/>
      <c r="AD9" s="1613"/>
      <c r="AE9" s="1614"/>
      <c r="AF9" s="1620"/>
      <c r="AG9" s="1623"/>
      <c r="AH9" s="1624"/>
      <c r="AI9" s="1624"/>
      <c r="AJ9" s="1624"/>
      <c r="AK9" s="1629"/>
      <c r="AL9" s="1610" t="s">
        <v>98</v>
      </c>
      <c r="AM9" s="1623" t="s">
        <v>99</v>
      </c>
      <c r="AN9" s="1624"/>
      <c r="AO9" s="1624"/>
      <c r="AP9" s="1624"/>
      <c r="AQ9" s="1624"/>
      <c r="AR9" s="1610" t="s">
        <v>100</v>
      </c>
      <c r="AS9" s="1615" t="s">
        <v>99</v>
      </c>
      <c r="AT9" s="1615"/>
      <c r="AU9" s="1615"/>
      <c r="AV9" s="1615"/>
      <c r="AW9" s="1616"/>
      <c r="AX9" s="1621" t="s">
        <v>100</v>
      </c>
      <c r="AY9" s="1613" t="s">
        <v>99</v>
      </c>
      <c r="AZ9" s="1613"/>
      <c r="BA9" s="1613"/>
      <c r="BB9" s="1613"/>
      <c r="BC9" s="1614"/>
      <c r="BD9" s="1621" t="s">
        <v>100</v>
      </c>
      <c r="BE9" s="1613" t="s">
        <v>99</v>
      </c>
      <c r="BF9" s="1613"/>
      <c r="BG9" s="1613"/>
      <c r="BH9" s="1613"/>
      <c r="BI9" s="1613"/>
      <c r="BJ9" s="885"/>
    </row>
    <row r="10" spans="1:62" ht="47.25" customHeight="1" thickBot="1" x14ac:dyDescent="0.3">
      <c r="A10" s="1611"/>
      <c r="B10" s="1620"/>
      <c r="C10" s="8" t="s">
        <v>101</v>
      </c>
      <c r="D10" s="210" t="s">
        <v>102</v>
      </c>
      <c r="E10" s="6" t="s">
        <v>78</v>
      </c>
      <c r="F10" s="10" t="s">
        <v>49</v>
      </c>
      <c r="G10" s="6" t="s">
        <v>79</v>
      </c>
      <c r="H10" s="1630"/>
      <c r="I10" s="6" t="s">
        <v>101</v>
      </c>
      <c r="J10" s="9" t="s">
        <v>102</v>
      </c>
      <c r="K10" s="6" t="s">
        <v>78</v>
      </c>
      <c r="L10" s="10" t="s">
        <v>49</v>
      </c>
      <c r="M10" s="7" t="s">
        <v>79</v>
      </c>
      <c r="N10" s="1620"/>
      <c r="O10" s="10" t="s">
        <v>101</v>
      </c>
      <c r="P10" s="10" t="s">
        <v>102</v>
      </c>
      <c r="Q10" s="10" t="s">
        <v>78</v>
      </c>
      <c r="R10" s="10" t="s">
        <v>49</v>
      </c>
      <c r="S10" s="10" t="s">
        <v>79</v>
      </c>
      <c r="T10" s="1622"/>
      <c r="U10" s="289" t="s">
        <v>101</v>
      </c>
      <c r="V10" s="288" t="s">
        <v>102</v>
      </c>
      <c r="W10" s="290" t="s">
        <v>78</v>
      </c>
      <c r="X10" s="288" t="s">
        <v>49</v>
      </c>
      <c r="Y10" s="291" t="s">
        <v>79</v>
      </c>
      <c r="Z10" s="1622"/>
      <c r="AA10" s="325" t="s">
        <v>101</v>
      </c>
      <c r="AB10" s="325" t="s">
        <v>102</v>
      </c>
      <c r="AC10" s="290" t="s">
        <v>78</v>
      </c>
      <c r="AD10" s="325" t="s">
        <v>49</v>
      </c>
      <c r="AE10" s="291" t="s">
        <v>79</v>
      </c>
      <c r="AF10" s="1611"/>
      <c r="AG10" s="920" t="s">
        <v>101</v>
      </c>
      <c r="AH10" s="923" t="s">
        <v>102</v>
      </c>
      <c r="AI10" s="10" t="s">
        <v>78</v>
      </c>
      <c r="AJ10" s="10" t="s">
        <v>49</v>
      </c>
      <c r="AK10" s="10" t="s">
        <v>79</v>
      </c>
      <c r="AL10" s="1624"/>
      <c r="AM10" s="10" t="s">
        <v>101</v>
      </c>
      <c r="AN10" s="921" t="s">
        <v>102</v>
      </c>
      <c r="AO10" s="10" t="s">
        <v>78</v>
      </c>
      <c r="AP10" s="10" t="s">
        <v>49</v>
      </c>
      <c r="AQ10" s="922" t="s">
        <v>79</v>
      </c>
      <c r="AR10" s="1611"/>
      <c r="AS10" s="10" t="s">
        <v>101</v>
      </c>
      <c r="AT10" s="10" t="s">
        <v>102</v>
      </c>
      <c r="AU10" s="10" t="s">
        <v>78</v>
      </c>
      <c r="AV10" s="10" t="s">
        <v>49</v>
      </c>
      <c r="AW10" s="10" t="s">
        <v>79</v>
      </c>
      <c r="AX10" s="1627"/>
      <c r="AY10" s="924" t="s">
        <v>101</v>
      </c>
      <c r="AZ10" s="325" t="s">
        <v>102</v>
      </c>
      <c r="BA10" s="918" t="s">
        <v>78</v>
      </c>
      <c r="BB10" s="325" t="s">
        <v>49</v>
      </c>
      <c r="BC10" s="919" t="s">
        <v>79</v>
      </c>
      <c r="BD10" s="1627"/>
      <c r="BE10" s="325" t="s">
        <v>101</v>
      </c>
      <c r="BF10" s="325" t="s">
        <v>102</v>
      </c>
      <c r="BG10" s="325" t="s">
        <v>78</v>
      </c>
      <c r="BH10" s="325" t="s">
        <v>49</v>
      </c>
      <c r="BI10" s="325" t="s">
        <v>79</v>
      </c>
    </row>
    <row r="11" spans="1:62" ht="21.75" customHeight="1" x14ac:dyDescent="0.25">
      <c r="A11" s="11" t="s">
        <v>80</v>
      </c>
      <c r="B11" s="12">
        <f>'Проверочная  таблица'!B12</f>
        <v>281851114.81</v>
      </c>
      <c r="C11" s="13">
        <f>'Проверочная  таблица'!D12</f>
        <v>81495500</v>
      </c>
      <c r="D11" s="211">
        <f>'Проверочная  таблица'!AI12</f>
        <v>31391770.809999999</v>
      </c>
      <c r="E11" s="12">
        <f>'Проверочная  таблица'!QS12</f>
        <v>168963844</v>
      </c>
      <c r="F11" s="18">
        <f>'Проверочная  таблица'!RW12</f>
        <v>0</v>
      </c>
      <c r="G11" s="18"/>
      <c r="H11" s="14">
        <f t="shared" ref="H11:L11" si="0">B11-N11</f>
        <v>223367285.81</v>
      </c>
      <c r="I11" s="15">
        <f t="shared" si="0"/>
        <v>36305000</v>
      </c>
      <c r="J11" s="14">
        <f t="shared" si="0"/>
        <v>19564341.809999999</v>
      </c>
      <c r="K11" s="15">
        <f t="shared" si="0"/>
        <v>167497944</v>
      </c>
      <c r="L11" s="15">
        <f t="shared" si="0"/>
        <v>0</v>
      </c>
      <c r="M11" s="14"/>
      <c r="N11" s="16">
        <f>SUM(O11:S11)</f>
        <v>58483829</v>
      </c>
      <c r="O11" s="15">
        <f>'Проверочная  таблица'!P12+'Проверочная  таблица'!AA12+'Проверочная  таблица'!H12</f>
        <v>45190500</v>
      </c>
      <c r="P11" s="22">
        <f>'Проверочная  таблица'!CA12+'Проверочная  таблица'!CS12+'Проверочная  таблица'!DA12+'Проверочная  таблица'!JU12+'Проверочная  таблица'!MO12+'Проверочная  таблица'!IM12+'Проверочная  таблица'!QM12+'Проверочная  таблица'!LU12+'Проверочная  таблица'!AU12+'Проверочная  таблица'!GQ12+'Проверочная  таблица'!FQ12+'Проверочная  таблица'!NM12+'Проверочная  таблица'!OU12</f>
        <v>11827429</v>
      </c>
      <c r="Q11" s="16">
        <f>'Проверочная  таблица'!RE12</f>
        <v>1465900</v>
      </c>
      <c r="R11" s="12">
        <f>'Проверочная  таблица'!UW12+'Проверочная  таблица'!TC12+'Проверочная  таблица'!SQ12+'Проверочная  таблица'!TO12+'Проверочная  таблица'!TW12</f>
        <v>0</v>
      </c>
      <c r="S11" s="17"/>
      <c r="T11" s="292">
        <f>SUM(U11:Y11)</f>
        <v>58483829</v>
      </c>
      <c r="U11" s="292">
        <f>O11-AA11</f>
        <v>45190500</v>
      </c>
      <c r="V11" s="293">
        <f>P11-AB11</f>
        <v>11827429</v>
      </c>
      <c r="W11" s="294">
        <f>Q11-AC11</f>
        <v>1465900</v>
      </c>
      <c r="X11" s="293">
        <f>R11-AD11</f>
        <v>0</v>
      </c>
      <c r="Y11" s="295"/>
      <c r="Z11" s="294">
        <f>SUM(AA11:AE11)</f>
        <v>0</v>
      </c>
      <c r="AA11" s="292">
        <f>'Проверочная  таблица'!AG12+'Проверочная  таблица'!T12+'Проверочная  таблица'!L12</f>
        <v>0</v>
      </c>
      <c r="AB11" s="293">
        <f>'Проверочная  таблица'!CW12+'Проверочная  таблица'!DE12+'Проверочная  таблица'!CK12+'Проверочная  таблица'!QQ12+'Проверочная  таблица'!KO12+'Проверочная  таблица'!IY12+'Проверочная  таблица'!NE12+'Проверочная  таблица'!ME12+'Проверочная  таблица'!BK12+'Проверочная  таблица'!HK12+'Проверочная  таблица'!FY12+'Проверочная  таблица'!NY12+'Проверочная  таблица'!PW12</f>
        <v>0</v>
      </c>
      <c r="AC11" s="294"/>
      <c r="AD11" s="296">
        <f>'Проверочная  таблица'!VE12+'Проверочная  таблица'!TI12+'Проверочная  таблица'!SW12+'Проверочная  таблица'!TU12+'Проверочная  таблица'!UE12</f>
        <v>0</v>
      </c>
      <c r="AE11" s="295"/>
      <c r="AF11" s="18">
        <f>'Проверочная  таблица'!C12</f>
        <v>76761624.159999996</v>
      </c>
      <c r="AG11" s="13">
        <f>'Проверочная  таблица'!E12</f>
        <v>24772700</v>
      </c>
      <c r="AH11" s="211">
        <f>'Проверочная  таблица'!AJ12</f>
        <v>9555278.4100000001</v>
      </c>
      <c r="AI11" s="12">
        <f>'Проверочная  таблица'!QV12</f>
        <v>42433645.75</v>
      </c>
      <c r="AJ11" s="17">
        <f>'Проверочная  таблица'!RX12</f>
        <v>0</v>
      </c>
      <c r="AK11" s="18"/>
      <c r="AL11" s="14">
        <f t="shared" ref="AL11:AP11" si="1">AF11-AR11</f>
        <v>54284144.729999997</v>
      </c>
      <c r="AM11" s="15">
        <f t="shared" si="1"/>
        <v>10812000</v>
      </c>
      <c r="AN11" s="14">
        <f t="shared" si="1"/>
        <v>1353156.3600000003</v>
      </c>
      <c r="AO11" s="15">
        <f t="shared" si="1"/>
        <v>42118988.369999997</v>
      </c>
      <c r="AP11" s="15">
        <f t="shared" si="1"/>
        <v>0</v>
      </c>
      <c r="AQ11" s="14"/>
      <c r="AR11" s="16">
        <f>SUM(AS11:AW11)</f>
        <v>22477479.43</v>
      </c>
      <c r="AS11" s="16">
        <f>'Проверочная  таблица'!Q12+'Проверочная  таблица'!AB12+'Проверочная  таблица'!I12</f>
        <v>13960700</v>
      </c>
      <c r="AT11" s="15">
        <f>'Проверочная  таблица'!QN12+'Проверочная  таблица'!DB12+'Проверочная  таблица'!CT12+'Проверочная  таблица'!CE12+'Проверочная  таблица'!JZ12+'Проверочная  таблица'!IP12+'Проверочная  таблица'!MS12+'Проверочная  таблица'!LY12+'Проверочная  таблица'!AY12+'Проверочная  таблица'!GV12+'Проверочная  таблица'!FT12+'Проверочная  таблица'!NP12+'Проверочная  таблица'!PB12</f>
        <v>8202122.0499999998</v>
      </c>
      <c r="AU11" s="14">
        <f>'Проверочная  таблица'!RF12</f>
        <v>314657.38</v>
      </c>
      <c r="AV11" s="15">
        <f>'Проверочная  таблица'!UY12+'Проверочная  таблица'!TE12+'Проверочная  таблица'!SS12+'Проверочная  таблица'!TQ12+'Проверочная  таблица'!TZ12</f>
        <v>0</v>
      </c>
      <c r="AW11" s="18"/>
      <c r="AX11" s="292">
        <f>SUM(AY11:BC11)</f>
        <v>22477479.43</v>
      </c>
      <c r="AY11" s="292">
        <f>AS11-BE11</f>
        <v>13960700</v>
      </c>
      <c r="AZ11" s="293">
        <f t="shared" ref="AZ11:AZ28" si="2">AT11-BF11</f>
        <v>8202122.0499999998</v>
      </c>
      <c r="BA11" s="294">
        <f t="shared" ref="BA11:BA28" si="3">AU11-BG11</f>
        <v>314657.38</v>
      </c>
      <c r="BB11" s="293">
        <f t="shared" ref="BB11:BB28" si="4">AV11-BH11</f>
        <v>0</v>
      </c>
      <c r="BC11" s="295"/>
      <c r="BD11" s="294">
        <f>SUM(BE11:BI11)</f>
        <v>0</v>
      </c>
      <c r="BE11" s="293">
        <f>'Проверочная  таблица'!M12+'Проверочная  таблица'!U12+'Проверочная  таблица'!AH12</f>
        <v>0</v>
      </c>
      <c r="BF11" s="299">
        <f>'Проверочная  таблица'!CX12+'Проверочная  таблица'!DF12+'Проверочная  таблица'!CL12+'Проверочная  таблица'!QR12+'Проверочная  таблица'!KT12+'Проверочная  таблица'!JB12+'Проверочная  таблица'!NI12+'Проверочная  таблица'!MF12+'Проверочная  таблица'!BO12+'Проверочная  таблица'!HP12+'Проверочная  таблица'!FZ12+'Проверочная  таблица'!OB12+'Проверочная  таблица'!QD12</f>
        <v>0</v>
      </c>
      <c r="BG11" s="292"/>
      <c r="BH11" s="296">
        <f>'Проверочная  таблица'!VG12+'Проверочная  таблица'!TJ12+'Проверочная  таблица'!SX12+'Проверочная  таблица'!TV12+'Проверочная  таблица'!UF12</f>
        <v>0</v>
      </c>
      <c r="BI11" s="295"/>
    </row>
    <row r="12" spans="1:62" ht="21.75" customHeight="1" x14ac:dyDescent="0.25">
      <c r="A12" s="19" t="s">
        <v>81</v>
      </c>
      <c r="B12" s="20">
        <f>'Проверочная  таблица'!B13</f>
        <v>957773595.46000004</v>
      </c>
      <c r="C12" s="21">
        <f>'Проверочная  таблица'!D13</f>
        <v>145248100</v>
      </c>
      <c r="D12" s="212">
        <f>'Проверочная  таблица'!AI13</f>
        <v>161528764.46000001</v>
      </c>
      <c r="E12" s="20">
        <f>'Проверочная  таблица'!QS13</f>
        <v>635996731</v>
      </c>
      <c r="F12" s="26">
        <f>'Проверочная  таблица'!RW13</f>
        <v>15000000</v>
      </c>
      <c r="G12" s="26"/>
      <c r="H12" s="22">
        <f t="shared" ref="H12:H28" si="5">B12-N12</f>
        <v>704745831.83000004</v>
      </c>
      <c r="I12" s="23">
        <f t="shared" ref="I12:I28" si="6">C12-O12</f>
        <v>16118400</v>
      </c>
      <c r="J12" s="22">
        <f t="shared" ref="J12:J28" si="7">D12-P12</f>
        <v>54630500.829999998</v>
      </c>
      <c r="K12" s="23">
        <f t="shared" ref="K12:K28" si="8">E12-Q12</f>
        <v>633996931</v>
      </c>
      <c r="L12" s="23">
        <f t="shared" ref="L12:L28" si="9">F12-R12</f>
        <v>0</v>
      </c>
      <c r="M12" s="22"/>
      <c r="N12" s="24">
        <f t="shared" ref="N12:N28" si="10">SUM(O12:S12)</f>
        <v>253027763.63</v>
      </c>
      <c r="O12" s="23">
        <f>'Проверочная  таблица'!P13+'Проверочная  таблица'!AA13+'Проверочная  таблица'!H13</f>
        <v>129129700</v>
      </c>
      <c r="P12" s="22">
        <f>'Проверочная  таблица'!CA13+'Проверочная  таблица'!CS13+'Проверочная  таблица'!DA13+'Проверочная  таблица'!JU13+'Проверочная  таблица'!MO13+'Проверочная  таблица'!IM13+'Проверочная  таблица'!QM13+'Проверочная  таблица'!LU13+'Проверочная  таблица'!AU13+'Проверочная  таблица'!GQ13+'Проверочная  таблица'!FQ13+'Проверочная  таблица'!NM13+'Проверочная  таблица'!OU13</f>
        <v>106898263.63000001</v>
      </c>
      <c r="Q12" s="24">
        <f>'Проверочная  таблица'!RE13</f>
        <v>1999800</v>
      </c>
      <c r="R12" s="20">
        <f>'Проверочная  таблица'!UW13+'Проверочная  таблица'!TC13+'Проверочная  таблица'!SQ13+'Проверочная  таблица'!TO13+'Проверочная  таблица'!TW13</f>
        <v>15000000</v>
      </c>
      <c r="S12" s="25"/>
      <c r="T12" s="297">
        <f t="shared" ref="T12:T28" si="11">SUM(U12:Y12)</f>
        <v>73074666.200000003</v>
      </c>
      <c r="U12" s="297">
        <f t="shared" ref="U12:U28" si="12">O12-AA12</f>
        <v>59778100</v>
      </c>
      <c r="V12" s="298">
        <f t="shared" ref="V12:V28" si="13">P12-AB12</f>
        <v>11296766.200000003</v>
      </c>
      <c r="W12" s="299">
        <f t="shared" ref="W12:W28" si="14">Q12-AC12</f>
        <v>1999800</v>
      </c>
      <c r="X12" s="298">
        <f t="shared" ref="X12:X28" si="15">R12-AD12</f>
        <v>0</v>
      </c>
      <c r="Y12" s="300"/>
      <c r="Z12" s="299">
        <f t="shared" ref="Z12:Z28" si="16">SUM(AA12:AE12)</f>
        <v>179953097.43000001</v>
      </c>
      <c r="AA12" s="297">
        <f>'Проверочная  таблица'!AG13+'Проверочная  таблица'!T13+'Проверочная  таблица'!L13</f>
        <v>69351600</v>
      </c>
      <c r="AB12" s="298">
        <f>'Проверочная  таблица'!CW13+'Проверочная  таблица'!DE13+'Проверочная  таблица'!CK13+'Проверочная  таблица'!QQ13+'Проверочная  таблица'!KO13+'Проверочная  таблица'!IY13+'Проверочная  таблица'!NE13+'Проверочная  таблица'!ME13+'Проверочная  таблица'!BK13+'Проверочная  таблица'!HK13+'Проверочная  таблица'!FY13+'Проверочная  таблица'!NY13+'Проверочная  таблица'!PW13</f>
        <v>95601497.430000007</v>
      </c>
      <c r="AC12" s="299"/>
      <c r="AD12" s="301">
        <f>'Проверочная  таблица'!VE13+'Проверочная  таблица'!TI13+'Проверочная  таблица'!SW13+'Проверочная  таблица'!TU13+'Проверочная  таблица'!UE13</f>
        <v>15000000</v>
      </c>
      <c r="AE12" s="300"/>
      <c r="AF12" s="26">
        <f>'Проверочная  таблица'!C13</f>
        <v>265306729.06</v>
      </c>
      <c r="AG12" s="21">
        <f>'Проверочная  таблица'!E13</f>
        <v>78111029</v>
      </c>
      <c r="AH12" s="212">
        <f>'Проверочная  таблица'!AJ13</f>
        <v>15570320.129999999</v>
      </c>
      <c r="AI12" s="20">
        <f>'Проверочная  таблица'!QV13</f>
        <v>171625379.93000001</v>
      </c>
      <c r="AJ12" s="25">
        <f>'Проверочная  таблица'!RX13</f>
        <v>0</v>
      </c>
      <c r="AK12" s="26"/>
      <c r="AL12" s="22">
        <f t="shared" ref="AL12:AL28" si="17">AF12-AR12</f>
        <v>177450824.83000001</v>
      </c>
      <c r="AM12" s="23">
        <f t="shared" ref="AM12:AM28" si="18">AG12-AS12</f>
        <v>4029603</v>
      </c>
      <c r="AN12" s="22">
        <f t="shared" ref="AN12:AN28" si="19">AH12-AT12</f>
        <v>2172429.2199999988</v>
      </c>
      <c r="AO12" s="23">
        <f t="shared" ref="AO12:AO28" si="20">AI12-AU12</f>
        <v>171248792.61000001</v>
      </c>
      <c r="AP12" s="23">
        <f t="shared" ref="AP12:AP28" si="21">AJ12-AV12</f>
        <v>0</v>
      </c>
      <c r="AQ12" s="22"/>
      <c r="AR12" s="24">
        <f t="shared" ref="AR12:AR28" si="22">SUM(AS12:AW12)</f>
        <v>87855904.229999989</v>
      </c>
      <c r="AS12" s="24">
        <f>'Проверочная  таблица'!Q13+'Проверочная  таблица'!AB13+'Проверочная  таблица'!I13</f>
        <v>74081426</v>
      </c>
      <c r="AT12" s="23">
        <f>'Проверочная  таблица'!QN13+'Проверочная  таблица'!DB13+'Проверочная  таблица'!CT13+'Проверочная  таблица'!CE13+'Проверочная  таблица'!JZ13+'Проверочная  таблица'!IP13+'Проверочная  таблица'!MS13+'Проверочная  таблица'!LY13+'Проверочная  таблица'!AY13+'Проверочная  таблица'!GV13+'Проверочная  таблица'!FT13+'Проверочная  таблица'!NP13+'Проверочная  таблица'!PB13</f>
        <v>13397890.91</v>
      </c>
      <c r="AU12" s="22">
        <f>'Проверочная  таблица'!RF13</f>
        <v>376587.32</v>
      </c>
      <c r="AV12" s="23">
        <f>'Проверочная  таблица'!UY13+'Проверочная  таблица'!TE13+'Проверочная  таблица'!SS13+'Проверочная  таблица'!TQ13+'Проверочная  таблица'!TZ13</f>
        <v>0</v>
      </c>
      <c r="AW12" s="26"/>
      <c r="AX12" s="297">
        <f t="shared" ref="AX12:AX28" si="23">SUM(AY12:BC12)</f>
        <v>22928557.34</v>
      </c>
      <c r="AY12" s="297">
        <f t="shared" ref="AY12:AY28" si="24">AS12-BE12</f>
        <v>14930847</v>
      </c>
      <c r="AZ12" s="298">
        <f t="shared" si="2"/>
        <v>7621123.0200000005</v>
      </c>
      <c r="BA12" s="299">
        <f t="shared" si="3"/>
        <v>376587.32</v>
      </c>
      <c r="BB12" s="298">
        <f t="shared" si="4"/>
        <v>0</v>
      </c>
      <c r="BC12" s="300"/>
      <c r="BD12" s="299">
        <f t="shared" ref="BD12:BD28" si="25">SUM(BE12:BI12)</f>
        <v>64927346.890000001</v>
      </c>
      <c r="BE12" s="298">
        <f>'Проверочная  таблица'!M13+'Проверочная  таблица'!U13+'Проверочная  таблица'!AH13</f>
        <v>59150579</v>
      </c>
      <c r="BF12" s="299">
        <f>'Проверочная  таблица'!CX13+'Проверочная  таблица'!DF13+'Проверочная  таблица'!CL13+'Проверочная  таблица'!QR13+'Проверочная  таблица'!KT13+'Проверочная  таблица'!JB13+'Проверочная  таблица'!NI13+'Проверочная  таблица'!MF13+'Проверочная  таблица'!BO13+'Проверочная  таблица'!HP13+'Проверочная  таблица'!FZ13+'Проверочная  таблица'!OB13+'Проверочная  таблица'!QD13</f>
        <v>5776767.8899999997</v>
      </c>
      <c r="BG12" s="297"/>
      <c r="BH12" s="301">
        <f>'Проверочная  таблица'!VG13+'Проверочная  таблица'!TJ13+'Проверочная  таблица'!SX13+'Проверочная  таблица'!TV13+'Проверочная  таблица'!UF13</f>
        <v>0</v>
      </c>
      <c r="BI12" s="300"/>
    </row>
    <row r="13" spans="1:62" ht="21.75" customHeight="1" x14ac:dyDescent="0.25">
      <c r="A13" s="27" t="s">
        <v>82</v>
      </c>
      <c r="B13" s="20">
        <f>'Проверочная  таблица'!B14</f>
        <v>614061720.75</v>
      </c>
      <c r="C13" s="21">
        <f>'Проверочная  таблица'!D14</f>
        <v>110660800</v>
      </c>
      <c r="D13" s="212">
        <f>'Проверочная  таблица'!AI14</f>
        <v>133603506.74999999</v>
      </c>
      <c r="E13" s="20">
        <f>'Проверочная  таблица'!QS14</f>
        <v>369797414</v>
      </c>
      <c r="F13" s="26">
        <f>'Проверочная  таблица'!RW14</f>
        <v>0</v>
      </c>
      <c r="G13" s="26"/>
      <c r="H13" s="22">
        <f t="shared" si="5"/>
        <v>448069794.39999998</v>
      </c>
      <c r="I13" s="23">
        <f t="shared" si="6"/>
        <v>44069900</v>
      </c>
      <c r="J13" s="22">
        <f t="shared" si="7"/>
        <v>35440980.399999991</v>
      </c>
      <c r="K13" s="23">
        <f t="shared" si="8"/>
        <v>368558914</v>
      </c>
      <c r="L13" s="23">
        <f t="shared" si="9"/>
        <v>0</v>
      </c>
      <c r="M13" s="22"/>
      <c r="N13" s="24">
        <f t="shared" si="10"/>
        <v>165991926.34999999</v>
      </c>
      <c r="O13" s="23">
        <f>'Проверочная  таблица'!P14+'Проверочная  таблица'!AA14+'Проверочная  таблица'!H14</f>
        <v>66590900</v>
      </c>
      <c r="P13" s="22">
        <f>'Проверочная  таблица'!CA14+'Проверочная  таблица'!CS14+'Проверочная  таблица'!DA14+'Проверочная  таблица'!JU14+'Проверочная  таблица'!MO14+'Проверочная  таблица'!IM14+'Проверочная  таблица'!QM14+'Проверочная  таблица'!LU14+'Проверочная  таблица'!AU14+'Проверочная  таблица'!GQ14+'Проверочная  таблица'!FQ14+'Проверочная  таблица'!NM14+'Проверочная  таблица'!OU14</f>
        <v>98162526.349999994</v>
      </c>
      <c r="Q13" s="24">
        <f>'Проверочная  таблица'!RE14</f>
        <v>1238500</v>
      </c>
      <c r="R13" s="20">
        <f>'Проверочная  таблица'!UW14+'Проверочная  таблица'!TC14+'Проверочная  таблица'!SQ14+'Проверочная  таблица'!TO14+'Проверочная  таблица'!TW14</f>
        <v>0</v>
      </c>
      <c r="S13" s="25"/>
      <c r="T13" s="297">
        <f t="shared" si="11"/>
        <v>81168392.280000001</v>
      </c>
      <c r="U13" s="297">
        <f t="shared" si="12"/>
        <v>42378400</v>
      </c>
      <c r="V13" s="298">
        <f t="shared" si="13"/>
        <v>37551492.279999994</v>
      </c>
      <c r="W13" s="299">
        <f t="shared" si="14"/>
        <v>1238500</v>
      </c>
      <c r="X13" s="298">
        <f t="shared" si="15"/>
        <v>0</v>
      </c>
      <c r="Y13" s="300"/>
      <c r="Z13" s="299">
        <f t="shared" si="16"/>
        <v>84823534.069999993</v>
      </c>
      <c r="AA13" s="297">
        <f>'Проверочная  таблица'!AG14+'Проверочная  таблица'!T14+'Проверочная  таблица'!L14</f>
        <v>24212500</v>
      </c>
      <c r="AB13" s="298">
        <f>'Проверочная  таблица'!CW14+'Проверочная  таблица'!DE14+'Проверочная  таблица'!CK14+'Проверочная  таблица'!QQ14+'Проверочная  таблица'!KO14+'Проверочная  таблица'!IY14+'Проверочная  таблица'!NE14+'Проверочная  таблица'!ME14+'Проверочная  таблица'!BK14+'Проверочная  таблица'!HK14+'Проверочная  таблица'!FY14+'Проверочная  таблица'!NY14+'Проверочная  таблица'!PW14</f>
        <v>60611034.07</v>
      </c>
      <c r="AC13" s="299"/>
      <c r="AD13" s="301">
        <f>'Проверочная  таблица'!VE14+'Проверочная  таблица'!TI14+'Проверочная  таблица'!SW14+'Проверочная  таблица'!TU14+'Проверочная  таблица'!UE14</f>
        <v>0</v>
      </c>
      <c r="AE13" s="300"/>
      <c r="AF13" s="26">
        <f>'Проверочная  таблица'!C14</f>
        <v>138988355.97999999</v>
      </c>
      <c r="AG13" s="21">
        <f>'Проверочная  таблица'!E14</f>
        <v>36368700</v>
      </c>
      <c r="AH13" s="212">
        <f>'Проверочная  таблица'!AJ14</f>
        <v>13182145.43</v>
      </c>
      <c r="AI13" s="20">
        <f>'Проверочная  таблица'!QV14</f>
        <v>89437510.549999997</v>
      </c>
      <c r="AJ13" s="25">
        <f>'Проверочная  таблица'!RX14</f>
        <v>0</v>
      </c>
      <c r="AK13" s="26"/>
      <c r="AL13" s="22">
        <f t="shared" si="17"/>
        <v>105273386.88999999</v>
      </c>
      <c r="AM13" s="23">
        <f t="shared" si="18"/>
        <v>13650000</v>
      </c>
      <c r="AN13" s="22">
        <f t="shared" si="19"/>
        <v>2355946.59</v>
      </c>
      <c r="AO13" s="23">
        <f t="shared" si="20"/>
        <v>89267440.299999997</v>
      </c>
      <c r="AP13" s="23">
        <f t="shared" si="21"/>
        <v>0</v>
      </c>
      <c r="AQ13" s="22"/>
      <c r="AR13" s="24">
        <f t="shared" si="22"/>
        <v>33714969.090000004</v>
      </c>
      <c r="AS13" s="24">
        <f>'Проверочная  таблица'!Q14+'Проверочная  таблица'!AB14+'Проверочная  таблица'!I14</f>
        <v>22718700</v>
      </c>
      <c r="AT13" s="23">
        <f>'Проверочная  таблица'!QN14+'Проверочная  таблица'!DB14+'Проверочная  таблица'!CT14+'Проверочная  таблица'!CE14+'Проверочная  таблица'!JZ14+'Проверочная  таблица'!IP14+'Проверочная  таблица'!MS14+'Проверочная  таблица'!LY14+'Проверочная  таблица'!AY14+'Проверочная  таблица'!GV14+'Проверочная  таблица'!FT14+'Проверочная  таблица'!NP14+'Проверочная  таблица'!PB14</f>
        <v>10826198.84</v>
      </c>
      <c r="AU13" s="22">
        <f>'Проверочная  таблица'!RF14</f>
        <v>170070.25</v>
      </c>
      <c r="AV13" s="23">
        <f>'Проверочная  таблица'!UY14+'Проверочная  таблица'!TE14+'Проверочная  таблица'!SS14+'Проверочная  таблица'!TQ14+'Проверочная  таблица'!TZ14</f>
        <v>0</v>
      </c>
      <c r="AW13" s="26"/>
      <c r="AX13" s="297">
        <f t="shared" si="23"/>
        <v>21587245.629999999</v>
      </c>
      <c r="AY13" s="297">
        <f t="shared" si="24"/>
        <v>10723200</v>
      </c>
      <c r="AZ13" s="298">
        <f t="shared" si="2"/>
        <v>10693975.379999999</v>
      </c>
      <c r="BA13" s="299">
        <f t="shared" si="3"/>
        <v>170070.25</v>
      </c>
      <c r="BB13" s="298">
        <f t="shared" si="4"/>
        <v>0</v>
      </c>
      <c r="BC13" s="300"/>
      <c r="BD13" s="299">
        <f t="shared" si="25"/>
        <v>12127723.460000001</v>
      </c>
      <c r="BE13" s="298">
        <f>'Проверочная  таблица'!M14+'Проверочная  таблица'!U14+'Проверочная  таблица'!AH14</f>
        <v>11995500</v>
      </c>
      <c r="BF13" s="299">
        <f>'Проверочная  таблица'!CX14+'Проверочная  таблица'!DF14+'Проверочная  таблица'!CL14+'Проверочная  таблица'!QR14+'Проверочная  таблица'!KT14+'Проверочная  таблица'!JB14+'Проверочная  таблица'!NI14+'Проверочная  таблица'!MF14+'Проверочная  таблица'!BO14+'Проверочная  таблица'!HP14+'Проверочная  таблица'!FZ14+'Проверочная  таблица'!OB14+'Проверочная  таблица'!QD14</f>
        <v>132223.46</v>
      </c>
      <c r="BG13" s="297"/>
      <c r="BH13" s="301">
        <f>'Проверочная  таблица'!VG14+'Проверочная  таблица'!TJ14+'Проверочная  таблица'!SX14+'Проверочная  таблица'!TV14+'Проверочная  таблица'!UF14</f>
        <v>0</v>
      </c>
      <c r="BI13" s="300"/>
    </row>
    <row r="14" spans="1:62" ht="21.75" customHeight="1" x14ac:dyDescent="0.25">
      <c r="A14" s="19" t="s">
        <v>83</v>
      </c>
      <c r="B14" s="20">
        <f>'Проверочная  таблица'!B15</f>
        <v>543596852.86000001</v>
      </c>
      <c r="C14" s="21">
        <f>'Проверочная  таблица'!D15</f>
        <v>72032200</v>
      </c>
      <c r="D14" s="212">
        <f>'Проверочная  таблица'!AI15</f>
        <v>97332414.859999999</v>
      </c>
      <c r="E14" s="20">
        <f>'Проверочная  таблица'!QS15</f>
        <v>374232238</v>
      </c>
      <c r="F14" s="26">
        <f>'Проверочная  таблица'!RW15</f>
        <v>0</v>
      </c>
      <c r="G14" s="26"/>
      <c r="H14" s="22">
        <f t="shared" si="5"/>
        <v>451513336.20000005</v>
      </c>
      <c r="I14" s="23">
        <f t="shared" si="6"/>
        <v>7817200</v>
      </c>
      <c r="J14" s="22">
        <f t="shared" si="7"/>
        <v>71341298.200000003</v>
      </c>
      <c r="K14" s="23">
        <f t="shared" si="8"/>
        <v>372354838</v>
      </c>
      <c r="L14" s="23">
        <f t="shared" si="9"/>
        <v>0</v>
      </c>
      <c r="M14" s="22"/>
      <c r="N14" s="24">
        <f t="shared" si="10"/>
        <v>92083516.659999996</v>
      </c>
      <c r="O14" s="23">
        <f>'Проверочная  таблица'!P15+'Проверочная  таблица'!AA15+'Проверочная  таблица'!H15</f>
        <v>64215000</v>
      </c>
      <c r="P14" s="22">
        <f>'Проверочная  таблица'!CA15+'Проверочная  таблица'!CS15+'Проверочная  таблица'!DA15+'Проверочная  таблица'!JU15+'Проверочная  таблица'!MO15+'Проверочная  таблица'!IM15+'Проверочная  таблица'!QM15+'Проверочная  таблица'!LU15+'Проверочная  таблица'!AU15+'Проверочная  таблица'!GQ15+'Проверочная  таблица'!FQ15+'Проверочная  таблица'!NM15+'Проверочная  таблица'!OU15</f>
        <v>25991116.659999996</v>
      </c>
      <c r="Q14" s="24">
        <f>'Проверочная  таблица'!RE15</f>
        <v>1877400</v>
      </c>
      <c r="R14" s="20">
        <f>'Проверочная  таблица'!UW15+'Проверочная  таблица'!TC15+'Проверочная  таблица'!SQ15+'Проверочная  таблица'!TO15+'Проверочная  таблица'!TW15</f>
        <v>0</v>
      </c>
      <c r="S14" s="25"/>
      <c r="T14" s="297">
        <f t="shared" si="11"/>
        <v>92083516.659999996</v>
      </c>
      <c r="U14" s="297">
        <f t="shared" si="12"/>
        <v>64215000</v>
      </c>
      <c r="V14" s="298">
        <f t="shared" si="13"/>
        <v>25991116.659999996</v>
      </c>
      <c r="W14" s="299">
        <f t="shared" si="14"/>
        <v>1877400</v>
      </c>
      <c r="X14" s="298">
        <f t="shared" si="15"/>
        <v>0</v>
      </c>
      <c r="Y14" s="300"/>
      <c r="Z14" s="299">
        <f t="shared" si="16"/>
        <v>0</v>
      </c>
      <c r="AA14" s="297">
        <f>'Проверочная  таблица'!AG15+'Проверочная  таблица'!T15+'Проверочная  таблица'!L15</f>
        <v>0</v>
      </c>
      <c r="AB14" s="298">
        <f>'Проверочная  таблица'!CW15+'Проверочная  таблица'!DE15+'Проверочная  таблица'!CK15+'Проверочная  таблица'!QQ15+'Проверочная  таблица'!KO15+'Проверочная  таблица'!IY15+'Проверочная  таблица'!NE15+'Проверочная  таблица'!ME15+'Проверочная  таблица'!BK15+'Проверочная  таблица'!HK15+'Проверочная  таблица'!FY15+'Проверочная  таблица'!NY15+'Проверочная  таблица'!PW15</f>
        <v>0</v>
      </c>
      <c r="AC14" s="299"/>
      <c r="AD14" s="301">
        <f>'Проверочная  таблица'!VE15+'Проверочная  таблица'!TI15+'Проверочная  таблица'!SW15+'Проверочная  таблица'!TU15+'Проверочная  таблица'!UE15</f>
        <v>0</v>
      </c>
      <c r="AE14" s="300"/>
      <c r="AF14" s="26">
        <f>'Проверочная  таблица'!C15</f>
        <v>127671463.36</v>
      </c>
      <c r="AG14" s="21">
        <f>'Проверочная  таблица'!E15</f>
        <v>20210141</v>
      </c>
      <c r="AH14" s="212">
        <f>'Проверочная  таблица'!AJ15</f>
        <v>11502925.27</v>
      </c>
      <c r="AI14" s="20">
        <f>'Проверочная  таблица'!QV15</f>
        <v>95958397.090000004</v>
      </c>
      <c r="AJ14" s="25">
        <f>'Проверочная  таблица'!RX15</f>
        <v>0</v>
      </c>
      <c r="AK14" s="26"/>
      <c r="AL14" s="22">
        <f t="shared" si="17"/>
        <v>100177761.78</v>
      </c>
      <c r="AM14" s="23">
        <f t="shared" si="18"/>
        <v>1954272</v>
      </c>
      <c r="AN14" s="22">
        <f t="shared" si="19"/>
        <v>2734492.6899999995</v>
      </c>
      <c r="AO14" s="23">
        <f t="shared" si="20"/>
        <v>95488997.090000004</v>
      </c>
      <c r="AP14" s="23">
        <f t="shared" si="21"/>
        <v>0</v>
      </c>
      <c r="AQ14" s="22"/>
      <c r="AR14" s="24">
        <f t="shared" si="22"/>
        <v>27493701.579999998</v>
      </c>
      <c r="AS14" s="24">
        <f>'Проверочная  таблица'!Q15+'Проверочная  таблица'!AB15+'Проверочная  таблица'!I15</f>
        <v>18255869</v>
      </c>
      <c r="AT14" s="23">
        <f>'Проверочная  таблица'!QN15+'Проверочная  таблица'!DB15+'Проверочная  таблица'!CT15+'Проверочная  таблица'!CE15+'Проверочная  таблица'!JZ15+'Проверочная  таблица'!IP15+'Проверочная  таблица'!MS15+'Проверочная  таблица'!LY15+'Проверочная  таблица'!AY15+'Проверочная  таблица'!GV15+'Проверочная  таблица'!FT15+'Проверочная  таблица'!NP15+'Проверочная  таблица'!PB15</f>
        <v>8768432.5800000001</v>
      </c>
      <c r="AU14" s="22">
        <f>'Проверочная  таблица'!RF15</f>
        <v>469400</v>
      </c>
      <c r="AV14" s="23">
        <f>'Проверочная  таблица'!UY15+'Проверочная  таблица'!TE15+'Проверочная  таблица'!SS15+'Проверочная  таблица'!TQ15+'Проверочная  таблица'!TZ15</f>
        <v>0</v>
      </c>
      <c r="AW14" s="26"/>
      <c r="AX14" s="297">
        <f t="shared" si="23"/>
        <v>27493701.579999998</v>
      </c>
      <c r="AY14" s="297">
        <f t="shared" si="24"/>
        <v>18255869</v>
      </c>
      <c r="AZ14" s="298">
        <f t="shared" si="2"/>
        <v>8768432.5800000001</v>
      </c>
      <c r="BA14" s="299">
        <f t="shared" si="3"/>
        <v>469400</v>
      </c>
      <c r="BB14" s="298">
        <f t="shared" si="4"/>
        <v>0</v>
      </c>
      <c r="BC14" s="300"/>
      <c r="BD14" s="299">
        <f t="shared" si="25"/>
        <v>0</v>
      </c>
      <c r="BE14" s="298">
        <f>'Проверочная  таблица'!M15+'Проверочная  таблица'!U15+'Проверочная  таблица'!AH15</f>
        <v>0</v>
      </c>
      <c r="BF14" s="299">
        <f>'Проверочная  таблица'!CX15+'Проверочная  таблица'!DF15+'Проверочная  таблица'!CL15+'Проверочная  таблица'!QR15+'Проверочная  таблица'!KT15+'Проверочная  таблица'!JB15+'Проверочная  таблица'!NI15+'Проверочная  таблица'!MF15+'Проверочная  таблица'!BO15+'Проверочная  таблица'!HP15+'Проверочная  таблица'!FZ15+'Проверочная  таблица'!OB15+'Проверочная  таблица'!QD15</f>
        <v>0</v>
      </c>
      <c r="BG14" s="297"/>
      <c r="BH14" s="301">
        <f>'Проверочная  таблица'!VG15+'Проверочная  таблица'!TJ15+'Проверочная  таблица'!SX15+'Проверочная  таблица'!TV15+'Проверочная  таблица'!UF15</f>
        <v>0</v>
      </c>
      <c r="BI14" s="300"/>
    </row>
    <row r="15" spans="1:62" ht="21.75" customHeight="1" x14ac:dyDescent="0.25">
      <c r="A15" s="27" t="s">
        <v>84</v>
      </c>
      <c r="B15" s="20">
        <f>'Проверочная  таблица'!B16</f>
        <v>679401549.77999997</v>
      </c>
      <c r="C15" s="21">
        <f>'Проверочная  таблица'!D16</f>
        <v>113313700</v>
      </c>
      <c r="D15" s="212">
        <f>'Проверочная  таблица'!AI16</f>
        <v>221587922.78</v>
      </c>
      <c r="E15" s="20">
        <f>'Проверочная  таблица'!QS16</f>
        <v>344499927</v>
      </c>
      <c r="F15" s="26">
        <f>'Проверочная  таблица'!RW16</f>
        <v>0</v>
      </c>
      <c r="G15" s="26"/>
      <c r="H15" s="22">
        <f t="shared" si="5"/>
        <v>549051967.56999993</v>
      </c>
      <c r="I15" s="23">
        <f t="shared" si="6"/>
        <v>51790000</v>
      </c>
      <c r="J15" s="22">
        <f t="shared" si="7"/>
        <v>154399540.56999999</v>
      </c>
      <c r="K15" s="23">
        <f t="shared" si="8"/>
        <v>342862427</v>
      </c>
      <c r="L15" s="23">
        <f t="shared" si="9"/>
        <v>0</v>
      </c>
      <c r="M15" s="22"/>
      <c r="N15" s="24">
        <f t="shared" si="10"/>
        <v>130349582.20999999</v>
      </c>
      <c r="O15" s="23">
        <f>'Проверочная  таблица'!P16+'Проверочная  таблица'!AA16+'Проверочная  таблица'!H16</f>
        <v>61523700</v>
      </c>
      <c r="P15" s="22">
        <f>'Проверочная  таблица'!CA16+'Проверочная  таблица'!CS16+'Проверочная  таблица'!DA16+'Проверочная  таблица'!JU16+'Проверочная  таблица'!MO16+'Проверочная  таблица'!IM16+'Проверочная  таблица'!QM16+'Проверочная  таблица'!LU16+'Проверочная  таблица'!AU16+'Проверочная  таблица'!GQ16+'Проверочная  таблица'!FQ16+'Проверочная  таблица'!NM16+'Проверочная  таблица'!OU16</f>
        <v>67188382.209999993</v>
      </c>
      <c r="Q15" s="24">
        <f>'Проверочная  таблица'!RE16</f>
        <v>1637500</v>
      </c>
      <c r="R15" s="20">
        <f>'Проверочная  таблица'!UW16+'Проверочная  таблица'!TC16+'Проверочная  таблица'!SQ16+'Проверочная  таблица'!TO16+'Проверочная  таблица'!TW16</f>
        <v>0</v>
      </c>
      <c r="S15" s="25"/>
      <c r="T15" s="297">
        <f t="shared" si="11"/>
        <v>130349582.20999999</v>
      </c>
      <c r="U15" s="297">
        <f t="shared" si="12"/>
        <v>61523700</v>
      </c>
      <c r="V15" s="298">
        <f t="shared" si="13"/>
        <v>67188382.209999993</v>
      </c>
      <c r="W15" s="299">
        <f t="shared" si="14"/>
        <v>1637500</v>
      </c>
      <c r="X15" s="298">
        <f t="shared" si="15"/>
        <v>0</v>
      </c>
      <c r="Y15" s="300"/>
      <c r="Z15" s="299">
        <f t="shared" si="16"/>
        <v>0</v>
      </c>
      <c r="AA15" s="297">
        <f>'Проверочная  таблица'!AG16+'Проверочная  таблица'!T16+'Проверочная  таблица'!L16</f>
        <v>0</v>
      </c>
      <c r="AB15" s="298">
        <f>'Проверочная  таблица'!CW16+'Проверочная  таблица'!DE16+'Проверочная  таблица'!CK16+'Проверочная  таблица'!QQ16+'Проверочная  таблица'!KO16+'Проверочная  таблица'!IY16+'Проверочная  таблица'!NE16+'Проверочная  таблица'!ME16+'Проверочная  таблица'!BK16+'Проверочная  таблица'!HK16+'Проверочная  таблица'!FY16+'Проверочная  таблица'!NY16+'Проверочная  таблица'!PW16</f>
        <v>0</v>
      </c>
      <c r="AC15" s="299"/>
      <c r="AD15" s="301">
        <f>'Проверочная  таблица'!VE16+'Проверочная  таблица'!TI16+'Проверочная  таблица'!SW16+'Проверочная  таблица'!TU16+'Проверочная  таблица'!UE16</f>
        <v>0</v>
      </c>
      <c r="AE15" s="300"/>
      <c r="AF15" s="26">
        <f>'Проверочная  таблица'!C16</f>
        <v>145871015.93000001</v>
      </c>
      <c r="AG15" s="21">
        <f>'Проверочная  таблица'!E16</f>
        <v>31815926</v>
      </c>
      <c r="AH15" s="212">
        <f>'Проверочная  таблица'!AJ16</f>
        <v>26901949.77</v>
      </c>
      <c r="AI15" s="20">
        <f>'Проверочная  таблица'!QV16</f>
        <v>87153140.159999996</v>
      </c>
      <c r="AJ15" s="25">
        <f>'Проверочная  таблица'!RX16</f>
        <v>0</v>
      </c>
      <c r="AK15" s="26"/>
      <c r="AL15" s="22">
        <f t="shared" si="17"/>
        <v>104386134.13000001</v>
      </c>
      <c r="AM15" s="23">
        <f t="shared" si="18"/>
        <v>16585001</v>
      </c>
      <c r="AN15" s="22">
        <f t="shared" si="19"/>
        <v>953376.48000000045</v>
      </c>
      <c r="AO15" s="23">
        <f t="shared" si="20"/>
        <v>86847756.649999991</v>
      </c>
      <c r="AP15" s="23">
        <f t="shared" si="21"/>
        <v>0</v>
      </c>
      <c r="AQ15" s="22"/>
      <c r="AR15" s="24">
        <f t="shared" si="22"/>
        <v>41484881.799999997</v>
      </c>
      <c r="AS15" s="24">
        <f>'Проверочная  таблица'!Q16+'Проверочная  таблица'!AB16+'Проверочная  таблица'!I16</f>
        <v>15230925</v>
      </c>
      <c r="AT15" s="23">
        <f>'Проверочная  таблица'!QN16+'Проверочная  таблица'!DB16+'Проверочная  таблица'!CT16+'Проверочная  таблица'!CE16+'Проверочная  таблица'!JZ16+'Проверочная  таблица'!IP16+'Проверочная  таблица'!MS16+'Проверочная  таблица'!LY16+'Проверочная  таблица'!AY16+'Проверочная  таблица'!GV16+'Проверочная  таблица'!FT16+'Проверочная  таблица'!NP16+'Проверочная  таблица'!PB16</f>
        <v>25948573.289999999</v>
      </c>
      <c r="AU15" s="22">
        <f>'Проверочная  таблица'!RF16</f>
        <v>305383.51</v>
      </c>
      <c r="AV15" s="23">
        <f>'Проверочная  таблица'!UY16+'Проверочная  таблица'!TE16+'Проверочная  таблица'!SS16+'Проверочная  таблица'!TQ16+'Проверочная  таблица'!TZ16</f>
        <v>0</v>
      </c>
      <c r="AW15" s="26"/>
      <c r="AX15" s="297">
        <f t="shared" si="23"/>
        <v>41484881.799999997</v>
      </c>
      <c r="AY15" s="297">
        <f t="shared" si="24"/>
        <v>15230925</v>
      </c>
      <c r="AZ15" s="298">
        <f t="shared" si="2"/>
        <v>25948573.289999999</v>
      </c>
      <c r="BA15" s="299">
        <f t="shared" si="3"/>
        <v>305383.51</v>
      </c>
      <c r="BB15" s="298">
        <f t="shared" si="4"/>
        <v>0</v>
      </c>
      <c r="BC15" s="300"/>
      <c r="BD15" s="299">
        <f t="shared" si="25"/>
        <v>0</v>
      </c>
      <c r="BE15" s="298">
        <f>'Проверочная  таблица'!M16+'Проверочная  таблица'!U16+'Проверочная  таблица'!AH16</f>
        <v>0</v>
      </c>
      <c r="BF15" s="299">
        <f>'Проверочная  таблица'!CX16+'Проверочная  таблица'!DF16+'Проверочная  таблица'!CL16+'Проверочная  таблица'!QR16+'Проверочная  таблица'!KT16+'Проверочная  таблица'!JB16+'Проверочная  таблица'!NI16+'Проверочная  таблица'!MF16+'Проверочная  таблица'!BO16+'Проверочная  таблица'!HP16+'Проверочная  таблица'!FZ16+'Проверочная  таблица'!OB16+'Проверочная  таблица'!QD16</f>
        <v>0</v>
      </c>
      <c r="BG15" s="297"/>
      <c r="BH15" s="301">
        <f>'Проверочная  таблица'!VG16+'Проверочная  таблица'!TJ16+'Проверочная  таблица'!SX16+'Проверочная  таблица'!TV16+'Проверочная  таблица'!UF16</f>
        <v>0</v>
      </c>
      <c r="BI15" s="300"/>
    </row>
    <row r="16" spans="1:62" ht="21.75" customHeight="1" x14ac:dyDescent="0.25">
      <c r="A16" s="19" t="s">
        <v>85</v>
      </c>
      <c r="B16" s="20">
        <f>'Проверочная  таблица'!B17</f>
        <v>520826018.41999996</v>
      </c>
      <c r="C16" s="21">
        <f>'Проверочная  таблица'!D17</f>
        <v>115690900</v>
      </c>
      <c r="D16" s="212">
        <f>'Проверочная  таблица'!AI17</f>
        <v>171972640.41999999</v>
      </c>
      <c r="E16" s="20">
        <f>'Проверочная  таблица'!QS17</f>
        <v>233162478</v>
      </c>
      <c r="F16" s="26">
        <f>'Проверочная  таблица'!RW17</f>
        <v>0</v>
      </c>
      <c r="G16" s="26"/>
      <c r="H16" s="22">
        <f t="shared" si="5"/>
        <v>453239332.02999997</v>
      </c>
      <c r="I16" s="23">
        <f t="shared" si="6"/>
        <v>64205200</v>
      </c>
      <c r="J16" s="22">
        <f t="shared" si="7"/>
        <v>156919154.02999997</v>
      </c>
      <c r="K16" s="23">
        <f t="shared" si="8"/>
        <v>232114978</v>
      </c>
      <c r="L16" s="23">
        <f t="shared" si="9"/>
        <v>0</v>
      </c>
      <c r="M16" s="22"/>
      <c r="N16" s="24">
        <f t="shared" si="10"/>
        <v>67586686.390000001</v>
      </c>
      <c r="O16" s="23">
        <f>'Проверочная  таблица'!P17+'Проверочная  таблица'!AA17+'Проверочная  таблица'!H17</f>
        <v>51485700</v>
      </c>
      <c r="P16" s="22">
        <f>'Проверочная  таблица'!CA17+'Проверочная  таблица'!CS17+'Проверочная  таблица'!DA17+'Проверочная  таблица'!JU17+'Проверочная  таблица'!MO17+'Проверочная  таблица'!IM17+'Проверочная  таблица'!QM17+'Проверочная  таблица'!LU17+'Проверочная  таблица'!AU17+'Проверочная  таблица'!GQ17+'Проверочная  таблица'!FQ17+'Проверочная  таблица'!NM17+'Проверочная  таблица'!OU17</f>
        <v>15053486.390000001</v>
      </c>
      <c r="Q16" s="24">
        <f>'Проверочная  таблица'!RE17</f>
        <v>1047500</v>
      </c>
      <c r="R16" s="20">
        <f>'Проверочная  таблица'!UW17+'Проверочная  таблица'!TC17+'Проверочная  таблица'!SQ17+'Проверочная  таблица'!TO17+'Проверочная  таблица'!TW17</f>
        <v>0</v>
      </c>
      <c r="S16" s="25"/>
      <c r="T16" s="297">
        <f t="shared" si="11"/>
        <v>67586686.390000001</v>
      </c>
      <c r="U16" s="297">
        <f t="shared" si="12"/>
        <v>51485700</v>
      </c>
      <c r="V16" s="298">
        <f t="shared" si="13"/>
        <v>15053486.390000001</v>
      </c>
      <c r="W16" s="299">
        <f t="shared" si="14"/>
        <v>1047500</v>
      </c>
      <c r="X16" s="298">
        <f t="shared" si="15"/>
        <v>0</v>
      </c>
      <c r="Y16" s="300"/>
      <c r="Z16" s="299">
        <f t="shared" si="16"/>
        <v>0</v>
      </c>
      <c r="AA16" s="297">
        <f>'Проверочная  таблица'!AG17+'Проверочная  таблица'!T17+'Проверочная  таблица'!L17</f>
        <v>0</v>
      </c>
      <c r="AB16" s="298">
        <f>'Проверочная  таблица'!CW17+'Проверочная  таблица'!DE17+'Проверочная  таблица'!CK17+'Проверочная  таблица'!QQ17+'Проверочная  таблица'!KO17+'Проверочная  таблица'!IY17+'Проверочная  таблица'!NE17+'Проверочная  таблица'!ME17+'Проверочная  таблица'!BK17+'Проверочная  таблица'!HK17+'Проверочная  таблица'!FY17+'Проверочная  таблица'!NY17+'Проверочная  таблица'!PW17</f>
        <v>0</v>
      </c>
      <c r="AC16" s="299"/>
      <c r="AD16" s="301">
        <f>'Проверочная  таблица'!VE17+'Проверочная  таблица'!TI17+'Проверочная  таблица'!SW17+'Проверочная  таблица'!TU17+'Проверочная  таблица'!UE17</f>
        <v>0</v>
      </c>
      <c r="AE16" s="300"/>
      <c r="AF16" s="26">
        <f>'Проверочная  таблица'!C17</f>
        <v>109450966.45999999</v>
      </c>
      <c r="AG16" s="21">
        <f>'Проверочная  таблица'!E17</f>
        <v>33172925</v>
      </c>
      <c r="AH16" s="212">
        <f>'Проверочная  таблица'!AJ17</f>
        <v>19781917.450000003</v>
      </c>
      <c r="AI16" s="20">
        <f>'Проверочная  таблица'!QV17</f>
        <v>56496124.009999998</v>
      </c>
      <c r="AJ16" s="25">
        <f>'Проверочная  таблица'!RX17</f>
        <v>0</v>
      </c>
      <c r="AK16" s="26"/>
      <c r="AL16" s="22">
        <f t="shared" si="17"/>
        <v>88757951.229999989</v>
      </c>
      <c r="AM16" s="23">
        <f t="shared" si="18"/>
        <v>22801500</v>
      </c>
      <c r="AN16" s="22">
        <f t="shared" si="19"/>
        <v>9692674.8900000025</v>
      </c>
      <c r="AO16" s="23">
        <f t="shared" si="20"/>
        <v>56263776.339999996</v>
      </c>
      <c r="AP16" s="23">
        <f t="shared" si="21"/>
        <v>0</v>
      </c>
      <c r="AQ16" s="22"/>
      <c r="AR16" s="24">
        <f t="shared" si="22"/>
        <v>20693015.230000004</v>
      </c>
      <c r="AS16" s="24">
        <f>'Проверочная  таблица'!Q17+'Проверочная  таблица'!AB17+'Проверочная  таблица'!I17</f>
        <v>10371425</v>
      </c>
      <c r="AT16" s="23">
        <f>'Проверочная  таблица'!QN17+'Проверочная  таблица'!DB17+'Проверочная  таблица'!CT17+'Проверочная  таблица'!CE17+'Проверочная  таблица'!JZ17+'Проверочная  таблица'!IP17+'Проверочная  таблица'!MS17+'Проверочная  таблица'!LY17+'Проверочная  таблица'!AY17+'Проверочная  таблица'!GV17+'Проверочная  таблица'!FT17+'Проверочная  таблица'!NP17+'Проверочная  таблица'!PB17</f>
        <v>10089242.560000001</v>
      </c>
      <c r="AU16" s="22">
        <f>'Проверочная  таблица'!RF17</f>
        <v>232347.67</v>
      </c>
      <c r="AV16" s="23">
        <f>'Проверочная  таблица'!UY17+'Проверочная  таблица'!TE17+'Проверочная  таблица'!SS17+'Проверочная  таблица'!TQ17+'Проверочная  таблица'!TZ17</f>
        <v>0</v>
      </c>
      <c r="AW16" s="26"/>
      <c r="AX16" s="297">
        <f t="shared" si="23"/>
        <v>20693015.230000004</v>
      </c>
      <c r="AY16" s="297">
        <f t="shared" si="24"/>
        <v>10371425</v>
      </c>
      <c r="AZ16" s="298">
        <f t="shared" si="2"/>
        <v>10089242.560000001</v>
      </c>
      <c r="BA16" s="299">
        <f t="shared" si="3"/>
        <v>232347.67</v>
      </c>
      <c r="BB16" s="298">
        <f t="shared" si="4"/>
        <v>0</v>
      </c>
      <c r="BC16" s="300"/>
      <c r="BD16" s="299">
        <f t="shared" si="25"/>
        <v>0</v>
      </c>
      <c r="BE16" s="298">
        <f>'Проверочная  таблица'!M17+'Проверочная  таблица'!U17+'Проверочная  таблица'!AH17</f>
        <v>0</v>
      </c>
      <c r="BF16" s="299">
        <f>'Проверочная  таблица'!CX17+'Проверочная  таблица'!DF17+'Проверочная  таблица'!CL17+'Проверочная  таблица'!QR17+'Проверочная  таблица'!KT17+'Проверочная  таблица'!JB17+'Проверочная  таблица'!NI17+'Проверочная  таблица'!MF17+'Проверочная  таблица'!BO17+'Проверочная  таблица'!HP17+'Проверочная  таблица'!FZ17+'Проверочная  таблица'!OB17+'Проверочная  таблица'!QD17</f>
        <v>0</v>
      </c>
      <c r="BG16" s="297"/>
      <c r="BH16" s="301">
        <f>'Проверочная  таблица'!VG17+'Проверочная  таблица'!TJ17+'Проверочная  таблица'!SX17+'Проверочная  таблица'!TV17+'Проверочная  таблица'!UF17</f>
        <v>0</v>
      </c>
      <c r="BI16" s="300"/>
    </row>
    <row r="17" spans="1:61" ht="21.75" customHeight="1" x14ac:dyDescent="0.25">
      <c r="A17" s="27" t="s">
        <v>86</v>
      </c>
      <c r="B17" s="20">
        <f>'Проверочная  таблица'!B18</f>
        <v>620502789.22000003</v>
      </c>
      <c r="C17" s="21">
        <f>'Проверочная  таблица'!D18</f>
        <v>98225800</v>
      </c>
      <c r="D17" s="212">
        <f>'Проверочная  таблица'!AI18</f>
        <v>180871889.22</v>
      </c>
      <c r="E17" s="20">
        <f>'Проверочная  таблица'!QS18</f>
        <v>341405100</v>
      </c>
      <c r="F17" s="26">
        <f>'Проверочная  таблица'!RW18</f>
        <v>0</v>
      </c>
      <c r="G17" s="26"/>
      <c r="H17" s="22">
        <f t="shared" si="5"/>
        <v>541420514.03999996</v>
      </c>
      <c r="I17" s="23">
        <f t="shared" si="6"/>
        <v>51394800</v>
      </c>
      <c r="J17" s="22">
        <f t="shared" si="7"/>
        <v>150278514.03999999</v>
      </c>
      <c r="K17" s="23">
        <f t="shared" si="8"/>
        <v>339747200</v>
      </c>
      <c r="L17" s="23">
        <f t="shared" si="9"/>
        <v>0</v>
      </c>
      <c r="M17" s="22"/>
      <c r="N17" s="24">
        <f t="shared" si="10"/>
        <v>79082275.180000007</v>
      </c>
      <c r="O17" s="23">
        <f>'Проверочная  таблица'!P18+'Проверочная  таблица'!AA18+'Проверочная  таблица'!H18</f>
        <v>46831000</v>
      </c>
      <c r="P17" s="22">
        <f>'Проверочная  таблица'!CA18+'Проверочная  таблица'!CS18+'Проверочная  таблица'!DA18+'Проверочная  таблица'!JU18+'Проверочная  таблица'!MO18+'Проверочная  таблица'!IM18+'Проверочная  таблица'!QM18+'Проверочная  таблица'!LU18+'Проверочная  таблица'!AU18+'Проверочная  таблица'!GQ18+'Проверочная  таблица'!FQ18+'Проверочная  таблица'!NM18+'Проверочная  таблица'!OU18</f>
        <v>30593375.18</v>
      </c>
      <c r="Q17" s="24">
        <f>'Проверочная  таблица'!RE18</f>
        <v>1657900</v>
      </c>
      <c r="R17" s="20">
        <f>'Проверочная  таблица'!UW18+'Проверочная  таблица'!TC18+'Проверочная  таблица'!SQ18+'Проверочная  таблица'!TO18+'Проверочная  таблица'!TW18</f>
        <v>0</v>
      </c>
      <c r="S17" s="25"/>
      <c r="T17" s="297">
        <f t="shared" si="11"/>
        <v>79082275.180000007</v>
      </c>
      <c r="U17" s="297">
        <f t="shared" si="12"/>
        <v>46831000</v>
      </c>
      <c r="V17" s="298">
        <f t="shared" si="13"/>
        <v>30593375.18</v>
      </c>
      <c r="W17" s="299">
        <f t="shared" si="14"/>
        <v>1657900</v>
      </c>
      <c r="X17" s="298">
        <f t="shared" si="15"/>
        <v>0</v>
      </c>
      <c r="Y17" s="300"/>
      <c r="Z17" s="299">
        <f t="shared" si="16"/>
        <v>0</v>
      </c>
      <c r="AA17" s="297">
        <f>'Проверочная  таблица'!AG18+'Проверочная  таблица'!T18+'Проверочная  таблица'!L18</f>
        <v>0</v>
      </c>
      <c r="AB17" s="298">
        <f>'Проверочная  таблица'!CW18+'Проверочная  таблица'!DE18+'Проверочная  таблица'!CK18+'Проверочная  таблица'!QQ18+'Проверочная  таблица'!KO18+'Проверочная  таблица'!IY18+'Проверочная  таблица'!NE18+'Проверочная  таблица'!ME18+'Проверочная  таблица'!BK18+'Проверочная  таблица'!HK18+'Проверочная  таблица'!FY18+'Проверочная  таблица'!NY18+'Проверочная  таблица'!PW18</f>
        <v>0</v>
      </c>
      <c r="AC17" s="299"/>
      <c r="AD17" s="301">
        <f>'Проверочная  таблица'!VE18+'Проверочная  таблица'!TI18+'Проверочная  таблица'!SW18+'Проверочная  таблица'!TU18+'Проверочная  таблица'!UE18</f>
        <v>0</v>
      </c>
      <c r="AE17" s="300"/>
      <c r="AF17" s="26">
        <f>'Проверочная  таблица'!C18</f>
        <v>147948166.34</v>
      </c>
      <c r="AG17" s="21">
        <f>'Проверочная  таблица'!E18</f>
        <v>29020890</v>
      </c>
      <c r="AH17" s="212">
        <f>'Проверочная  таблица'!AJ18</f>
        <v>13363337.02</v>
      </c>
      <c r="AI17" s="20">
        <f>'Проверочная  таблица'!QV18</f>
        <v>105563939.31999999</v>
      </c>
      <c r="AJ17" s="25">
        <f>'Проверочная  таблица'!RX18</f>
        <v>0</v>
      </c>
      <c r="AK17" s="26"/>
      <c r="AL17" s="22">
        <f t="shared" si="17"/>
        <v>123805090.57000001</v>
      </c>
      <c r="AM17" s="23">
        <f t="shared" si="18"/>
        <v>16786200</v>
      </c>
      <c r="AN17" s="22">
        <f t="shared" si="19"/>
        <v>1868201.2100000009</v>
      </c>
      <c r="AO17" s="23">
        <f t="shared" si="20"/>
        <v>105150689.36</v>
      </c>
      <c r="AP17" s="23">
        <f t="shared" si="21"/>
        <v>0</v>
      </c>
      <c r="AQ17" s="22"/>
      <c r="AR17" s="24">
        <f t="shared" si="22"/>
        <v>24143075.77</v>
      </c>
      <c r="AS17" s="24">
        <f>'Проверочная  таблица'!Q18+'Проверочная  таблица'!AB18+'Проверочная  таблица'!I18</f>
        <v>12234690</v>
      </c>
      <c r="AT17" s="23">
        <f>'Проверочная  таблица'!QN18+'Проверочная  таблица'!DB18+'Проверочная  таблица'!CT18+'Проверочная  таблица'!CE18+'Проверочная  таблица'!JZ18+'Проверочная  таблица'!IP18+'Проверочная  таблица'!MS18+'Проверочная  таблица'!LY18+'Проверочная  таблица'!AY18+'Проверочная  таблица'!GV18+'Проверочная  таблица'!FT18+'Проверочная  таблица'!NP18+'Проверочная  таблица'!PB18</f>
        <v>11495135.809999999</v>
      </c>
      <c r="AU17" s="22">
        <f>'Проверочная  таблица'!RF18</f>
        <v>413249.96</v>
      </c>
      <c r="AV17" s="23">
        <f>'Проверочная  таблица'!UY18+'Проверочная  таблица'!TE18+'Проверочная  таблица'!SS18+'Проверочная  таблица'!TQ18+'Проверочная  таблица'!TZ18</f>
        <v>0</v>
      </c>
      <c r="AW17" s="26"/>
      <c r="AX17" s="297">
        <f t="shared" si="23"/>
        <v>24143075.77</v>
      </c>
      <c r="AY17" s="297">
        <f t="shared" si="24"/>
        <v>12234690</v>
      </c>
      <c r="AZ17" s="298">
        <f t="shared" si="2"/>
        <v>11495135.809999999</v>
      </c>
      <c r="BA17" s="299">
        <f t="shared" si="3"/>
        <v>413249.96</v>
      </c>
      <c r="BB17" s="298">
        <f t="shared" si="4"/>
        <v>0</v>
      </c>
      <c r="BC17" s="300"/>
      <c r="BD17" s="299">
        <f t="shared" si="25"/>
        <v>0</v>
      </c>
      <c r="BE17" s="298">
        <f>'Проверочная  таблица'!M18+'Проверочная  таблица'!U18+'Проверочная  таблица'!AH18</f>
        <v>0</v>
      </c>
      <c r="BF17" s="299">
        <f>'Проверочная  таблица'!CX18+'Проверочная  таблица'!DF18+'Проверочная  таблица'!CL18+'Проверочная  таблица'!QR18+'Проверочная  таблица'!KT18+'Проверочная  таблица'!JB18+'Проверочная  таблица'!NI18+'Проверочная  таблица'!MF18+'Проверочная  таблица'!BO18+'Проверочная  таблица'!HP18+'Проверочная  таблица'!FZ18+'Проверочная  таблица'!OB18+'Проверочная  таблица'!QD18</f>
        <v>0</v>
      </c>
      <c r="BG17" s="297"/>
      <c r="BH17" s="301">
        <f>'Проверочная  таблица'!VG18+'Проверочная  таблица'!TJ18+'Проверочная  таблица'!SX18+'Проверочная  таблица'!TV18+'Проверочная  таблица'!UF18</f>
        <v>0</v>
      </c>
      <c r="BI17" s="300"/>
    </row>
    <row r="18" spans="1:61" ht="21.75" customHeight="1" x14ac:dyDescent="0.25">
      <c r="A18" s="19" t="s">
        <v>87</v>
      </c>
      <c r="B18" s="20">
        <f>'Проверочная  таблица'!B19</f>
        <v>541098157.29999995</v>
      </c>
      <c r="C18" s="21">
        <f>'Проверочная  таблица'!D19</f>
        <v>134102700</v>
      </c>
      <c r="D18" s="212">
        <f>'Проверочная  таблица'!AI19</f>
        <v>116306386.3</v>
      </c>
      <c r="E18" s="20">
        <f>'Проверочная  таблица'!QS19</f>
        <v>290689071</v>
      </c>
      <c r="F18" s="26">
        <f>'Проверочная  таблица'!RW19</f>
        <v>0</v>
      </c>
      <c r="G18" s="26"/>
      <c r="H18" s="22">
        <f t="shared" si="5"/>
        <v>402130478.86999995</v>
      </c>
      <c r="I18" s="23">
        <f t="shared" si="6"/>
        <v>67182800</v>
      </c>
      <c r="J18" s="22">
        <f t="shared" si="7"/>
        <v>45995407.870000005</v>
      </c>
      <c r="K18" s="23">
        <f t="shared" si="8"/>
        <v>288952271</v>
      </c>
      <c r="L18" s="23">
        <f t="shared" si="9"/>
        <v>0</v>
      </c>
      <c r="M18" s="22"/>
      <c r="N18" s="24">
        <f t="shared" si="10"/>
        <v>138967678.43000001</v>
      </c>
      <c r="O18" s="23">
        <f>'Проверочная  таблица'!P19+'Проверочная  таблица'!AA19+'Проверочная  таблица'!H19</f>
        <v>66919900</v>
      </c>
      <c r="P18" s="22">
        <f>'Проверочная  таблица'!CA19+'Проверочная  таблица'!CS19+'Проверочная  таблица'!DA19+'Проверочная  таблица'!JU19+'Проверочная  таблица'!MO19+'Проверочная  таблица'!IM19+'Проверочная  таблица'!QM19+'Проверочная  таблица'!LU19+'Проверочная  таблица'!AU19+'Проверочная  таблица'!GQ19+'Проверочная  таблица'!FQ19+'Проверочная  таблица'!NM19+'Проверочная  таблица'!OU19</f>
        <v>70310978.429999992</v>
      </c>
      <c r="Q18" s="24">
        <f>'Проверочная  таблица'!RE19</f>
        <v>1736800</v>
      </c>
      <c r="R18" s="20">
        <f>'Проверочная  таблица'!UW19+'Проверочная  таблица'!TC19+'Проверочная  таблица'!SQ19+'Проверочная  таблица'!TO19+'Проверочная  таблица'!TW19</f>
        <v>0</v>
      </c>
      <c r="S18" s="25"/>
      <c r="T18" s="297">
        <f t="shared" si="11"/>
        <v>107534976.56999999</v>
      </c>
      <c r="U18" s="297">
        <f t="shared" si="12"/>
        <v>55136800</v>
      </c>
      <c r="V18" s="298">
        <f t="shared" si="13"/>
        <v>50661376.569999993</v>
      </c>
      <c r="W18" s="299">
        <f t="shared" si="14"/>
        <v>1736800</v>
      </c>
      <c r="X18" s="298">
        <f t="shared" si="15"/>
        <v>0</v>
      </c>
      <c r="Y18" s="300"/>
      <c r="Z18" s="299">
        <f t="shared" si="16"/>
        <v>31432701.859999999</v>
      </c>
      <c r="AA18" s="297">
        <f>'Проверочная  таблица'!AG19+'Проверочная  таблица'!T19+'Проверочная  таблица'!L19</f>
        <v>11783100</v>
      </c>
      <c r="AB18" s="298">
        <f>'Проверочная  таблица'!CW19+'Проверочная  таблица'!DE19+'Проверочная  таблица'!CK19+'Проверочная  таблица'!QQ19+'Проверочная  таблица'!KO19+'Проверочная  таблица'!IY19+'Проверочная  таблица'!NE19+'Проверочная  таблица'!ME19+'Проверочная  таблица'!BK19+'Проверочная  таблица'!HK19+'Проверочная  таблица'!FY19+'Проверочная  таблица'!NY19+'Проверочная  таблица'!PW19</f>
        <v>19649601.859999999</v>
      </c>
      <c r="AC18" s="299"/>
      <c r="AD18" s="301">
        <f>'Проверочная  таблица'!VE19+'Проверочная  таблица'!TI19+'Проверочная  таблица'!SW19+'Проверочная  таблица'!TU19+'Проверочная  таблица'!UE19</f>
        <v>0</v>
      </c>
      <c r="AE18" s="300"/>
      <c r="AF18" s="26">
        <f>'Проверочная  таблица'!C19</f>
        <v>115013964.12</v>
      </c>
      <c r="AG18" s="21">
        <f>'Проверочная  таблица'!E19</f>
        <v>33525775</v>
      </c>
      <c r="AH18" s="212">
        <f>'Проверочная  таблица'!AJ19</f>
        <v>4051842.8600000003</v>
      </c>
      <c r="AI18" s="20">
        <f>'Проверочная  таблица'!QV19</f>
        <v>77436346.260000005</v>
      </c>
      <c r="AJ18" s="25">
        <f>'Проверочная  таблица'!RX19</f>
        <v>0</v>
      </c>
      <c r="AK18" s="26"/>
      <c r="AL18" s="22">
        <f t="shared" si="17"/>
        <v>94604685.13000001</v>
      </c>
      <c r="AM18" s="23">
        <f t="shared" si="18"/>
        <v>16795800</v>
      </c>
      <c r="AN18" s="22">
        <f t="shared" si="19"/>
        <v>768537.30000000028</v>
      </c>
      <c r="AO18" s="23">
        <f t="shared" si="20"/>
        <v>77040347.829999998</v>
      </c>
      <c r="AP18" s="23">
        <f t="shared" si="21"/>
        <v>0</v>
      </c>
      <c r="AQ18" s="22"/>
      <c r="AR18" s="24">
        <f t="shared" si="22"/>
        <v>20409278.989999998</v>
      </c>
      <c r="AS18" s="24">
        <f>'Проверочная  таблица'!Q19+'Проверочная  таблица'!AB19+'Проверочная  таблица'!I19</f>
        <v>16729975</v>
      </c>
      <c r="AT18" s="23">
        <f>'Проверочная  таблица'!QN19+'Проверочная  таблица'!DB19+'Проверочная  таблица'!CT19+'Проверочная  таблица'!CE19+'Проверочная  таблица'!JZ19+'Проверочная  таблица'!IP19+'Проверочная  таблица'!MS19+'Проверочная  таблица'!LY19+'Проверочная  таблица'!AY19+'Проверочная  таблица'!GV19+'Проверочная  таблица'!FT19+'Проверочная  таблица'!NP19+'Проверочная  таблица'!PB19</f>
        <v>3283305.56</v>
      </c>
      <c r="AU18" s="22">
        <f>'Проверочная  таблица'!RF19</f>
        <v>395998.43</v>
      </c>
      <c r="AV18" s="23">
        <f>'Проверочная  таблица'!UY19+'Проверочная  таблица'!TE19+'Проверочная  таблица'!SS19+'Проверочная  таблица'!TQ19+'Проверочная  таблица'!TZ19</f>
        <v>0</v>
      </c>
      <c r="AW18" s="26"/>
      <c r="AX18" s="297">
        <f t="shared" si="23"/>
        <v>17394605.620000001</v>
      </c>
      <c r="AY18" s="297">
        <f t="shared" si="24"/>
        <v>13784200</v>
      </c>
      <c r="AZ18" s="298">
        <f t="shared" si="2"/>
        <v>3214407.19</v>
      </c>
      <c r="BA18" s="299">
        <f t="shared" si="3"/>
        <v>395998.43</v>
      </c>
      <c r="BB18" s="298">
        <f t="shared" si="4"/>
        <v>0</v>
      </c>
      <c r="BC18" s="300"/>
      <c r="BD18" s="299">
        <f t="shared" si="25"/>
        <v>3014673.37</v>
      </c>
      <c r="BE18" s="298">
        <f>'Проверочная  таблица'!M19+'Проверочная  таблица'!U19+'Проверочная  таблица'!AH19</f>
        <v>2945775</v>
      </c>
      <c r="BF18" s="299">
        <f>'Проверочная  таблица'!CX19+'Проверочная  таблица'!DF19+'Проверочная  таблица'!CL19+'Проверочная  таблица'!QR19+'Проверочная  таблица'!KT19+'Проверочная  таблица'!JB19+'Проверочная  таблица'!NI19+'Проверочная  таблица'!MF19+'Проверочная  таблица'!BO19+'Проверочная  таблица'!HP19+'Проверочная  таблица'!FZ19+'Проверочная  таблица'!OB19+'Проверочная  таблица'!QD19</f>
        <v>68898.37</v>
      </c>
      <c r="BG18" s="297"/>
      <c r="BH18" s="301">
        <f>'Проверочная  таблица'!VG19+'Проверочная  таблица'!TJ19+'Проверочная  таблица'!SX19+'Проверочная  таблица'!TV19+'Проверочная  таблица'!UF19</f>
        <v>0</v>
      </c>
      <c r="BI18" s="300"/>
    </row>
    <row r="19" spans="1:61" ht="21.75" customHeight="1" x14ac:dyDescent="0.25">
      <c r="A19" s="27" t="s">
        <v>88</v>
      </c>
      <c r="B19" s="20">
        <f>'Проверочная  таблица'!B20</f>
        <v>637347242.22000003</v>
      </c>
      <c r="C19" s="21">
        <f>'Проверочная  таблица'!D20</f>
        <v>183205600</v>
      </c>
      <c r="D19" s="212">
        <f>'Проверочная  таблица'!AI20</f>
        <v>237619659.22000003</v>
      </c>
      <c r="E19" s="20">
        <f>'Проверочная  таблица'!QS20</f>
        <v>216521983</v>
      </c>
      <c r="F19" s="26">
        <f>'Проверочная  таблица'!RW20</f>
        <v>0</v>
      </c>
      <c r="G19" s="26"/>
      <c r="H19" s="22">
        <f t="shared" si="5"/>
        <v>565209049.48000002</v>
      </c>
      <c r="I19" s="23">
        <f t="shared" si="6"/>
        <v>137296600</v>
      </c>
      <c r="J19" s="22">
        <f t="shared" si="7"/>
        <v>212608466.48000002</v>
      </c>
      <c r="K19" s="23">
        <f t="shared" si="8"/>
        <v>215303983</v>
      </c>
      <c r="L19" s="23">
        <f t="shared" si="9"/>
        <v>0</v>
      </c>
      <c r="M19" s="22"/>
      <c r="N19" s="24">
        <f t="shared" si="10"/>
        <v>72138192.74000001</v>
      </c>
      <c r="O19" s="23">
        <f>'Проверочная  таблица'!P20+'Проверочная  таблица'!AA20+'Проверочная  таблица'!H20</f>
        <v>45909000</v>
      </c>
      <c r="P19" s="22">
        <f>'Проверочная  таблица'!CA20+'Проверочная  таблица'!CS20+'Проверочная  таблица'!DA20+'Проверочная  таблица'!JU20+'Проверочная  таблица'!MO20+'Проверочная  таблица'!IM20+'Проверочная  таблица'!QM20+'Проверочная  таблица'!LU20+'Проверочная  таблица'!AU20+'Проверочная  таблица'!GQ20+'Проверочная  таблица'!FQ20+'Проверочная  таблица'!NM20+'Проверочная  таблица'!OU20</f>
        <v>25011192.740000002</v>
      </c>
      <c r="Q19" s="24">
        <f>'Проверочная  таблица'!RE20</f>
        <v>1218000</v>
      </c>
      <c r="R19" s="20">
        <f>'Проверочная  таблица'!UW20+'Проверочная  таблица'!TC20+'Проверочная  таблица'!SQ20+'Проверочная  таблица'!TO20+'Проверочная  таблица'!TW20</f>
        <v>0</v>
      </c>
      <c r="S19" s="25"/>
      <c r="T19" s="297">
        <f t="shared" si="11"/>
        <v>72138192.74000001</v>
      </c>
      <c r="U19" s="297">
        <f t="shared" si="12"/>
        <v>45909000</v>
      </c>
      <c r="V19" s="298">
        <f t="shared" si="13"/>
        <v>25011192.740000002</v>
      </c>
      <c r="W19" s="299">
        <f t="shared" si="14"/>
        <v>1218000</v>
      </c>
      <c r="X19" s="298">
        <f t="shared" si="15"/>
        <v>0</v>
      </c>
      <c r="Y19" s="300"/>
      <c r="Z19" s="299">
        <f t="shared" si="16"/>
        <v>0</v>
      </c>
      <c r="AA19" s="297">
        <f>'Проверочная  таблица'!AG20+'Проверочная  таблица'!T20+'Проверочная  таблица'!L20</f>
        <v>0</v>
      </c>
      <c r="AB19" s="298">
        <f>'Проверочная  таблица'!CW20+'Проверочная  таблица'!DE20+'Проверочная  таблица'!CK20+'Проверочная  таблица'!QQ20+'Проверочная  таблица'!KO20+'Проверочная  таблица'!IY20+'Проверочная  таблица'!NE20+'Проверочная  таблица'!ME20+'Проверочная  таблица'!BK20+'Проверочная  таблица'!HK20+'Проверочная  таблица'!FY20+'Проверочная  таблица'!NY20+'Проверочная  таблица'!PW20</f>
        <v>0</v>
      </c>
      <c r="AC19" s="299"/>
      <c r="AD19" s="301">
        <f>'Проверочная  таблица'!VE20+'Проверочная  таблица'!TI20+'Проверочная  таблица'!SW20+'Проверочная  таблица'!TU20+'Проверочная  таблица'!UE20</f>
        <v>0</v>
      </c>
      <c r="AE19" s="300"/>
      <c r="AF19" s="26">
        <f>'Проверочная  таблица'!C20</f>
        <v>118034411.41</v>
      </c>
      <c r="AG19" s="21">
        <f>'Проверочная  таблица'!E20</f>
        <v>39291606.280000001</v>
      </c>
      <c r="AH19" s="212">
        <f>'Проверочная  таблица'!AJ20</f>
        <v>12461419.779999999</v>
      </c>
      <c r="AI19" s="20">
        <f>'Проверочная  таблица'!QV20</f>
        <v>66281385.350000001</v>
      </c>
      <c r="AJ19" s="25">
        <f>'Проверочная  таблица'!RX20</f>
        <v>0</v>
      </c>
      <c r="AK19" s="26"/>
      <c r="AL19" s="22">
        <f t="shared" si="17"/>
        <v>93806071.439999998</v>
      </c>
      <c r="AM19" s="23">
        <f t="shared" si="18"/>
        <v>26011650</v>
      </c>
      <c r="AN19" s="22">
        <f t="shared" si="19"/>
        <v>1723298.5899999999</v>
      </c>
      <c r="AO19" s="23">
        <f t="shared" si="20"/>
        <v>66071122.850000001</v>
      </c>
      <c r="AP19" s="23">
        <f t="shared" si="21"/>
        <v>0</v>
      </c>
      <c r="AQ19" s="22"/>
      <c r="AR19" s="24">
        <f t="shared" si="22"/>
        <v>24228339.969999999</v>
      </c>
      <c r="AS19" s="24">
        <f>'Проверочная  таблица'!Q20+'Проверочная  таблица'!AB20+'Проверочная  таблица'!I20</f>
        <v>13279956.280000001</v>
      </c>
      <c r="AT19" s="23">
        <f>'Проверочная  таблица'!QN20+'Проверочная  таблица'!DB20+'Проверочная  таблица'!CT20+'Проверочная  таблица'!CE20+'Проверочная  таблица'!JZ20+'Проверочная  таблица'!IP20+'Проверочная  таблица'!MS20+'Проверочная  таблица'!LY20+'Проверочная  таблица'!AY20+'Проверочная  таблица'!GV20+'Проверочная  таблица'!FT20+'Проверочная  таблица'!NP20+'Проверочная  таблица'!PB20</f>
        <v>10738121.189999999</v>
      </c>
      <c r="AU19" s="22">
        <f>'Проверочная  таблица'!RF20</f>
        <v>210262.5</v>
      </c>
      <c r="AV19" s="23">
        <f>'Проверочная  таблица'!UY20+'Проверочная  таблица'!TE20+'Проверочная  таблица'!SS20+'Проверочная  таблица'!TQ20+'Проверочная  таблица'!TZ20</f>
        <v>0</v>
      </c>
      <c r="AW19" s="26"/>
      <c r="AX19" s="297">
        <f t="shared" si="23"/>
        <v>24228339.969999999</v>
      </c>
      <c r="AY19" s="297">
        <f t="shared" si="24"/>
        <v>13279956.280000001</v>
      </c>
      <c r="AZ19" s="298">
        <f t="shared" si="2"/>
        <v>10738121.189999999</v>
      </c>
      <c r="BA19" s="299">
        <f t="shared" si="3"/>
        <v>210262.5</v>
      </c>
      <c r="BB19" s="298">
        <f t="shared" si="4"/>
        <v>0</v>
      </c>
      <c r="BC19" s="300"/>
      <c r="BD19" s="299">
        <f t="shared" si="25"/>
        <v>0</v>
      </c>
      <c r="BE19" s="298">
        <f>'Проверочная  таблица'!M20+'Проверочная  таблица'!U20+'Проверочная  таблица'!AH20</f>
        <v>0</v>
      </c>
      <c r="BF19" s="299">
        <f>'Проверочная  таблица'!CX20+'Проверочная  таблица'!DF20+'Проверочная  таблица'!CL20+'Проверочная  таблица'!QR20+'Проверочная  таблица'!KT20+'Проверочная  таблица'!JB20+'Проверочная  таблица'!NI20+'Проверочная  таблица'!MF20+'Проверочная  таблица'!BO20+'Проверочная  таблица'!HP20+'Проверочная  таблица'!FZ20+'Проверочная  таблица'!OB20+'Проверочная  таблица'!QD20</f>
        <v>0</v>
      </c>
      <c r="BG19" s="297"/>
      <c r="BH19" s="301">
        <f>'Проверочная  таблица'!VG20+'Проверочная  таблица'!TJ20+'Проверочная  таблица'!SX20+'Проверочная  таблица'!TV20+'Проверочная  таблица'!UF20</f>
        <v>0</v>
      </c>
      <c r="BI19" s="300"/>
    </row>
    <row r="20" spans="1:61" ht="21.75" customHeight="1" x14ac:dyDescent="0.25">
      <c r="A20" s="19" t="s">
        <v>89</v>
      </c>
      <c r="B20" s="20">
        <f>'Проверочная  таблица'!B21</f>
        <v>276887198.05000001</v>
      </c>
      <c r="C20" s="21">
        <f>'Проверочная  таблица'!D21</f>
        <v>43710500</v>
      </c>
      <c r="D20" s="212">
        <f>'Проверочная  таблица'!AI21</f>
        <v>52343245.049999997</v>
      </c>
      <c r="E20" s="20">
        <f>'Проверочная  таблица'!QS21</f>
        <v>180833453</v>
      </c>
      <c r="F20" s="26">
        <f>'Проверочная  таблица'!RW21</f>
        <v>0</v>
      </c>
      <c r="G20" s="26"/>
      <c r="H20" s="22">
        <f t="shared" si="5"/>
        <v>238963759.56999999</v>
      </c>
      <c r="I20" s="23">
        <f t="shared" si="6"/>
        <v>23648100</v>
      </c>
      <c r="J20" s="22">
        <f t="shared" si="7"/>
        <v>35155906.569999993</v>
      </c>
      <c r="K20" s="23">
        <f t="shared" si="8"/>
        <v>180159753</v>
      </c>
      <c r="L20" s="23">
        <f t="shared" si="9"/>
        <v>0</v>
      </c>
      <c r="M20" s="22"/>
      <c r="N20" s="24">
        <f t="shared" si="10"/>
        <v>37923438.480000004</v>
      </c>
      <c r="O20" s="23">
        <f>'Проверочная  таблица'!P21+'Проверочная  таблица'!AA21+'Проверочная  таблица'!H21</f>
        <v>20062400</v>
      </c>
      <c r="P20" s="22">
        <f>'Проверочная  таблица'!CA21+'Проверочная  таблица'!CS21+'Проверочная  таблица'!DA21+'Проверочная  таблица'!JU21+'Проверочная  таблица'!MO21+'Проверочная  таблица'!IM21+'Проверочная  таблица'!QM21+'Проверочная  таблица'!LU21+'Проверочная  таблица'!AU21+'Проверочная  таблица'!GQ21+'Проверочная  таблица'!FQ21+'Проверочная  таблица'!NM21+'Проверочная  таблица'!OU21</f>
        <v>17187338.48</v>
      </c>
      <c r="Q20" s="24">
        <f>'Проверочная  таблица'!RE21</f>
        <v>673700</v>
      </c>
      <c r="R20" s="20">
        <f>'Проверочная  таблица'!UW21+'Проверочная  таблица'!TC21+'Проверочная  таблица'!SQ21+'Проверочная  таблица'!TO21+'Проверочная  таблица'!TW21</f>
        <v>0</v>
      </c>
      <c r="S20" s="25"/>
      <c r="T20" s="297">
        <f t="shared" si="11"/>
        <v>37923438.480000004</v>
      </c>
      <c r="U20" s="297">
        <f t="shared" si="12"/>
        <v>20062400</v>
      </c>
      <c r="V20" s="298">
        <f t="shared" si="13"/>
        <v>17187338.48</v>
      </c>
      <c r="W20" s="299">
        <f t="shared" si="14"/>
        <v>673700</v>
      </c>
      <c r="X20" s="298">
        <f t="shared" si="15"/>
        <v>0</v>
      </c>
      <c r="Y20" s="300"/>
      <c r="Z20" s="299">
        <f t="shared" si="16"/>
        <v>0</v>
      </c>
      <c r="AA20" s="297">
        <f>'Проверочная  таблица'!AG21+'Проверочная  таблица'!T21+'Проверочная  таблица'!L21</f>
        <v>0</v>
      </c>
      <c r="AB20" s="298">
        <f>'Проверочная  таблица'!CW21+'Проверочная  таблица'!DE21+'Проверочная  таблица'!CK21+'Проверочная  таблица'!QQ21+'Проверочная  таблица'!KO21+'Проверочная  таблица'!IY21+'Проверочная  таблица'!NE21+'Проверочная  таблица'!ME21+'Проверочная  таблица'!BK21+'Проверочная  таблица'!HK21+'Проверочная  таблица'!FY21+'Проверочная  таблица'!NY21+'Проверочная  таблица'!PW21</f>
        <v>0</v>
      </c>
      <c r="AC20" s="299"/>
      <c r="AD20" s="301">
        <f>'Проверочная  таблица'!VE21+'Проверочная  таблица'!TI21+'Проверочная  таблица'!SW21+'Проверочная  таблица'!TU21+'Проверочная  таблица'!UE21</f>
        <v>0</v>
      </c>
      <c r="AE20" s="300"/>
      <c r="AF20" s="26">
        <f>'Проверочная  таблица'!C21</f>
        <v>83336074.739999995</v>
      </c>
      <c r="AG20" s="21">
        <f>'Проверочная  таблица'!E21</f>
        <v>14940125</v>
      </c>
      <c r="AH20" s="212">
        <f>'Проверочная  таблица'!AJ21</f>
        <v>11250378.91</v>
      </c>
      <c r="AI20" s="20">
        <f>'Проверочная  таблица'!QV21</f>
        <v>57145570.829999998</v>
      </c>
      <c r="AJ20" s="25">
        <f>'Проверочная  таблица'!RX21</f>
        <v>0</v>
      </c>
      <c r="AK20" s="26"/>
      <c r="AL20" s="22">
        <f t="shared" si="17"/>
        <v>68613880.75</v>
      </c>
      <c r="AM20" s="23">
        <f t="shared" si="18"/>
        <v>9924525</v>
      </c>
      <c r="AN20" s="22">
        <f t="shared" si="19"/>
        <v>1696505.4800000004</v>
      </c>
      <c r="AO20" s="23">
        <f t="shared" si="20"/>
        <v>56992850.269999996</v>
      </c>
      <c r="AP20" s="23">
        <f t="shared" si="21"/>
        <v>0</v>
      </c>
      <c r="AQ20" s="22"/>
      <c r="AR20" s="24">
        <f t="shared" si="22"/>
        <v>14722193.99</v>
      </c>
      <c r="AS20" s="24">
        <f>'Проверочная  таблица'!Q21+'Проверочная  таблица'!AB21+'Проверочная  таблица'!I21</f>
        <v>5015600</v>
      </c>
      <c r="AT20" s="23">
        <f>'Проверочная  таблица'!QN21+'Проверочная  таблица'!DB21+'Проверочная  таблица'!CT21+'Проверочная  таблица'!CE21+'Проверочная  таблица'!JZ21+'Проверочная  таблица'!IP21+'Проверочная  таблица'!MS21+'Проверочная  таблица'!LY21+'Проверочная  таблица'!AY21+'Проверочная  таблица'!GV21+'Проверочная  таблица'!FT21+'Проверочная  таблица'!NP21+'Проверочная  таблица'!PB21</f>
        <v>9553873.4299999997</v>
      </c>
      <c r="AU20" s="22">
        <f>'Проверочная  таблица'!RF21</f>
        <v>152720.56</v>
      </c>
      <c r="AV20" s="23">
        <f>'Проверочная  таблица'!UY21+'Проверочная  таблица'!TE21+'Проверочная  таблица'!SS21+'Проверочная  таблица'!TQ21+'Проверочная  таблица'!TZ21</f>
        <v>0</v>
      </c>
      <c r="AW20" s="26"/>
      <c r="AX20" s="297">
        <f t="shared" si="23"/>
        <v>14722193.99</v>
      </c>
      <c r="AY20" s="297">
        <f t="shared" si="24"/>
        <v>5015600</v>
      </c>
      <c r="AZ20" s="298">
        <f t="shared" si="2"/>
        <v>9553873.4299999997</v>
      </c>
      <c r="BA20" s="299">
        <f t="shared" si="3"/>
        <v>152720.56</v>
      </c>
      <c r="BB20" s="298">
        <f t="shared" si="4"/>
        <v>0</v>
      </c>
      <c r="BC20" s="300"/>
      <c r="BD20" s="299">
        <f t="shared" si="25"/>
        <v>0</v>
      </c>
      <c r="BE20" s="298">
        <f>'Проверочная  таблица'!M21+'Проверочная  таблица'!U21+'Проверочная  таблица'!AH21</f>
        <v>0</v>
      </c>
      <c r="BF20" s="299">
        <f>'Проверочная  таблица'!CX21+'Проверочная  таблица'!DF21+'Проверочная  таблица'!CL21+'Проверочная  таблица'!QR21+'Проверочная  таблица'!KT21+'Проверочная  таблица'!JB21+'Проверочная  таблица'!NI21+'Проверочная  таблица'!MF21+'Проверочная  таблица'!BO21+'Проверочная  таблица'!HP21+'Проверочная  таблица'!FZ21+'Проверочная  таблица'!OB21+'Проверочная  таблица'!QD21</f>
        <v>0</v>
      </c>
      <c r="BG20" s="297"/>
      <c r="BH20" s="301">
        <f>'Проверочная  таблица'!VG21+'Проверочная  таблица'!TJ21+'Проверочная  таблица'!SX21+'Проверочная  таблица'!TV21+'Проверочная  таблица'!UF21</f>
        <v>0</v>
      </c>
      <c r="BI20" s="300"/>
    </row>
    <row r="21" spans="1:61" ht="21.75" customHeight="1" x14ac:dyDescent="0.25">
      <c r="A21" s="27" t="s">
        <v>90</v>
      </c>
      <c r="B21" s="20">
        <f>'Проверочная  таблица'!B22</f>
        <v>771153420.81999993</v>
      </c>
      <c r="C21" s="21">
        <f>'Проверочная  таблица'!D22</f>
        <v>139857700</v>
      </c>
      <c r="D21" s="212">
        <f>'Проверочная  таблица'!AI22</f>
        <v>211434018.81999999</v>
      </c>
      <c r="E21" s="20">
        <f>'Проверочная  таблица'!QS22</f>
        <v>419861702</v>
      </c>
      <c r="F21" s="26">
        <f>'Проверочная  таблица'!RW22</f>
        <v>0</v>
      </c>
      <c r="G21" s="26"/>
      <c r="H21" s="22">
        <f t="shared" si="5"/>
        <v>589854414.20999992</v>
      </c>
      <c r="I21" s="23">
        <f t="shared" si="6"/>
        <v>87025000</v>
      </c>
      <c r="J21" s="22">
        <f t="shared" si="7"/>
        <v>84768212.209999993</v>
      </c>
      <c r="K21" s="23">
        <f t="shared" si="8"/>
        <v>418061202</v>
      </c>
      <c r="L21" s="23">
        <f t="shared" si="9"/>
        <v>0</v>
      </c>
      <c r="M21" s="22"/>
      <c r="N21" s="24">
        <f t="shared" si="10"/>
        <v>181299006.61000001</v>
      </c>
      <c r="O21" s="23">
        <f>'Проверочная  таблица'!P22+'Проверочная  таблица'!AA22+'Проверочная  таблица'!H22</f>
        <v>52832700</v>
      </c>
      <c r="P21" s="22">
        <f>'Проверочная  таблица'!CA22+'Проверочная  таблица'!CS22+'Проверочная  таблица'!DA22+'Проверочная  таблица'!JU22+'Проверочная  таблица'!MO22+'Проверочная  таблица'!IM22+'Проверочная  таблица'!QM22+'Проверочная  таблица'!LU22+'Проверочная  таблица'!AU22+'Проверочная  таблица'!GQ22+'Проверочная  таблица'!FQ22+'Проверочная  таблица'!NM22+'Проверочная  таблица'!OU22</f>
        <v>126665806.61</v>
      </c>
      <c r="Q21" s="24">
        <f>'Проверочная  таблица'!RE22</f>
        <v>1800500</v>
      </c>
      <c r="R21" s="20">
        <f>'Проверочная  таблица'!UW22+'Проверочная  таблица'!TC22+'Проверочная  таблица'!SQ22+'Проверочная  таблица'!TO22+'Проверочная  таблица'!TW22</f>
        <v>0</v>
      </c>
      <c r="S21" s="25"/>
      <c r="T21" s="297">
        <f t="shared" si="11"/>
        <v>62781641.719999999</v>
      </c>
      <c r="U21" s="297">
        <f t="shared" si="12"/>
        <v>44255500</v>
      </c>
      <c r="V21" s="298">
        <f t="shared" si="13"/>
        <v>16725641.719999999</v>
      </c>
      <c r="W21" s="299">
        <f t="shared" si="14"/>
        <v>1800500</v>
      </c>
      <c r="X21" s="298">
        <f t="shared" si="15"/>
        <v>0</v>
      </c>
      <c r="Y21" s="300"/>
      <c r="Z21" s="299">
        <f t="shared" si="16"/>
        <v>118517364.89</v>
      </c>
      <c r="AA21" s="297">
        <f>'Проверочная  таблица'!AG22+'Проверочная  таблица'!T22+'Проверочная  таблица'!L22</f>
        <v>8577200</v>
      </c>
      <c r="AB21" s="298">
        <f>'Проверочная  таблица'!CW22+'Проверочная  таблица'!DE22+'Проверочная  таблица'!CK22+'Проверочная  таблица'!QQ22+'Проверочная  таблица'!KO22+'Проверочная  таблица'!IY22+'Проверочная  таблица'!NE22+'Проверочная  таблица'!ME22+'Проверочная  таблица'!BK22+'Проверочная  таблица'!HK22+'Проверочная  таблица'!FY22+'Проверочная  таблица'!NY22+'Проверочная  таблица'!PW22</f>
        <v>109940164.89</v>
      </c>
      <c r="AC21" s="299"/>
      <c r="AD21" s="301">
        <f>'Проверочная  таблица'!VE22+'Проверочная  таблица'!TI22+'Проверочная  таблица'!SW22+'Проверочная  таблица'!TU22+'Проверочная  таблица'!UE22</f>
        <v>0</v>
      </c>
      <c r="AE21" s="300"/>
      <c r="AF21" s="26">
        <f>'Проверочная  таблица'!C22</f>
        <v>161328458.84999999</v>
      </c>
      <c r="AG21" s="21">
        <f>'Проверочная  таблица'!E22</f>
        <v>44372823.289999999</v>
      </c>
      <c r="AH21" s="212">
        <f>'Проверочная  таблица'!AJ22</f>
        <v>11581114.6</v>
      </c>
      <c r="AI21" s="20">
        <f>'Проверочная  таблица'!QV22</f>
        <v>105374520.95999999</v>
      </c>
      <c r="AJ21" s="25">
        <f>'Проверочная  таблица'!RX22</f>
        <v>0</v>
      </c>
      <c r="AK21" s="26"/>
      <c r="AL21" s="22">
        <f t="shared" si="17"/>
        <v>133061515.84</v>
      </c>
      <c r="AM21" s="23">
        <f t="shared" si="18"/>
        <v>27081648</v>
      </c>
      <c r="AN21" s="22">
        <f t="shared" si="19"/>
        <v>892047.93999999948</v>
      </c>
      <c r="AO21" s="23">
        <f t="shared" si="20"/>
        <v>105087819.89999999</v>
      </c>
      <c r="AP21" s="23">
        <f t="shared" si="21"/>
        <v>0</v>
      </c>
      <c r="AQ21" s="22"/>
      <c r="AR21" s="24">
        <f t="shared" si="22"/>
        <v>28266943.009999998</v>
      </c>
      <c r="AS21" s="24">
        <f>'Проверочная  таблица'!Q22+'Проверочная  таблица'!AB22+'Проверочная  таблица'!I22</f>
        <v>17291175.289999999</v>
      </c>
      <c r="AT21" s="23">
        <f>'Проверочная  таблица'!QN22+'Проверочная  таблица'!DB22+'Проверочная  таблица'!CT22+'Проверочная  таблица'!CE22+'Проверочная  таблица'!JZ22+'Проверочная  таблица'!IP22+'Проверочная  таблица'!MS22+'Проверочная  таблица'!LY22+'Проверочная  таблица'!AY22+'Проверочная  таблица'!GV22+'Проверочная  таблица'!FT22+'Проверочная  таблица'!NP22+'Проверочная  таблица'!PB22</f>
        <v>10689066.66</v>
      </c>
      <c r="AU21" s="22">
        <f>'Проверочная  таблица'!RF22</f>
        <v>286701.06</v>
      </c>
      <c r="AV21" s="23">
        <f>'Проверочная  таблица'!UY22+'Проверочная  таблица'!TE22+'Проверочная  таблица'!SS22+'Проверочная  таблица'!TQ22+'Проверочная  таблица'!TZ22</f>
        <v>0</v>
      </c>
      <c r="AW21" s="26"/>
      <c r="AX21" s="297">
        <f t="shared" si="23"/>
        <v>16886335</v>
      </c>
      <c r="AY21" s="297">
        <f t="shared" si="24"/>
        <v>11096875.189999999</v>
      </c>
      <c r="AZ21" s="298">
        <f t="shared" si="2"/>
        <v>5502758.7500000009</v>
      </c>
      <c r="BA21" s="299">
        <f t="shared" si="3"/>
        <v>286701.06</v>
      </c>
      <c r="BB21" s="298">
        <f t="shared" si="4"/>
        <v>0</v>
      </c>
      <c r="BC21" s="300"/>
      <c r="BD21" s="299">
        <f t="shared" si="25"/>
        <v>11380608.009999998</v>
      </c>
      <c r="BE21" s="298">
        <f>'Проверочная  таблица'!M22+'Проверочная  таблица'!U22+'Проверочная  таблица'!AH22</f>
        <v>6194300.0999999996</v>
      </c>
      <c r="BF21" s="299">
        <f>'Проверочная  таблица'!CX22+'Проверочная  таблица'!DF22+'Проверочная  таблица'!CL22+'Проверочная  таблица'!QR22+'Проверочная  таблица'!KT22+'Проверочная  таблица'!JB22+'Проверочная  таблица'!NI22+'Проверочная  таблица'!MF22+'Проверочная  таблица'!BO22+'Проверочная  таблица'!HP22+'Проверочная  таблица'!FZ22+'Проверочная  таблица'!OB22+'Проверочная  таблица'!QD22</f>
        <v>5186307.9099999992</v>
      </c>
      <c r="BG21" s="297"/>
      <c r="BH21" s="301">
        <f>'Проверочная  таблица'!VG22+'Проверочная  таблица'!TJ22+'Проверочная  таблица'!SX22+'Проверочная  таблица'!TV22+'Проверочная  таблица'!UF22</f>
        <v>0</v>
      </c>
      <c r="BI21" s="300"/>
    </row>
    <row r="22" spans="1:61" ht="21.75" customHeight="1" x14ac:dyDescent="0.25">
      <c r="A22" s="19" t="s">
        <v>91</v>
      </c>
      <c r="B22" s="20">
        <f>'Проверочная  таблица'!B23</f>
        <v>393013837.67000002</v>
      </c>
      <c r="C22" s="21">
        <f>'Проверочная  таблица'!D23</f>
        <v>77294500</v>
      </c>
      <c r="D22" s="212">
        <f>'Проверочная  таблица'!AI23</f>
        <v>53660498.670000002</v>
      </c>
      <c r="E22" s="20">
        <f>'Проверочная  таблица'!QS23</f>
        <v>262058839</v>
      </c>
      <c r="F22" s="26">
        <f>'Проверочная  таблица'!RW23</f>
        <v>0</v>
      </c>
      <c r="G22" s="26"/>
      <c r="H22" s="22">
        <f t="shared" si="5"/>
        <v>355152283.83000004</v>
      </c>
      <c r="I22" s="23">
        <f t="shared" si="6"/>
        <v>54749800</v>
      </c>
      <c r="J22" s="22">
        <f t="shared" si="7"/>
        <v>39512544.829999998</v>
      </c>
      <c r="K22" s="23">
        <f t="shared" si="8"/>
        <v>260889939</v>
      </c>
      <c r="L22" s="23">
        <f t="shared" si="9"/>
        <v>0</v>
      </c>
      <c r="M22" s="22"/>
      <c r="N22" s="24">
        <f t="shared" si="10"/>
        <v>37861553.840000004</v>
      </c>
      <c r="O22" s="23">
        <f>'Проверочная  таблица'!P23+'Проверочная  таблица'!AA23+'Проверочная  таблица'!H23</f>
        <v>22544700</v>
      </c>
      <c r="P22" s="22">
        <f>'Проверочная  таблица'!CA23+'Проверочная  таблица'!CS23+'Проверочная  таблица'!DA23+'Проверочная  таблица'!JU23+'Проверочная  таблица'!MO23+'Проверочная  таблица'!IM23+'Проверочная  таблица'!QM23+'Проверочная  таблица'!LU23+'Проверочная  таблица'!AU23+'Проверочная  таблица'!GQ23+'Проверочная  таблица'!FQ23+'Проверочная  таблица'!NM23+'Проверочная  таблица'!OU23</f>
        <v>14147953.84</v>
      </c>
      <c r="Q22" s="24">
        <f>'Проверочная  таблица'!RE23</f>
        <v>1168900</v>
      </c>
      <c r="R22" s="20">
        <f>'Проверочная  таблица'!UW23+'Проверочная  таблица'!TC23+'Проверочная  таблица'!SQ23+'Проверочная  таблица'!TO23+'Проверочная  таблица'!TW23</f>
        <v>0</v>
      </c>
      <c r="S22" s="25"/>
      <c r="T22" s="297">
        <f t="shared" si="11"/>
        <v>37861553.840000004</v>
      </c>
      <c r="U22" s="297">
        <f t="shared" si="12"/>
        <v>22544700</v>
      </c>
      <c r="V22" s="298">
        <f t="shared" si="13"/>
        <v>14147953.84</v>
      </c>
      <c r="W22" s="299">
        <f t="shared" si="14"/>
        <v>1168900</v>
      </c>
      <c r="X22" s="298">
        <f t="shared" si="15"/>
        <v>0</v>
      </c>
      <c r="Y22" s="300"/>
      <c r="Z22" s="299">
        <f t="shared" si="16"/>
        <v>0</v>
      </c>
      <c r="AA22" s="297">
        <f>'Проверочная  таблица'!AG23+'Проверочная  таблица'!T23+'Проверочная  таблица'!L23</f>
        <v>0</v>
      </c>
      <c r="AB22" s="298">
        <f>'Проверочная  таблица'!CW23+'Проверочная  таблица'!DE23+'Проверочная  таблица'!CK23+'Проверочная  таблица'!QQ23+'Проверочная  таблица'!KO23+'Проверочная  таблица'!IY23+'Проверочная  таблица'!NE23+'Проверочная  таблица'!ME23+'Проверочная  таблица'!BK23+'Проверочная  таблица'!HK23+'Проверочная  таблица'!FY23+'Проверочная  таблица'!NY23+'Проверочная  таблица'!PW23</f>
        <v>0</v>
      </c>
      <c r="AC22" s="299"/>
      <c r="AD22" s="301">
        <f>'Проверочная  таблица'!VE23+'Проверочная  таблица'!TI23+'Проверочная  таблица'!SW23+'Проверочная  таблица'!TU23+'Проверочная  таблица'!UE23</f>
        <v>0</v>
      </c>
      <c r="AE22" s="300"/>
      <c r="AF22" s="26">
        <f>'Проверочная  таблица'!C23</f>
        <v>103322170.08</v>
      </c>
      <c r="AG22" s="21">
        <f>'Проверочная  таблица'!E23</f>
        <v>27324068</v>
      </c>
      <c r="AH22" s="212">
        <f>'Проверочная  таблица'!AJ23</f>
        <v>7078205.9699999997</v>
      </c>
      <c r="AI22" s="20">
        <f>'Проверочная  таблица'!QV23</f>
        <v>68919896.109999999</v>
      </c>
      <c r="AJ22" s="25">
        <f>'Проверочная  таблица'!RX23</f>
        <v>0</v>
      </c>
      <c r="AK22" s="26"/>
      <c r="AL22" s="22">
        <f t="shared" si="17"/>
        <v>90874217.390000001</v>
      </c>
      <c r="AM22" s="23">
        <f t="shared" si="18"/>
        <v>21185401</v>
      </c>
      <c r="AN22" s="22">
        <f t="shared" si="19"/>
        <v>983632.25999999978</v>
      </c>
      <c r="AO22" s="23">
        <f t="shared" si="20"/>
        <v>68705184.129999995</v>
      </c>
      <c r="AP22" s="23">
        <f t="shared" si="21"/>
        <v>0</v>
      </c>
      <c r="AQ22" s="22"/>
      <c r="AR22" s="24">
        <f t="shared" si="22"/>
        <v>12447952.690000001</v>
      </c>
      <c r="AS22" s="24">
        <f>'Проверочная  таблица'!Q23+'Проверочная  таблица'!AB23+'Проверочная  таблица'!I23</f>
        <v>6138667</v>
      </c>
      <c r="AT22" s="23">
        <f>'Проверочная  таблица'!QN23+'Проверочная  таблица'!DB23+'Проверочная  таблица'!CT23+'Проверочная  таблица'!CE23+'Проверочная  таблица'!JZ23+'Проверочная  таблица'!IP23+'Проверочная  таблица'!MS23+'Проверочная  таблица'!LY23+'Проверочная  таблица'!AY23+'Проверочная  таблица'!GV23+'Проверочная  таблица'!FT23+'Проверочная  таблица'!NP23+'Проверочная  таблица'!PB23</f>
        <v>6094573.71</v>
      </c>
      <c r="AU22" s="22">
        <f>'Проверочная  таблица'!RF23</f>
        <v>214711.98</v>
      </c>
      <c r="AV22" s="23">
        <f>'Проверочная  таблица'!UY23+'Проверочная  таблица'!TE23+'Проверочная  таблица'!SS23+'Проверочная  таблица'!TQ23+'Проверочная  таблица'!TZ23</f>
        <v>0</v>
      </c>
      <c r="AW22" s="26"/>
      <c r="AX22" s="297">
        <f t="shared" si="23"/>
        <v>12447952.690000001</v>
      </c>
      <c r="AY22" s="297">
        <f t="shared" si="24"/>
        <v>6138667</v>
      </c>
      <c r="AZ22" s="298">
        <f t="shared" si="2"/>
        <v>6094573.71</v>
      </c>
      <c r="BA22" s="299">
        <f t="shared" si="3"/>
        <v>214711.98</v>
      </c>
      <c r="BB22" s="298">
        <f t="shared" si="4"/>
        <v>0</v>
      </c>
      <c r="BC22" s="300"/>
      <c r="BD22" s="299">
        <f t="shared" si="25"/>
        <v>0</v>
      </c>
      <c r="BE22" s="298">
        <f>'Проверочная  таблица'!M23+'Проверочная  таблица'!U23+'Проверочная  таблица'!AH23</f>
        <v>0</v>
      </c>
      <c r="BF22" s="299">
        <f>'Проверочная  таблица'!CX23+'Проверочная  таблица'!DF23+'Проверочная  таблица'!CL23+'Проверочная  таблица'!QR23+'Проверочная  таблица'!KT23+'Проверочная  таблица'!JB23+'Проверочная  таблица'!NI23+'Проверочная  таблица'!MF23+'Проверочная  таблица'!BO23+'Проверочная  таблица'!HP23+'Проверочная  таблица'!FZ23+'Проверочная  таблица'!OB23+'Проверочная  таблица'!QD23</f>
        <v>0</v>
      </c>
      <c r="BG22" s="297"/>
      <c r="BH22" s="301">
        <f>'Проверочная  таблица'!VG23+'Проверочная  таблица'!TJ23+'Проверочная  таблица'!SX23+'Проверочная  таблица'!TV23+'Проверочная  таблица'!UF23</f>
        <v>0</v>
      </c>
      <c r="BI22" s="300"/>
    </row>
    <row r="23" spans="1:61" ht="21.75" customHeight="1" x14ac:dyDescent="0.25">
      <c r="A23" s="27" t="s">
        <v>92</v>
      </c>
      <c r="B23" s="20">
        <f>'Проверочная  таблица'!B24</f>
        <v>820725524.58999991</v>
      </c>
      <c r="C23" s="21">
        <f>'Проверочная  таблица'!D24</f>
        <v>48659800</v>
      </c>
      <c r="D23" s="212">
        <f>'Проверочная  таблица'!AI24</f>
        <v>187253203.58999997</v>
      </c>
      <c r="E23" s="20">
        <f>'Проверочная  таблица'!QS24</f>
        <v>584812521</v>
      </c>
      <c r="F23" s="26">
        <f>'Проверочная  таблица'!RW24</f>
        <v>0</v>
      </c>
      <c r="G23" s="26"/>
      <c r="H23" s="22">
        <f t="shared" si="5"/>
        <v>663770021.48999989</v>
      </c>
      <c r="I23" s="23">
        <f t="shared" si="6"/>
        <v>26758100</v>
      </c>
      <c r="J23" s="22">
        <f t="shared" si="7"/>
        <v>55149300.48999998</v>
      </c>
      <c r="K23" s="23">
        <f t="shared" si="8"/>
        <v>581862621</v>
      </c>
      <c r="L23" s="23">
        <f t="shared" si="9"/>
        <v>0</v>
      </c>
      <c r="M23" s="22"/>
      <c r="N23" s="24">
        <f t="shared" si="10"/>
        <v>156955503.09999999</v>
      </c>
      <c r="O23" s="23">
        <f>'Проверочная  таблица'!P24+'Проверочная  таблица'!AA24+'Проверочная  таблица'!H24</f>
        <v>21901700</v>
      </c>
      <c r="P23" s="22">
        <f>'Проверочная  таблица'!CA24+'Проверочная  таблица'!CS24+'Проверочная  таблица'!DA24+'Проверочная  таблица'!JU24+'Проверочная  таблица'!MO24+'Проверочная  таблица'!IM24+'Проверочная  таблица'!QM24+'Проверочная  таблица'!LU24+'Проверочная  таблица'!AU24+'Проверочная  таблица'!GQ24+'Проверочная  таблица'!FQ24+'Проверочная  таблица'!NM24+'Проверочная  таблица'!OU24</f>
        <v>132103903.09999999</v>
      </c>
      <c r="Q23" s="24">
        <f>'Проверочная  таблица'!RE24</f>
        <v>2949900</v>
      </c>
      <c r="R23" s="20">
        <f>'Проверочная  таблица'!UW24+'Проверочная  таблица'!TC24+'Проверочная  таблица'!SQ24+'Проверочная  таблица'!TO24+'Проверочная  таблица'!TW24</f>
        <v>0</v>
      </c>
      <c r="S23" s="25"/>
      <c r="T23" s="297">
        <f t="shared" si="11"/>
        <v>156955503.09999999</v>
      </c>
      <c r="U23" s="297">
        <f t="shared" si="12"/>
        <v>21901700</v>
      </c>
      <c r="V23" s="298">
        <f t="shared" si="13"/>
        <v>132103903.09999999</v>
      </c>
      <c r="W23" s="299">
        <f t="shared" si="14"/>
        <v>2949900</v>
      </c>
      <c r="X23" s="298">
        <f t="shared" si="15"/>
        <v>0</v>
      </c>
      <c r="Y23" s="300"/>
      <c r="Z23" s="299">
        <f t="shared" si="16"/>
        <v>0</v>
      </c>
      <c r="AA23" s="297">
        <f>'Проверочная  таблица'!AG24+'Проверочная  таблица'!T24+'Проверочная  таблица'!L24</f>
        <v>0</v>
      </c>
      <c r="AB23" s="298">
        <f>'Проверочная  таблица'!CW24+'Проверочная  таблица'!DE24+'Проверочная  таблица'!CK24+'Проверочная  таблица'!QQ24+'Проверочная  таблица'!KO24+'Проверочная  таблица'!IY24+'Проверочная  таблица'!NE24+'Проверочная  таблица'!ME24+'Проверочная  таблица'!BK24+'Проверочная  таблица'!HK24+'Проверочная  таблица'!FY24+'Проверочная  таблица'!NY24+'Проверочная  таблица'!PW24</f>
        <v>0</v>
      </c>
      <c r="AC23" s="299"/>
      <c r="AD23" s="301">
        <f>'Проверочная  таблица'!VE24+'Проверочная  таблица'!TI24+'Проверочная  таблица'!SW24+'Проверочная  таблица'!TU24+'Проверочная  таблица'!UE24</f>
        <v>0</v>
      </c>
      <c r="AE23" s="300"/>
      <c r="AF23" s="26">
        <f>'Проверочная  таблица'!C24</f>
        <v>188944421.31</v>
      </c>
      <c r="AG23" s="21">
        <f>'Проверочная  таблица'!E24</f>
        <v>25622875</v>
      </c>
      <c r="AH23" s="212">
        <f>'Проверочная  таблица'!AJ24</f>
        <v>15715823.879999999</v>
      </c>
      <c r="AI23" s="20">
        <f>'Проверочная  таблица'!QV24</f>
        <v>147605722.43000001</v>
      </c>
      <c r="AJ23" s="25">
        <f>'Проверочная  таблица'!RX24</f>
        <v>0</v>
      </c>
      <c r="AK23" s="26"/>
      <c r="AL23" s="22">
        <f t="shared" si="17"/>
        <v>172412610.71000001</v>
      </c>
      <c r="AM23" s="23">
        <f t="shared" si="18"/>
        <v>20564525</v>
      </c>
      <c r="AN23" s="22">
        <f t="shared" si="19"/>
        <v>4725155.0399999991</v>
      </c>
      <c r="AO23" s="23">
        <f t="shared" si="20"/>
        <v>147122930.67000002</v>
      </c>
      <c r="AP23" s="23">
        <f t="shared" si="21"/>
        <v>0</v>
      </c>
      <c r="AQ23" s="22"/>
      <c r="AR23" s="24">
        <f t="shared" si="22"/>
        <v>16531810.6</v>
      </c>
      <c r="AS23" s="24">
        <f>'Проверочная  таблица'!Q24+'Проверочная  таблица'!AB24+'Проверочная  таблица'!I24</f>
        <v>5058350</v>
      </c>
      <c r="AT23" s="23">
        <f>'Проверочная  таблица'!QN24+'Проверочная  таблица'!DB24+'Проверочная  таблица'!CT24+'Проверочная  таблица'!CE24+'Проверочная  таблица'!JZ24+'Проверочная  таблица'!IP24+'Проверочная  таблица'!MS24+'Проверочная  таблица'!LY24+'Проверочная  таблица'!AY24+'Проверочная  таблица'!GV24+'Проверочная  таблица'!FT24+'Проверочная  таблица'!NP24+'Проверочная  таблица'!PB24</f>
        <v>10990668.84</v>
      </c>
      <c r="AU23" s="22">
        <f>'Проверочная  таблица'!RF24</f>
        <v>482791.76</v>
      </c>
      <c r="AV23" s="23">
        <f>'Проверочная  таблица'!UY24+'Проверочная  таблица'!TE24+'Проверочная  таблица'!SS24+'Проверочная  таблица'!TQ24+'Проверочная  таблица'!TZ24</f>
        <v>0</v>
      </c>
      <c r="AW23" s="26"/>
      <c r="AX23" s="297">
        <f t="shared" si="23"/>
        <v>16531810.6</v>
      </c>
      <c r="AY23" s="297">
        <f t="shared" si="24"/>
        <v>5058350</v>
      </c>
      <c r="AZ23" s="298">
        <f t="shared" si="2"/>
        <v>10990668.84</v>
      </c>
      <c r="BA23" s="299">
        <f t="shared" si="3"/>
        <v>482791.76</v>
      </c>
      <c r="BB23" s="298">
        <f t="shared" si="4"/>
        <v>0</v>
      </c>
      <c r="BC23" s="300"/>
      <c r="BD23" s="299">
        <f t="shared" si="25"/>
        <v>0</v>
      </c>
      <c r="BE23" s="298">
        <f>'Проверочная  таблица'!M24+'Проверочная  таблица'!U24+'Проверочная  таблица'!AH24</f>
        <v>0</v>
      </c>
      <c r="BF23" s="299">
        <f>'Проверочная  таблица'!CX24+'Проверочная  таблица'!DF24+'Проверочная  таблица'!CL24+'Проверочная  таблица'!QR24+'Проверочная  таблица'!KT24+'Проверочная  таблица'!JB24+'Проверочная  таблица'!NI24+'Проверочная  таблица'!MF24+'Проверочная  таблица'!BO24+'Проверочная  таблица'!HP24+'Проверочная  таблица'!FZ24+'Проверочная  таблица'!OB24+'Проверочная  таблица'!QD24</f>
        <v>0</v>
      </c>
      <c r="BG23" s="297"/>
      <c r="BH23" s="301">
        <f>'Проверочная  таблица'!VG24+'Проверочная  таблица'!TJ24+'Проверочная  таблица'!SX24+'Проверочная  таблица'!TV24+'Проверочная  таблица'!UF24</f>
        <v>0</v>
      </c>
      <c r="BI23" s="300"/>
    </row>
    <row r="24" spans="1:61" ht="21.75" customHeight="1" x14ac:dyDescent="0.25">
      <c r="A24" s="19" t="s">
        <v>93</v>
      </c>
      <c r="B24" s="20">
        <f>'Проверочная  таблица'!B25</f>
        <v>392345181.12</v>
      </c>
      <c r="C24" s="21">
        <f>'Проверочная  таблица'!D25</f>
        <v>71103100</v>
      </c>
      <c r="D24" s="212">
        <f>'Проверочная  таблица'!AI25</f>
        <v>99795200.11999999</v>
      </c>
      <c r="E24" s="20">
        <f>'Проверочная  таблица'!QS25</f>
        <v>221446881</v>
      </c>
      <c r="F24" s="26">
        <f>'Проверочная  таблица'!RW25</f>
        <v>0</v>
      </c>
      <c r="G24" s="26"/>
      <c r="H24" s="22">
        <f t="shared" si="5"/>
        <v>334649830.18000001</v>
      </c>
      <c r="I24" s="23">
        <f t="shared" si="6"/>
        <v>33795800</v>
      </c>
      <c r="J24" s="22">
        <f t="shared" si="7"/>
        <v>80786849.179999992</v>
      </c>
      <c r="K24" s="23">
        <f t="shared" si="8"/>
        <v>220067181</v>
      </c>
      <c r="L24" s="23">
        <f t="shared" si="9"/>
        <v>0</v>
      </c>
      <c r="M24" s="22"/>
      <c r="N24" s="24">
        <f t="shared" si="10"/>
        <v>57695350.939999998</v>
      </c>
      <c r="O24" s="23">
        <f>'Проверочная  таблица'!P25+'Проверочная  таблица'!AA25+'Проверочная  таблица'!H25</f>
        <v>37307300</v>
      </c>
      <c r="P24" s="22">
        <f>'Проверочная  таблица'!CA25+'Проверочная  таблица'!CS25+'Проверочная  таблица'!DA25+'Проверочная  таблица'!JU25+'Проверочная  таблица'!MO25+'Проверочная  таблица'!IM25+'Проверочная  таблица'!QM25+'Проверочная  таблица'!LU25+'Проверочная  таблица'!AU25+'Проверочная  таблица'!GQ25+'Проверочная  таблица'!FQ25+'Проверочная  таблица'!NM25+'Проверочная  таблица'!OU25</f>
        <v>19008350.940000001</v>
      </c>
      <c r="Q24" s="24">
        <f>'Проверочная  таблица'!RE25</f>
        <v>1379700</v>
      </c>
      <c r="R24" s="20">
        <f>'Проверочная  таблица'!UW25+'Проверочная  таблица'!TC25+'Проверочная  таблица'!SQ25+'Проверочная  таблица'!TO25+'Проверочная  таблица'!TW25</f>
        <v>0</v>
      </c>
      <c r="S24" s="25"/>
      <c r="T24" s="297">
        <f t="shared" si="11"/>
        <v>57695350.939999998</v>
      </c>
      <c r="U24" s="297">
        <f t="shared" si="12"/>
        <v>37307300</v>
      </c>
      <c r="V24" s="298">
        <f t="shared" si="13"/>
        <v>19008350.940000001</v>
      </c>
      <c r="W24" s="299">
        <f t="shared" si="14"/>
        <v>1379700</v>
      </c>
      <c r="X24" s="298">
        <f t="shared" si="15"/>
        <v>0</v>
      </c>
      <c r="Y24" s="300"/>
      <c r="Z24" s="299">
        <f t="shared" si="16"/>
        <v>0</v>
      </c>
      <c r="AA24" s="297">
        <f>'Проверочная  таблица'!AG25+'Проверочная  таблица'!T25+'Проверочная  таблица'!L25</f>
        <v>0</v>
      </c>
      <c r="AB24" s="298">
        <f>'Проверочная  таблица'!CW25+'Проверочная  таблица'!DE25+'Проверочная  таблица'!CK25+'Проверочная  таблица'!QQ25+'Проверочная  таблица'!KO25+'Проверочная  таблица'!IY25+'Проверочная  таблица'!NE25+'Проверочная  таблица'!ME25+'Проверочная  таблица'!BK25+'Проверочная  таблица'!HK25+'Проверочная  таблица'!FY25+'Проверочная  таблица'!NY25+'Проверочная  таблица'!PW25</f>
        <v>0</v>
      </c>
      <c r="AC24" s="299"/>
      <c r="AD24" s="301">
        <f>'Проверочная  таблица'!VE25+'Проверочная  таблица'!TI25+'Проверочная  таблица'!SW25+'Проверочная  таблица'!TU25+'Проверочная  таблица'!UE25</f>
        <v>0</v>
      </c>
      <c r="AE24" s="300"/>
      <c r="AF24" s="26">
        <f>'Проверочная  таблица'!C25</f>
        <v>90059807.810000002</v>
      </c>
      <c r="AG24" s="21">
        <f>'Проверочная  таблица'!E25</f>
        <v>24191100</v>
      </c>
      <c r="AH24" s="212">
        <f>'Проверочная  таблица'!AJ25</f>
        <v>10535972.5</v>
      </c>
      <c r="AI24" s="20">
        <f>'Проверочная  таблица'!QV25</f>
        <v>55332735.310000002</v>
      </c>
      <c r="AJ24" s="25">
        <f>'Проверочная  таблица'!RX25</f>
        <v>0</v>
      </c>
      <c r="AK24" s="26"/>
      <c r="AL24" s="22">
        <f t="shared" si="17"/>
        <v>70413325.739999995</v>
      </c>
      <c r="AM24" s="23">
        <f t="shared" si="18"/>
        <v>14624000</v>
      </c>
      <c r="AN24" s="22">
        <f t="shared" si="19"/>
        <v>790676.93999999948</v>
      </c>
      <c r="AO24" s="23">
        <f t="shared" si="20"/>
        <v>54998648.800000004</v>
      </c>
      <c r="AP24" s="23">
        <f t="shared" si="21"/>
        <v>0</v>
      </c>
      <c r="AQ24" s="22"/>
      <c r="AR24" s="24">
        <f t="shared" si="22"/>
        <v>19646482.070000004</v>
      </c>
      <c r="AS24" s="24">
        <f>'Проверочная  таблица'!Q25+'Проверочная  таблица'!AB25+'Проверочная  таблица'!I25</f>
        <v>9567100</v>
      </c>
      <c r="AT24" s="23">
        <f>'Проверочная  таблица'!QN25+'Проверочная  таблица'!DB25+'Проверочная  таблица'!CT25+'Проверочная  таблица'!CE25+'Проверочная  таблица'!JZ25+'Проверочная  таблица'!IP25+'Проверочная  таблица'!MS25+'Проверочная  таблица'!LY25+'Проверочная  таблица'!AY25+'Проверочная  таблица'!GV25+'Проверочная  таблица'!FT25+'Проверочная  таблица'!NP25+'Проверочная  таблица'!PB25</f>
        <v>9745295.5600000005</v>
      </c>
      <c r="AU24" s="22">
        <f>'Проверочная  таблица'!RF25</f>
        <v>334086.51</v>
      </c>
      <c r="AV24" s="23">
        <f>'Проверочная  таблица'!UY25+'Проверочная  таблица'!TE25+'Проверочная  таблица'!SS25+'Проверочная  таблица'!TQ25+'Проверочная  таблица'!TZ25</f>
        <v>0</v>
      </c>
      <c r="AW24" s="26"/>
      <c r="AX24" s="297">
        <f t="shared" si="23"/>
        <v>19646482.070000004</v>
      </c>
      <c r="AY24" s="297">
        <f t="shared" si="24"/>
        <v>9567100</v>
      </c>
      <c r="AZ24" s="298">
        <f t="shared" si="2"/>
        <v>9745295.5600000005</v>
      </c>
      <c r="BA24" s="299">
        <f t="shared" si="3"/>
        <v>334086.51</v>
      </c>
      <c r="BB24" s="298">
        <f t="shared" si="4"/>
        <v>0</v>
      </c>
      <c r="BC24" s="300"/>
      <c r="BD24" s="299">
        <f t="shared" si="25"/>
        <v>0</v>
      </c>
      <c r="BE24" s="298">
        <f>'Проверочная  таблица'!M25+'Проверочная  таблица'!U25+'Проверочная  таблица'!AH25</f>
        <v>0</v>
      </c>
      <c r="BF24" s="299">
        <f>'Проверочная  таблица'!CX25+'Проверочная  таблица'!DF25+'Проверочная  таблица'!CL25+'Проверочная  таблица'!QR25+'Проверочная  таблица'!KT25+'Проверочная  таблица'!JB25+'Проверочная  таблица'!NI25+'Проверочная  таблица'!MF25+'Проверочная  таблица'!BO25+'Проверочная  таблица'!HP25+'Проверочная  таблица'!FZ25+'Проверочная  таблица'!OB25+'Проверочная  таблица'!QD25</f>
        <v>0</v>
      </c>
      <c r="BG24" s="297"/>
      <c r="BH24" s="301">
        <f>'Проверочная  таблица'!VG25+'Проверочная  таблица'!TJ25+'Проверочная  таблица'!SX25+'Проверочная  таблица'!TV25+'Проверочная  таблица'!UF25</f>
        <v>0</v>
      </c>
      <c r="BI24" s="300"/>
    </row>
    <row r="25" spans="1:61" ht="21.75" customHeight="1" x14ac:dyDescent="0.25">
      <c r="A25" s="27" t="s">
        <v>94</v>
      </c>
      <c r="B25" s="20">
        <f>'Проверочная  таблица'!B26</f>
        <v>653234105.93000007</v>
      </c>
      <c r="C25" s="21">
        <f>'Проверочная  таблица'!D26</f>
        <v>65373000</v>
      </c>
      <c r="D25" s="212">
        <f>'Проверочная  таблица'!AI26</f>
        <v>300154402.93000001</v>
      </c>
      <c r="E25" s="20">
        <f>'Проверочная  таблица'!QS26</f>
        <v>287706703</v>
      </c>
      <c r="F25" s="26">
        <f>'Проверочная  таблица'!RW26</f>
        <v>0</v>
      </c>
      <c r="G25" s="26"/>
      <c r="H25" s="22">
        <f t="shared" si="5"/>
        <v>572153726.71000004</v>
      </c>
      <c r="I25" s="23">
        <f t="shared" si="6"/>
        <v>29672300</v>
      </c>
      <c r="J25" s="22">
        <f t="shared" si="7"/>
        <v>256052223.71000001</v>
      </c>
      <c r="K25" s="23">
        <f t="shared" si="8"/>
        <v>286429203</v>
      </c>
      <c r="L25" s="23">
        <f t="shared" si="9"/>
        <v>0</v>
      </c>
      <c r="M25" s="22"/>
      <c r="N25" s="24">
        <f t="shared" si="10"/>
        <v>81080379.219999999</v>
      </c>
      <c r="O25" s="23">
        <f>'Проверочная  таблица'!P26+'Проверочная  таблица'!AA26+'Проверочная  таблица'!H26</f>
        <v>35700700</v>
      </c>
      <c r="P25" s="22">
        <f>'Проверочная  таблица'!CA26+'Проверочная  таблица'!CS26+'Проверочная  таблица'!DA26+'Проверочная  таблица'!JU26+'Проверочная  таблица'!MO26+'Проверочная  таблица'!IM26+'Проверочная  таблица'!QM26+'Проверочная  таблица'!LU26+'Проверочная  таблица'!AU26+'Проверочная  таблица'!GQ26+'Проверочная  таблица'!FQ26+'Проверочная  таблица'!NM26+'Проверочная  таблица'!OU26</f>
        <v>44102179.219999999</v>
      </c>
      <c r="Q25" s="24">
        <f>'Проверочная  таблица'!RE26</f>
        <v>1277500</v>
      </c>
      <c r="R25" s="20">
        <f>'Проверочная  таблица'!UW26+'Проверочная  таблица'!TC26+'Проверочная  таблица'!SQ26+'Проверочная  таблица'!TO26+'Проверочная  таблица'!TW26</f>
        <v>0</v>
      </c>
      <c r="S25" s="25"/>
      <c r="T25" s="297">
        <f t="shared" si="11"/>
        <v>81080379.219999999</v>
      </c>
      <c r="U25" s="297">
        <f t="shared" si="12"/>
        <v>35700700</v>
      </c>
      <c r="V25" s="298">
        <f t="shared" si="13"/>
        <v>44102179.219999999</v>
      </c>
      <c r="W25" s="299">
        <f t="shared" si="14"/>
        <v>1277500</v>
      </c>
      <c r="X25" s="298">
        <f t="shared" si="15"/>
        <v>0</v>
      </c>
      <c r="Y25" s="300"/>
      <c r="Z25" s="299">
        <f t="shared" si="16"/>
        <v>0</v>
      </c>
      <c r="AA25" s="297">
        <f>'Проверочная  таблица'!AG26+'Проверочная  таблица'!T26+'Проверочная  таблица'!L26</f>
        <v>0</v>
      </c>
      <c r="AB25" s="298">
        <f>'Проверочная  таблица'!CW26+'Проверочная  таблица'!DE26+'Проверочная  таблица'!CK26+'Проверочная  таблица'!QQ26+'Проверочная  таблица'!KO26+'Проверочная  таблица'!IY26+'Проверочная  таблица'!NE26+'Проверочная  таблица'!ME26+'Проверочная  таблица'!BK26+'Проверочная  таблица'!HK26+'Проверочная  таблица'!FY26+'Проверочная  таблица'!NY26+'Проверочная  таблица'!PW26</f>
        <v>0</v>
      </c>
      <c r="AC25" s="299"/>
      <c r="AD25" s="301">
        <f>'Проверочная  таблица'!VE26+'Проверочная  таблица'!TI26+'Проверочная  таблица'!SW26+'Проверочная  таблица'!TU26+'Проверочная  таблица'!UE26</f>
        <v>0</v>
      </c>
      <c r="AE25" s="300"/>
      <c r="AF25" s="26">
        <f>'Проверочная  таблица'!C26</f>
        <v>129155604.5</v>
      </c>
      <c r="AG25" s="21">
        <f>'Проверочная  таблица'!E26</f>
        <v>21965430</v>
      </c>
      <c r="AH25" s="212">
        <f>'Проверочная  таблица'!AJ26</f>
        <v>19613819.02</v>
      </c>
      <c r="AI25" s="20">
        <f>'Проверочная  таблица'!QV26</f>
        <v>87576355.480000004</v>
      </c>
      <c r="AJ25" s="25">
        <f>'Проверочная  таблица'!RX26</f>
        <v>0</v>
      </c>
      <c r="AK25" s="26"/>
      <c r="AL25" s="22">
        <f t="shared" si="17"/>
        <v>101417508.69</v>
      </c>
      <c r="AM25" s="23">
        <f t="shared" si="18"/>
        <v>13006000</v>
      </c>
      <c r="AN25" s="22">
        <f t="shared" si="19"/>
        <v>1117104.0100000016</v>
      </c>
      <c r="AO25" s="23">
        <f t="shared" si="20"/>
        <v>87294404.680000007</v>
      </c>
      <c r="AP25" s="23">
        <f t="shared" si="21"/>
        <v>0</v>
      </c>
      <c r="AQ25" s="22"/>
      <c r="AR25" s="24">
        <f t="shared" si="22"/>
        <v>27738095.809999999</v>
      </c>
      <c r="AS25" s="24">
        <f>'Проверочная  таблица'!Q26+'Проверочная  таблица'!AB26+'Проверочная  таблица'!I26</f>
        <v>8959430</v>
      </c>
      <c r="AT25" s="23">
        <f>'Проверочная  таблица'!QN26+'Проверочная  таблица'!DB26+'Проверочная  таблица'!CT26+'Проверочная  таблица'!CE26+'Проверочная  таблица'!JZ26+'Проверочная  таблица'!IP26+'Проверочная  таблица'!MS26+'Проверочная  таблица'!LY26+'Проверочная  таблица'!AY26+'Проверочная  таблица'!GV26+'Проверочная  таблица'!FT26+'Проверочная  таблица'!NP26+'Проверочная  таблица'!PB26</f>
        <v>18496715.009999998</v>
      </c>
      <c r="AU25" s="22">
        <f>'Проверочная  таблица'!RF26</f>
        <v>281950.8</v>
      </c>
      <c r="AV25" s="23">
        <f>'Проверочная  таблица'!UY26+'Проверочная  таблица'!TE26+'Проверочная  таблица'!SS26+'Проверочная  таблица'!TQ26+'Проверочная  таблица'!TZ26</f>
        <v>0</v>
      </c>
      <c r="AW25" s="26"/>
      <c r="AX25" s="297">
        <f t="shared" si="23"/>
        <v>27738095.809999999</v>
      </c>
      <c r="AY25" s="297">
        <f t="shared" si="24"/>
        <v>8959430</v>
      </c>
      <c r="AZ25" s="298">
        <f t="shared" si="2"/>
        <v>18496715.009999998</v>
      </c>
      <c r="BA25" s="299">
        <f t="shared" si="3"/>
        <v>281950.8</v>
      </c>
      <c r="BB25" s="298">
        <f t="shared" si="4"/>
        <v>0</v>
      </c>
      <c r="BC25" s="300"/>
      <c r="BD25" s="299">
        <f t="shared" si="25"/>
        <v>0</v>
      </c>
      <c r="BE25" s="298">
        <f>'Проверочная  таблица'!M26+'Проверочная  таблица'!U26+'Проверочная  таблица'!AH26</f>
        <v>0</v>
      </c>
      <c r="BF25" s="299">
        <f>'Проверочная  таблица'!CX26+'Проверочная  таблица'!DF26+'Проверочная  таблица'!CL26+'Проверочная  таблица'!QR26+'Проверочная  таблица'!KT26+'Проверочная  таблица'!JB26+'Проверочная  таблица'!NI26+'Проверочная  таблица'!MF26+'Проверочная  таблица'!BO26+'Проверочная  таблица'!HP26+'Проверочная  таблица'!FZ26+'Проверочная  таблица'!OB26+'Проверочная  таблица'!QD26</f>
        <v>0</v>
      </c>
      <c r="BG25" s="297"/>
      <c r="BH25" s="301">
        <f>'Проверочная  таблица'!VG26+'Проверочная  таблица'!TJ26+'Проверочная  таблица'!SX26+'Проверочная  таблица'!TV26+'Проверочная  таблица'!UF26</f>
        <v>0</v>
      </c>
      <c r="BI25" s="300"/>
    </row>
    <row r="26" spans="1:61" ht="21.75" customHeight="1" x14ac:dyDescent="0.25">
      <c r="A26" s="19" t="s">
        <v>95</v>
      </c>
      <c r="B26" s="20">
        <f>'Проверочная  таблица'!B27</f>
        <v>1439672160.6599998</v>
      </c>
      <c r="C26" s="21">
        <f>'Проверочная  таблица'!D27</f>
        <v>435123000</v>
      </c>
      <c r="D26" s="212">
        <f>'Проверочная  таблица'!AI27</f>
        <v>546601518.65999997</v>
      </c>
      <c r="E26" s="20">
        <f>'Проверочная  таблица'!QS27</f>
        <v>457947642</v>
      </c>
      <c r="F26" s="26">
        <f>'Проверочная  таблица'!RW27</f>
        <v>0</v>
      </c>
      <c r="G26" s="26"/>
      <c r="H26" s="22">
        <f t="shared" si="5"/>
        <v>1168995645.9199998</v>
      </c>
      <c r="I26" s="23">
        <f t="shared" si="6"/>
        <v>308632200</v>
      </c>
      <c r="J26" s="22">
        <f t="shared" si="7"/>
        <v>404824103.91999996</v>
      </c>
      <c r="K26" s="23">
        <f t="shared" si="8"/>
        <v>455539342</v>
      </c>
      <c r="L26" s="23">
        <f t="shared" si="9"/>
        <v>0</v>
      </c>
      <c r="M26" s="22"/>
      <c r="N26" s="24">
        <f t="shared" si="10"/>
        <v>270676514.74000001</v>
      </c>
      <c r="O26" s="23">
        <f>'Проверочная  таблица'!P27+'Проверочная  таблица'!AA27+'Проверочная  таблица'!H27</f>
        <v>126490800</v>
      </c>
      <c r="P26" s="22">
        <f>'Проверочная  таблица'!CA27+'Проверочная  таблица'!CS27+'Проверочная  таблица'!DA27+'Проверочная  таблица'!JU27+'Проверочная  таблица'!MO27+'Проверочная  таблица'!IM27+'Проверочная  таблица'!QM27+'Проверочная  таблица'!LU27+'Проверочная  таблица'!AU27+'Проверочная  таблица'!GQ27+'Проверочная  таблица'!FQ27+'Проверочная  таблица'!NM27+'Проверочная  таблица'!OU27</f>
        <v>141777414.73999998</v>
      </c>
      <c r="Q26" s="24">
        <f>'Проверочная  таблица'!RE27</f>
        <v>2408300</v>
      </c>
      <c r="R26" s="20">
        <f>'Проверочная  таблица'!UW27+'Проверочная  таблица'!TC27+'Проверочная  таблица'!SQ27+'Проверочная  таблица'!TO27+'Проверочная  таблица'!TW27</f>
        <v>0</v>
      </c>
      <c r="S26" s="25"/>
      <c r="T26" s="297">
        <f t="shared" si="11"/>
        <v>129288594.92999998</v>
      </c>
      <c r="U26" s="297">
        <f t="shared" si="12"/>
        <v>89764400</v>
      </c>
      <c r="V26" s="298">
        <f t="shared" si="13"/>
        <v>37115894.929999977</v>
      </c>
      <c r="W26" s="299">
        <f t="shared" si="14"/>
        <v>2408300</v>
      </c>
      <c r="X26" s="298">
        <f t="shared" si="15"/>
        <v>0</v>
      </c>
      <c r="Y26" s="300"/>
      <c r="Z26" s="299">
        <f t="shared" si="16"/>
        <v>141387919.81</v>
      </c>
      <c r="AA26" s="297">
        <f>'Проверочная  таблица'!AG27+'Проверочная  таблица'!T27+'Проверочная  таблица'!L27</f>
        <v>36726400</v>
      </c>
      <c r="AB26" s="298">
        <f>'Проверочная  таблица'!CW27+'Проверочная  таблица'!DE27+'Проверочная  таблица'!CK27+'Проверочная  таблица'!QQ27+'Проверочная  таблица'!KO27+'Проверочная  таблица'!IY27+'Проверочная  таблица'!NE27+'Проверочная  таблица'!ME27+'Проверочная  таблица'!BK27+'Проверочная  таблица'!HK27+'Проверочная  таблица'!FY27+'Проверочная  таблица'!NY27+'Проверочная  таблица'!PW27</f>
        <v>104661519.81</v>
      </c>
      <c r="AC26" s="299"/>
      <c r="AD26" s="301">
        <f>'Проверочная  таблица'!VE27+'Проверочная  таблица'!TI27+'Проверочная  таблица'!SW27+'Проверочная  таблица'!TU27+'Проверочная  таблица'!UE27</f>
        <v>0</v>
      </c>
      <c r="AE26" s="300"/>
      <c r="AF26" s="26">
        <f>'Проверочная  таблица'!C27</f>
        <v>415021119.28000003</v>
      </c>
      <c r="AG26" s="21">
        <f>'Проверочная  таблица'!E27</f>
        <v>101214909</v>
      </c>
      <c r="AH26" s="212">
        <f>'Проверочная  таблица'!AJ27</f>
        <v>195284603.04000002</v>
      </c>
      <c r="AI26" s="20">
        <f>'Проверочная  таблица'!QV27</f>
        <v>118521607.23999999</v>
      </c>
      <c r="AJ26" s="25">
        <f>'Проверочная  таблица'!RX27</f>
        <v>0</v>
      </c>
      <c r="AK26" s="26"/>
      <c r="AL26" s="22">
        <f t="shared" si="17"/>
        <v>363094436.51000005</v>
      </c>
      <c r="AM26" s="23">
        <f t="shared" si="18"/>
        <v>63700347</v>
      </c>
      <c r="AN26" s="22">
        <f t="shared" si="19"/>
        <v>181474557.27000001</v>
      </c>
      <c r="AO26" s="23">
        <f t="shared" si="20"/>
        <v>117919532.23999999</v>
      </c>
      <c r="AP26" s="23">
        <f t="shared" si="21"/>
        <v>0</v>
      </c>
      <c r="AQ26" s="22"/>
      <c r="AR26" s="24">
        <f t="shared" si="22"/>
        <v>51926682.769999996</v>
      </c>
      <c r="AS26" s="24">
        <f>'Проверочная  таблица'!Q27+'Проверочная  таблица'!AB27+'Проверочная  таблица'!I27</f>
        <v>37514562</v>
      </c>
      <c r="AT26" s="23">
        <f>'Проверочная  таблица'!QN27+'Проверочная  таблица'!DB27+'Проверочная  таблица'!CT27+'Проверочная  таблица'!CE27+'Проверочная  таблица'!JZ27+'Проверочная  таблица'!IP27+'Проверочная  таблица'!MS27+'Проверочная  таблица'!LY27+'Проверочная  таблица'!AY27+'Проверочная  таблица'!GV27+'Проверочная  таблица'!FT27+'Проверочная  таблица'!NP27+'Проверочная  таблица'!PB27</f>
        <v>13810045.77</v>
      </c>
      <c r="AU26" s="22">
        <f>'Проверочная  таблица'!RF27</f>
        <v>602075</v>
      </c>
      <c r="AV26" s="23">
        <f>'Проверочная  таблица'!UY27+'Проверочная  таблица'!TE27+'Проверочная  таблица'!SS27+'Проверочная  таблица'!TQ27+'Проверочная  таблица'!TZ27</f>
        <v>0</v>
      </c>
      <c r="AW26" s="26"/>
      <c r="AX26" s="297">
        <f t="shared" si="23"/>
        <v>32843836.02</v>
      </c>
      <c r="AY26" s="297">
        <f t="shared" si="24"/>
        <v>24582964</v>
      </c>
      <c r="AZ26" s="298">
        <f t="shared" si="2"/>
        <v>7658797.0199999996</v>
      </c>
      <c r="BA26" s="299">
        <f t="shared" si="3"/>
        <v>602075</v>
      </c>
      <c r="BB26" s="298">
        <f t="shared" si="4"/>
        <v>0</v>
      </c>
      <c r="BC26" s="300"/>
      <c r="BD26" s="299">
        <f t="shared" si="25"/>
        <v>19082846.75</v>
      </c>
      <c r="BE26" s="298">
        <f>'Проверочная  таблица'!M27+'Проверочная  таблица'!U27+'Проверочная  таблица'!AH27</f>
        <v>12931598</v>
      </c>
      <c r="BF26" s="299">
        <f>'Проверочная  таблица'!CX27+'Проверочная  таблица'!DF27+'Проверочная  таблица'!CL27+'Проверочная  таблица'!QR27+'Проверочная  таблица'!KT27+'Проверочная  таблица'!JB27+'Проверочная  таблица'!NI27+'Проверочная  таблица'!MF27+'Проверочная  таблица'!BO27+'Проверочная  таблица'!HP27+'Проверочная  таблица'!FZ27+'Проверочная  таблица'!OB27+'Проверочная  таблица'!QD27</f>
        <v>6151248.75</v>
      </c>
      <c r="BG26" s="297"/>
      <c r="BH26" s="301">
        <f>'Проверочная  таблица'!VG27+'Проверочная  таблица'!TJ27+'Проверочная  таблица'!SX27+'Проверочная  таблица'!TV27+'Проверочная  таблица'!UF27</f>
        <v>0</v>
      </c>
      <c r="BI26" s="300"/>
    </row>
    <row r="27" spans="1:61" ht="21.75" customHeight="1" x14ac:dyDescent="0.25">
      <c r="A27" s="19" t="s">
        <v>96</v>
      </c>
      <c r="B27" s="20">
        <f>'Проверочная  таблица'!B28</f>
        <v>474951474.88999999</v>
      </c>
      <c r="C27" s="21">
        <f>'Проверочная  таблица'!D28</f>
        <v>76506000</v>
      </c>
      <c r="D27" s="212">
        <f>'Проверочная  таблица'!AI28</f>
        <v>171072413.88999999</v>
      </c>
      <c r="E27" s="20">
        <f>'Проверочная  таблица'!QS28</f>
        <v>227373061</v>
      </c>
      <c r="F27" s="26">
        <f>'Проверочная  таблица'!RW28</f>
        <v>0</v>
      </c>
      <c r="G27" s="26"/>
      <c r="H27" s="22">
        <f t="shared" si="5"/>
        <v>408428854.96999997</v>
      </c>
      <c r="I27" s="23">
        <f t="shared" si="6"/>
        <v>38912000</v>
      </c>
      <c r="J27" s="22">
        <f t="shared" si="7"/>
        <v>143500093.96999997</v>
      </c>
      <c r="K27" s="23">
        <f t="shared" si="8"/>
        <v>226016761</v>
      </c>
      <c r="L27" s="23">
        <f t="shared" si="9"/>
        <v>0</v>
      </c>
      <c r="M27" s="22"/>
      <c r="N27" s="24">
        <f t="shared" si="10"/>
        <v>66522619.920000002</v>
      </c>
      <c r="O27" s="23">
        <f>'Проверочная  таблица'!P28+'Проверочная  таблица'!AA28+'Проверочная  таблица'!H28</f>
        <v>37594000</v>
      </c>
      <c r="P27" s="22">
        <f>'Проверочная  таблица'!CA28+'Проверочная  таблица'!CS28+'Проверочная  таблица'!DA28+'Проверочная  таблица'!JU28+'Проверочная  таблица'!MO28+'Проверочная  таблица'!IM28+'Проверочная  таблица'!QM28+'Проверочная  таблица'!LU28+'Проверочная  таблица'!AU28+'Проверочная  таблица'!GQ28+'Проверочная  таблица'!FQ28+'Проверочная  таблица'!NM28+'Проверочная  таблица'!OU28</f>
        <v>27572319.920000002</v>
      </c>
      <c r="Q27" s="24">
        <f>'Проверочная  таблица'!RE28</f>
        <v>1356300</v>
      </c>
      <c r="R27" s="20">
        <f>'Проверочная  таблица'!UW28+'Проверочная  таблица'!TC28+'Проверочная  таблица'!SQ28+'Проверочная  таблица'!TO28+'Проверочная  таблица'!TW28</f>
        <v>0</v>
      </c>
      <c r="S27" s="25"/>
      <c r="T27" s="297">
        <f t="shared" si="11"/>
        <v>66522619.920000002</v>
      </c>
      <c r="U27" s="297">
        <f t="shared" si="12"/>
        <v>37594000</v>
      </c>
      <c r="V27" s="298">
        <f t="shared" si="13"/>
        <v>27572319.920000002</v>
      </c>
      <c r="W27" s="299">
        <f t="shared" si="14"/>
        <v>1356300</v>
      </c>
      <c r="X27" s="298">
        <f t="shared" si="15"/>
        <v>0</v>
      </c>
      <c r="Y27" s="300"/>
      <c r="Z27" s="299">
        <f t="shared" si="16"/>
        <v>0</v>
      </c>
      <c r="AA27" s="297">
        <f>'Проверочная  таблица'!AG28+'Проверочная  таблица'!T28+'Проверочная  таблица'!L28</f>
        <v>0</v>
      </c>
      <c r="AB27" s="298">
        <f>'Проверочная  таблица'!CW28+'Проверочная  таблица'!DE28+'Проверочная  таблица'!CK28+'Проверочная  таблица'!QQ28+'Проверочная  таблица'!KO28+'Проверочная  таблица'!IY28+'Проверочная  таблица'!NE28+'Проверочная  таблица'!ME28+'Проверочная  таблица'!BK28+'Проверочная  таблица'!HK28+'Проверочная  таблица'!FY28+'Проверочная  таблица'!NY28+'Проверочная  таблица'!PW28</f>
        <v>0</v>
      </c>
      <c r="AC27" s="299"/>
      <c r="AD27" s="301">
        <f>'Проверочная  таблица'!VE28+'Проверочная  таблица'!TI28+'Проверочная  таблица'!SW28+'Проверочная  таблица'!TU28+'Проверочная  таблица'!UE28</f>
        <v>0</v>
      </c>
      <c r="AE27" s="300"/>
      <c r="AF27" s="26">
        <f>'Проверочная  таблица'!C28</f>
        <v>113246859.09</v>
      </c>
      <c r="AG27" s="21">
        <f>'Проверочная  таблица'!E28</f>
        <v>26451500</v>
      </c>
      <c r="AH27" s="212">
        <f>'Проверочная  таблица'!AJ28</f>
        <v>10652124.84</v>
      </c>
      <c r="AI27" s="20">
        <f>'Проверочная  таблица'!QV28</f>
        <v>76143234.25</v>
      </c>
      <c r="AJ27" s="25">
        <f>'Проверочная  таблица'!RX28</f>
        <v>0</v>
      </c>
      <c r="AK27" s="26"/>
      <c r="AL27" s="22">
        <f t="shared" si="17"/>
        <v>94497170.079999998</v>
      </c>
      <c r="AM27" s="23">
        <f t="shared" si="18"/>
        <v>17053100</v>
      </c>
      <c r="AN27" s="22">
        <f t="shared" si="19"/>
        <v>1543887.0299999993</v>
      </c>
      <c r="AO27" s="23">
        <f t="shared" si="20"/>
        <v>75900183.049999997</v>
      </c>
      <c r="AP27" s="23">
        <f t="shared" si="21"/>
        <v>0</v>
      </c>
      <c r="AQ27" s="22"/>
      <c r="AR27" s="24">
        <f t="shared" si="22"/>
        <v>18749689.010000002</v>
      </c>
      <c r="AS27" s="24">
        <f>'Проверочная  таблица'!Q28+'Проверочная  таблица'!AB28+'Проверочная  таблица'!I28</f>
        <v>9398400</v>
      </c>
      <c r="AT27" s="23">
        <f>'Проверочная  таблица'!QN28+'Проверочная  таблица'!DB28+'Проверочная  таблица'!CT28+'Проверочная  таблица'!CE28+'Проверочная  таблица'!JZ28+'Проверочная  таблица'!IP28+'Проверочная  таблица'!MS28+'Проверочная  таблица'!LY28+'Проверочная  таблица'!AY28+'Проверочная  таблица'!GV28+'Проверочная  таблица'!FT28+'Проверочная  таблица'!NP28+'Проверочная  таблица'!PB28</f>
        <v>9108237.8100000005</v>
      </c>
      <c r="AU27" s="22">
        <f>'Проверочная  таблица'!RF28</f>
        <v>243051.2</v>
      </c>
      <c r="AV27" s="23">
        <f>'Проверочная  таблица'!UY28+'Проверочная  таблица'!TE28+'Проверочная  таблица'!SS28+'Проверочная  таблица'!TQ28+'Проверочная  таблица'!TZ28</f>
        <v>0</v>
      </c>
      <c r="AW27" s="26"/>
      <c r="AX27" s="297">
        <f t="shared" si="23"/>
        <v>18749689.010000002</v>
      </c>
      <c r="AY27" s="297">
        <f t="shared" si="24"/>
        <v>9398400</v>
      </c>
      <c r="AZ27" s="298">
        <f t="shared" si="2"/>
        <v>9108237.8100000005</v>
      </c>
      <c r="BA27" s="299">
        <f t="shared" si="3"/>
        <v>243051.2</v>
      </c>
      <c r="BB27" s="298">
        <f t="shared" si="4"/>
        <v>0</v>
      </c>
      <c r="BC27" s="300"/>
      <c r="BD27" s="299">
        <f t="shared" si="25"/>
        <v>0</v>
      </c>
      <c r="BE27" s="298">
        <f>'Проверочная  таблица'!M28+'Проверочная  таблица'!U28+'Проверочная  таблица'!AH28</f>
        <v>0</v>
      </c>
      <c r="BF27" s="299">
        <f>'Проверочная  таблица'!CX28+'Проверочная  таблица'!DF28+'Проверочная  таблица'!CL28+'Проверочная  таблица'!QR28+'Проверочная  таблица'!KT28+'Проверочная  таблица'!JB28+'Проверочная  таблица'!NI28+'Проверочная  таблица'!MF28+'Проверочная  таблица'!BO28+'Проверочная  таблица'!HP28+'Проверочная  таблица'!FZ28+'Проверочная  таблица'!OB28+'Проверочная  таблица'!QD28</f>
        <v>0</v>
      </c>
      <c r="BG27" s="297"/>
      <c r="BH27" s="301">
        <f>'Проверочная  таблица'!VG28+'Проверочная  таблица'!TJ28+'Проверочная  таблица'!SX28+'Проверочная  таблица'!TV28+'Проверочная  таблица'!UF28</f>
        <v>0</v>
      </c>
      <c r="BI27" s="300"/>
    </row>
    <row r="28" spans="1:61" ht="21.75" customHeight="1" thickBot="1" x14ac:dyDescent="0.3">
      <c r="A28" s="28" t="s">
        <v>97</v>
      </c>
      <c r="B28" s="29">
        <f>'Проверочная  таблица'!B29</f>
        <v>642828044.14999998</v>
      </c>
      <c r="C28" s="30">
        <f>'Проверочная  таблица'!D29</f>
        <v>124681300</v>
      </c>
      <c r="D28" s="213">
        <f>'Проверочная  таблица'!AI29</f>
        <v>179891794.14999998</v>
      </c>
      <c r="E28" s="29">
        <f>'Проверочная  таблица'!QS29</f>
        <v>338254950</v>
      </c>
      <c r="F28" s="35">
        <f>'Проверочная  таблица'!RW29</f>
        <v>0</v>
      </c>
      <c r="G28" s="35"/>
      <c r="H28" s="31">
        <f t="shared" si="5"/>
        <v>505266847.5</v>
      </c>
      <c r="I28" s="32">
        <f t="shared" si="6"/>
        <v>67538300</v>
      </c>
      <c r="J28" s="31">
        <f t="shared" si="7"/>
        <v>101382497.49999997</v>
      </c>
      <c r="K28" s="32">
        <f t="shared" si="8"/>
        <v>336346050</v>
      </c>
      <c r="L28" s="32">
        <f t="shared" si="9"/>
        <v>0</v>
      </c>
      <c r="M28" s="31"/>
      <c r="N28" s="33">
        <f t="shared" si="10"/>
        <v>137561196.65000001</v>
      </c>
      <c r="O28" s="32">
        <f>'Проверочная  таблица'!P29+'Проверочная  таблица'!AA29+'Проверочная  таблица'!H29</f>
        <v>57143000</v>
      </c>
      <c r="P28" s="22">
        <f>'Проверочная  таблица'!CA29+'Проверочная  таблица'!CS29+'Проверочная  таблица'!DA29+'Проверочная  таблица'!JU29+'Проверочная  таблица'!MO29+'Проверочная  таблица'!IM29+'Проверочная  таблица'!QM29+'Проверочная  таблица'!LU29+'Проверочная  таблица'!AU29+'Проверочная  таблица'!GQ29+'Проверочная  таблица'!FQ29+'Проверочная  таблица'!NM29+'Проверочная  таблица'!OU29</f>
        <v>78509296.650000006</v>
      </c>
      <c r="Q28" s="33">
        <f>'Проверочная  таблица'!RE29</f>
        <v>1908900</v>
      </c>
      <c r="R28" s="29">
        <f>'Проверочная  таблица'!UW29+'Проверочная  таблица'!TC29+'Проверочная  таблица'!SQ29+'Проверочная  таблица'!TO29+'Проверочная  таблица'!TW29</f>
        <v>0</v>
      </c>
      <c r="S28" s="34"/>
      <c r="T28" s="302">
        <f t="shared" si="11"/>
        <v>113483252.2</v>
      </c>
      <c r="U28" s="302">
        <f t="shared" si="12"/>
        <v>54381900</v>
      </c>
      <c r="V28" s="303">
        <f t="shared" si="13"/>
        <v>57192452.200000003</v>
      </c>
      <c r="W28" s="304">
        <f t="shared" si="14"/>
        <v>1908900</v>
      </c>
      <c r="X28" s="303">
        <f t="shared" si="15"/>
        <v>0</v>
      </c>
      <c r="Y28" s="305"/>
      <c r="Z28" s="304">
        <f t="shared" si="16"/>
        <v>24077944.449999999</v>
      </c>
      <c r="AA28" s="302">
        <f>'Проверочная  таблица'!AG29+'Проверочная  таблица'!T29+'Проверочная  таблица'!L29</f>
        <v>2761100</v>
      </c>
      <c r="AB28" s="303">
        <f>'Проверочная  таблица'!CW29+'Проверочная  таблица'!DE29+'Проверочная  таблица'!CK29+'Проверочная  таблица'!QQ29+'Проверочная  таблица'!KO29+'Проверочная  таблица'!IY29+'Проверочная  таблица'!NE29+'Проверочная  таблица'!ME29+'Проверочная  таблица'!BK29+'Проверочная  таблица'!HK29+'Проверочная  таблица'!FY29+'Проверочная  таблица'!NY29+'Проверочная  таблица'!PW29</f>
        <v>21316844.449999999</v>
      </c>
      <c r="AC28" s="304"/>
      <c r="AD28" s="306">
        <f>'Проверочная  таблица'!VE29+'Проверочная  таблица'!TI29+'Проверочная  таблица'!SW29+'Проверочная  таблица'!TU29+'Проверочная  таблица'!UE29</f>
        <v>0</v>
      </c>
      <c r="AE28" s="305"/>
      <c r="AF28" s="35">
        <f>'Проверочная  таблица'!C29</f>
        <v>152789101.36999997</v>
      </c>
      <c r="AG28" s="30">
        <f>'Проверочная  таблица'!E29</f>
        <v>45012000</v>
      </c>
      <c r="AH28" s="213">
        <f>'Проверочная  таблица'!AJ29</f>
        <v>13765340.23</v>
      </c>
      <c r="AI28" s="29">
        <f>'Проверочная  таблица'!QV29</f>
        <v>94011761.140000001</v>
      </c>
      <c r="AJ28" s="34">
        <f>'Проверочная  таблица'!RX29</f>
        <v>0</v>
      </c>
      <c r="AK28" s="35"/>
      <c r="AL28" s="31">
        <f t="shared" si="17"/>
        <v>125290413.42999998</v>
      </c>
      <c r="AM28" s="32">
        <f t="shared" si="18"/>
        <v>30733000</v>
      </c>
      <c r="AN28" s="31">
        <f t="shared" si="19"/>
        <v>905266.46000000089</v>
      </c>
      <c r="AO28" s="32">
        <f t="shared" si="20"/>
        <v>93652146.969999999</v>
      </c>
      <c r="AP28" s="32">
        <f t="shared" si="21"/>
        <v>0</v>
      </c>
      <c r="AQ28" s="31"/>
      <c r="AR28" s="33">
        <f t="shared" si="22"/>
        <v>27498687.940000001</v>
      </c>
      <c r="AS28" s="33">
        <f>'Проверочная  таблица'!Q29+'Проверочная  таблица'!AB29+'Проверочная  таблица'!I29</f>
        <v>14279000</v>
      </c>
      <c r="AT28" s="32">
        <f>'Проверочная  таблица'!QN29+'Проверочная  таблица'!DB29+'Проверочная  таблица'!CT29+'Проверочная  таблица'!CE29+'Проверочная  таблица'!JZ29+'Проверочная  таблица'!IP29+'Проверочная  таблица'!MS29+'Проверочная  таблица'!LY29+'Проверочная  таблица'!AY29+'Проверочная  таблица'!GV29+'Проверочная  таблица'!FT29+'Проверочная  таблица'!NP29+'Проверочная  таблица'!PB29</f>
        <v>12860073.77</v>
      </c>
      <c r="AU28" s="31">
        <f>'Проверочная  таблица'!RF29</f>
        <v>359614.17</v>
      </c>
      <c r="AV28" s="32">
        <f>'Проверочная  таблица'!UY29+'Проверочная  таблица'!TE29+'Проверочная  таблица'!SS29+'Проверочная  таблица'!TQ29+'Проверочная  таблица'!TZ29</f>
        <v>0</v>
      </c>
      <c r="AW28" s="35"/>
      <c r="AX28" s="302">
        <f t="shared" si="23"/>
        <v>24679957.700000003</v>
      </c>
      <c r="AY28" s="302">
        <f t="shared" si="24"/>
        <v>13589000</v>
      </c>
      <c r="AZ28" s="303">
        <f t="shared" si="2"/>
        <v>10731343.529999999</v>
      </c>
      <c r="BA28" s="304">
        <f t="shared" si="3"/>
        <v>359614.17</v>
      </c>
      <c r="BB28" s="303">
        <f t="shared" si="4"/>
        <v>0</v>
      </c>
      <c r="BC28" s="305"/>
      <c r="BD28" s="304">
        <f t="shared" si="25"/>
        <v>2818730.24</v>
      </c>
      <c r="BE28" s="303">
        <f>'Проверочная  таблица'!M29+'Проверочная  таблица'!U29+'Проверочная  таблица'!AH29</f>
        <v>690000</v>
      </c>
      <c r="BF28" s="299">
        <f>'Проверочная  таблица'!CX29+'Проверочная  таблица'!DF29+'Проверочная  таблица'!CL29+'Проверочная  таблица'!QR29+'Проверочная  таблица'!KT29+'Проверочная  таблица'!JB29+'Проверочная  таблица'!NI29+'Проверочная  таблица'!MF29+'Проверочная  таблица'!BO29+'Проверочная  таблица'!HP29+'Проверочная  таблица'!FZ29+'Проверочная  таблица'!OB29+'Проверочная  таблица'!QD29</f>
        <v>2128730.2400000002</v>
      </c>
      <c r="BG28" s="302"/>
      <c r="BH28" s="306">
        <f>'Проверочная  таблица'!VG29+'Проверочная  таблица'!TJ29+'Проверочная  таблица'!SX29+'Проверочная  таблица'!TV29+'Проверочная  таблица'!UF29</f>
        <v>0</v>
      </c>
      <c r="BI28" s="305"/>
    </row>
    <row r="29" spans="1:61" ht="21.75" customHeight="1" thickBot="1" x14ac:dyDescent="0.3">
      <c r="A29" s="36" t="s">
        <v>105</v>
      </c>
      <c r="B29" s="37">
        <f t="shared" ref="B29:AW29" si="26">SUM(B11:B28)</f>
        <v>11261269988.699999</v>
      </c>
      <c r="C29" s="38">
        <f t="shared" si="26"/>
        <v>2136284200</v>
      </c>
      <c r="D29" s="214">
        <f>SUM(D11:D28)</f>
        <v>3154421250.6999993</v>
      </c>
      <c r="E29" s="37">
        <f t="shared" si="26"/>
        <v>5955564538</v>
      </c>
      <c r="F29" s="37">
        <f t="shared" si="26"/>
        <v>15000000</v>
      </c>
      <c r="G29" s="37">
        <f t="shared" si="26"/>
        <v>0</v>
      </c>
      <c r="H29" s="39">
        <f t="shared" si="26"/>
        <v>9175982974.6099987</v>
      </c>
      <c r="I29" s="37">
        <f>SUM(I11:I28)</f>
        <v>1146911500</v>
      </c>
      <c r="J29" s="38">
        <f>SUM(J11:J28)</f>
        <v>2102309936.6099999</v>
      </c>
      <c r="K29" s="40">
        <f t="shared" si="26"/>
        <v>5926761538</v>
      </c>
      <c r="L29" s="37">
        <f t="shared" si="26"/>
        <v>0</v>
      </c>
      <c r="M29" s="38">
        <f t="shared" si="26"/>
        <v>0</v>
      </c>
      <c r="N29" s="157">
        <f t="shared" si="26"/>
        <v>2085287014.0900004</v>
      </c>
      <c r="O29" s="38">
        <f t="shared" si="26"/>
        <v>989372700</v>
      </c>
      <c r="P29" s="157">
        <f>SUM(P11:P28)</f>
        <v>1052111314.0900002</v>
      </c>
      <c r="Q29" s="38">
        <f t="shared" si="26"/>
        <v>28803000</v>
      </c>
      <c r="R29" s="37">
        <f t="shared" si="26"/>
        <v>15000000</v>
      </c>
      <c r="S29" s="37">
        <f t="shared" si="26"/>
        <v>0</v>
      </c>
      <c r="T29" s="307">
        <f t="shared" ref="T29:AE29" si="27">SUM(T11:T28)</f>
        <v>1505094451.5800004</v>
      </c>
      <c r="U29" s="308">
        <f t="shared" si="27"/>
        <v>835960800</v>
      </c>
      <c r="V29" s="309">
        <f t="shared" si="27"/>
        <v>640330651.5799998</v>
      </c>
      <c r="W29" s="308">
        <f t="shared" si="27"/>
        <v>28803000</v>
      </c>
      <c r="X29" s="309">
        <f t="shared" si="27"/>
        <v>0</v>
      </c>
      <c r="Y29" s="310">
        <f t="shared" si="27"/>
        <v>0</v>
      </c>
      <c r="Z29" s="307">
        <f t="shared" si="27"/>
        <v>580192562.50999999</v>
      </c>
      <c r="AA29" s="308">
        <f t="shared" si="27"/>
        <v>153411900</v>
      </c>
      <c r="AB29" s="309">
        <f t="shared" si="27"/>
        <v>411780662.50999999</v>
      </c>
      <c r="AC29" s="308">
        <f t="shared" si="27"/>
        <v>0</v>
      </c>
      <c r="AD29" s="309">
        <f t="shared" si="27"/>
        <v>15000000</v>
      </c>
      <c r="AE29" s="310">
        <f t="shared" si="27"/>
        <v>0</v>
      </c>
      <c r="AF29" s="37">
        <f t="shared" si="26"/>
        <v>2682250313.8499999</v>
      </c>
      <c r="AG29" s="38">
        <f t="shared" si="26"/>
        <v>657384522.56999993</v>
      </c>
      <c r="AH29" s="214">
        <f>SUM(AH11:AH28)</f>
        <v>421848519.11000001</v>
      </c>
      <c r="AI29" s="37">
        <f t="shared" si="26"/>
        <v>1603017272.1700001</v>
      </c>
      <c r="AJ29" s="37">
        <f t="shared" si="26"/>
        <v>0</v>
      </c>
      <c r="AK29" s="37">
        <f t="shared" si="26"/>
        <v>0</v>
      </c>
      <c r="AL29" s="39">
        <f t="shared" si="26"/>
        <v>2162221129.8699999</v>
      </c>
      <c r="AM29" s="40">
        <f>SUM(AM11:AM28)</f>
        <v>347298572</v>
      </c>
      <c r="AN29" s="39">
        <f>SUM(AN11:AN28)</f>
        <v>217750945.76000002</v>
      </c>
      <c r="AO29" s="40">
        <f t="shared" si="26"/>
        <v>1597171612.1100001</v>
      </c>
      <c r="AP29" s="37">
        <f t="shared" si="26"/>
        <v>0</v>
      </c>
      <c r="AQ29" s="38">
        <f t="shared" si="26"/>
        <v>0</v>
      </c>
      <c r="AR29" s="40">
        <f t="shared" si="26"/>
        <v>520029183.98000002</v>
      </c>
      <c r="AS29" s="39">
        <f t="shared" si="26"/>
        <v>310085950.56999999</v>
      </c>
      <c r="AT29" s="214">
        <f>SUM(AT11:AT28)</f>
        <v>204097573.34999999</v>
      </c>
      <c r="AU29" s="37">
        <f t="shared" si="26"/>
        <v>5845660.0599999996</v>
      </c>
      <c r="AV29" s="37">
        <f t="shared" si="26"/>
        <v>0</v>
      </c>
      <c r="AW29" s="37">
        <f t="shared" si="26"/>
        <v>0</v>
      </c>
      <c r="AX29" s="307">
        <f t="shared" ref="AX29:BI29" si="28">SUM(AX11:AX28)</f>
        <v>406677255.25999999</v>
      </c>
      <c r="AY29" s="308">
        <f t="shared" si="28"/>
        <v>216178198.47</v>
      </c>
      <c r="AZ29" s="309">
        <f t="shared" si="28"/>
        <v>184653396.72999999</v>
      </c>
      <c r="BA29" s="308">
        <f t="shared" si="28"/>
        <v>5845660.0599999996</v>
      </c>
      <c r="BB29" s="309">
        <f t="shared" si="28"/>
        <v>0</v>
      </c>
      <c r="BC29" s="310">
        <f t="shared" si="28"/>
        <v>0</v>
      </c>
      <c r="BD29" s="307">
        <f t="shared" si="28"/>
        <v>113351928.71999998</v>
      </c>
      <c r="BE29" s="308">
        <f t="shared" si="28"/>
        <v>93907752.099999994</v>
      </c>
      <c r="BF29" s="307">
        <f t="shared" si="28"/>
        <v>19444176.619999997</v>
      </c>
      <c r="BG29" s="308">
        <f t="shared" si="28"/>
        <v>0</v>
      </c>
      <c r="BH29" s="309">
        <f t="shared" si="28"/>
        <v>0</v>
      </c>
      <c r="BI29" s="309">
        <f t="shared" si="28"/>
        <v>0</v>
      </c>
    </row>
    <row r="30" spans="1:61" ht="21.75" customHeight="1" x14ac:dyDescent="0.25">
      <c r="A30" s="41"/>
      <c r="B30" s="41"/>
      <c r="C30" s="42"/>
      <c r="D30" s="41"/>
      <c r="E30" s="42"/>
      <c r="F30" s="41"/>
      <c r="G30" s="41"/>
      <c r="H30" s="43"/>
      <c r="I30" s="44"/>
      <c r="J30" s="43"/>
      <c r="K30" s="44"/>
      <c r="L30" s="46"/>
      <c r="M30" s="45"/>
      <c r="N30" s="46"/>
      <c r="O30" s="47"/>
      <c r="P30" s="666"/>
      <c r="Q30" s="47"/>
      <c r="R30" s="41"/>
      <c r="S30" s="46"/>
      <c r="T30" s="311"/>
      <c r="U30" s="312"/>
      <c r="V30" s="313"/>
      <c r="W30" s="312"/>
      <c r="X30" s="314"/>
      <c r="Y30" s="311"/>
      <c r="Z30" s="311"/>
      <c r="AA30" s="312"/>
      <c r="AB30" s="313"/>
      <c r="AC30" s="312"/>
      <c r="AD30" s="314"/>
      <c r="AE30" s="311"/>
      <c r="AF30" s="41"/>
      <c r="AG30" s="42"/>
      <c r="AH30" s="27"/>
      <c r="AI30" s="41"/>
      <c r="AJ30" s="41"/>
      <c r="AK30" s="41"/>
      <c r="AL30" s="43"/>
      <c r="AM30" s="44"/>
      <c r="AN30" s="43"/>
      <c r="AO30" s="44"/>
      <c r="AP30" s="41"/>
      <c r="AQ30" s="42"/>
      <c r="AR30" s="44"/>
      <c r="AS30" s="43"/>
      <c r="AT30" s="44"/>
      <c r="AU30" s="43"/>
      <c r="AV30" s="41"/>
      <c r="AW30" s="41"/>
      <c r="AX30" s="311"/>
      <c r="AY30" s="312"/>
      <c r="AZ30" s="313"/>
      <c r="BA30" s="312"/>
      <c r="BB30" s="314"/>
      <c r="BC30" s="311"/>
      <c r="BD30" s="311"/>
      <c r="BE30" s="312"/>
      <c r="BF30" s="313"/>
      <c r="BG30" s="312"/>
      <c r="BH30" s="314"/>
      <c r="BI30" s="311"/>
    </row>
    <row r="31" spans="1:61" ht="21.75" customHeight="1" x14ac:dyDescent="0.25">
      <c r="A31" s="48" t="s">
        <v>5</v>
      </c>
      <c r="B31" s="20">
        <f>'Проверочная  таблица'!B32</f>
        <v>1542236960.4300001</v>
      </c>
      <c r="C31" s="21">
        <f>'Проверочная  таблица'!D32</f>
        <v>200725900</v>
      </c>
      <c r="D31" s="20">
        <f>'Проверочная  таблица'!AI32</f>
        <v>423926073.43000001</v>
      </c>
      <c r="E31" s="21">
        <f>'Проверочная  таблица'!QS32</f>
        <v>847584987</v>
      </c>
      <c r="F31" s="20">
        <f>'Проверочная  таблица'!RW32</f>
        <v>70000000</v>
      </c>
      <c r="G31" s="20"/>
      <c r="H31" s="22">
        <f t="shared" ref="H31:M32" si="29">B31-N31</f>
        <v>1542236960.4300001</v>
      </c>
      <c r="I31" s="23">
        <f t="shared" si="29"/>
        <v>200725900</v>
      </c>
      <c r="J31" s="22">
        <f t="shared" si="29"/>
        <v>423926073.43000001</v>
      </c>
      <c r="K31" s="23">
        <f t="shared" si="29"/>
        <v>847584987</v>
      </c>
      <c r="L31" s="23">
        <f t="shared" si="29"/>
        <v>70000000</v>
      </c>
      <c r="M31" s="22">
        <f t="shared" si="29"/>
        <v>0</v>
      </c>
      <c r="N31" s="23"/>
      <c r="O31" s="23"/>
      <c r="P31" s="22"/>
      <c r="Q31" s="24"/>
      <c r="R31" s="20"/>
      <c r="S31" s="23"/>
      <c r="T31" s="298"/>
      <c r="U31" s="299"/>
      <c r="V31" s="298"/>
      <c r="W31" s="299"/>
      <c r="X31" s="301"/>
      <c r="Y31" s="298"/>
      <c r="Z31" s="298"/>
      <c r="AA31" s="299"/>
      <c r="AB31" s="298"/>
      <c r="AC31" s="299"/>
      <c r="AD31" s="301"/>
      <c r="AE31" s="298"/>
      <c r="AF31" s="20">
        <f>'Проверочная  таблица'!C32</f>
        <v>347274527.82999998</v>
      </c>
      <c r="AG31" s="21">
        <f>'Проверочная  таблица'!E32</f>
        <v>122746475</v>
      </c>
      <c r="AH31" s="212">
        <f>'Проверочная  таблица'!AJ32</f>
        <v>8607671.379999999</v>
      </c>
      <c r="AI31" s="20">
        <f>'Проверочная  таблица'!QV32</f>
        <v>215920381.44999999</v>
      </c>
      <c r="AJ31" s="23">
        <f>'Проверочная  таблица'!RX32</f>
        <v>0</v>
      </c>
      <c r="AK31" s="20"/>
      <c r="AL31" s="22">
        <f t="shared" ref="AL31:AP32" si="30">AF31-AR31</f>
        <v>347274527.82999998</v>
      </c>
      <c r="AM31" s="23">
        <f t="shared" si="30"/>
        <v>122746475</v>
      </c>
      <c r="AN31" s="22">
        <f t="shared" si="30"/>
        <v>8607671.379999999</v>
      </c>
      <c r="AO31" s="23">
        <f t="shared" si="30"/>
        <v>215920381.44999999</v>
      </c>
      <c r="AP31" s="23">
        <f t="shared" si="30"/>
        <v>0</v>
      </c>
      <c r="AQ31" s="22"/>
      <c r="AR31" s="23"/>
      <c r="AS31" s="22"/>
      <c r="AT31" s="23"/>
      <c r="AU31" s="22"/>
      <c r="AV31" s="23"/>
      <c r="AW31" s="20"/>
      <c r="AX31" s="298"/>
      <c r="AY31" s="299"/>
      <c r="AZ31" s="298"/>
      <c r="BA31" s="299"/>
      <c r="BB31" s="301"/>
      <c r="BC31" s="298"/>
      <c r="BD31" s="298"/>
      <c r="BE31" s="299"/>
      <c r="BF31" s="298"/>
      <c r="BG31" s="299"/>
      <c r="BH31" s="301"/>
      <c r="BI31" s="298"/>
    </row>
    <row r="32" spans="1:61" ht="21.75" customHeight="1" thickBot="1" x14ac:dyDescent="0.3">
      <c r="A32" s="41" t="s">
        <v>6</v>
      </c>
      <c r="B32" s="20">
        <f>'Проверочная  таблица'!B33</f>
        <v>8360917033.210001</v>
      </c>
      <c r="C32" s="21">
        <f>'Проверочная  таблица'!D33</f>
        <v>297194000</v>
      </c>
      <c r="D32" s="20">
        <f>'Проверочная  таблица'!AI33</f>
        <v>2727779772.77</v>
      </c>
      <c r="E32" s="21">
        <f>'Проверочная  таблица'!QS33</f>
        <v>4548630929</v>
      </c>
      <c r="F32" s="20">
        <f>'Проверочная  таблица'!RW33</f>
        <v>787312331.44000006</v>
      </c>
      <c r="G32" s="20"/>
      <c r="H32" s="22">
        <f t="shared" si="29"/>
        <v>8360917033.210001</v>
      </c>
      <c r="I32" s="23">
        <f t="shared" si="29"/>
        <v>297194000</v>
      </c>
      <c r="J32" s="22">
        <f t="shared" si="29"/>
        <v>2727779772.77</v>
      </c>
      <c r="K32" s="23">
        <f t="shared" si="29"/>
        <v>4548630929</v>
      </c>
      <c r="L32" s="23">
        <f t="shared" si="29"/>
        <v>787312331.44000006</v>
      </c>
      <c r="M32" s="22">
        <f t="shared" si="29"/>
        <v>0</v>
      </c>
      <c r="N32" s="23"/>
      <c r="O32" s="23"/>
      <c r="P32" s="22"/>
      <c r="Q32" s="24"/>
      <c r="R32" s="20"/>
      <c r="S32" s="23"/>
      <c r="T32" s="298"/>
      <c r="U32" s="299"/>
      <c r="V32" s="298"/>
      <c r="W32" s="299"/>
      <c r="X32" s="301"/>
      <c r="Y32" s="298"/>
      <c r="Z32" s="298"/>
      <c r="AA32" s="299"/>
      <c r="AB32" s="298"/>
      <c r="AC32" s="299"/>
      <c r="AD32" s="301"/>
      <c r="AE32" s="298"/>
      <c r="AF32" s="20">
        <f>'Проверочная  таблица'!C33</f>
        <v>1329744415.2</v>
      </c>
      <c r="AG32" s="21">
        <f>'Проверочная  таблица'!E33</f>
        <v>87985700</v>
      </c>
      <c r="AH32" s="212">
        <f>'Проверочная  таблица'!AJ33</f>
        <v>70662165.719999999</v>
      </c>
      <c r="AI32" s="20">
        <f>'Проверочная  таблица'!QV33</f>
        <v>1171096549.48</v>
      </c>
      <c r="AJ32" s="23">
        <f>'Проверочная  таблица'!RX33</f>
        <v>0</v>
      </c>
      <c r="AK32" s="20"/>
      <c r="AL32" s="22">
        <f t="shared" si="30"/>
        <v>1329744415.2</v>
      </c>
      <c r="AM32" s="23">
        <f t="shared" si="30"/>
        <v>87985700</v>
      </c>
      <c r="AN32" s="22">
        <f t="shared" si="30"/>
        <v>70662165.719999999</v>
      </c>
      <c r="AO32" s="23">
        <f t="shared" si="30"/>
        <v>1171096549.48</v>
      </c>
      <c r="AP32" s="23">
        <f t="shared" si="30"/>
        <v>0</v>
      </c>
      <c r="AQ32" s="22"/>
      <c r="AR32" s="23"/>
      <c r="AS32" s="22"/>
      <c r="AT32" s="23"/>
      <c r="AU32" s="22"/>
      <c r="AV32" s="23"/>
      <c r="AW32" s="20"/>
      <c r="AX32" s="298"/>
      <c r="AY32" s="299"/>
      <c r="AZ32" s="298"/>
      <c r="BA32" s="299"/>
      <c r="BB32" s="301"/>
      <c r="BC32" s="298"/>
      <c r="BD32" s="298"/>
      <c r="BE32" s="299"/>
      <c r="BF32" s="298"/>
      <c r="BG32" s="299"/>
      <c r="BH32" s="301"/>
      <c r="BI32" s="298"/>
    </row>
    <row r="33" spans="1:61" ht="21.75" customHeight="1" thickBot="1" x14ac:dyDescent="0.3">
      <c r="A33" s="36" t="s">
        <v>7</v>
      </c>
      <c r="B33" s="49">
        <f t="shared" ref="B33:AW33" si="31">SUM(B31:B32)</f>
        <v>9903153993.6400013</v>
      </c>
      <c r="C33" s="50">
        <f t="shared" si="31"/>
        <v>497919900</v>
      </c>
      <c r="D33" s="49">
        <f>SUM(D31:D32)</f>
        <v>3151705846.1999998</v>
      </c>
      <c r="E33" s="50">
        <f t="shared" si="31"/>
        <v>5396215916</v>
      </c>
      <c r="F33" s="49">
        <f t="shared" si="31"/>
        <v>857312331.44000006</v>
      </c>
      <c r="G33" s="49">
        <f t="shared" si="31"/>
        <v>0</v>
      </c>
      <c r="H33" s="50">
        <f t="shared" si="31"/>
        <v>9903153993.6400013</v>
      </c>
      <c r="I33" s="49">
        <f>SUM(I31:I32)</f>
        <v>497919900</v>
      </c>
      <c r="J33" s="50">
        <f>SUM(J31:J32)</f>
        <v>3151705846.1999998</v>
      </c>
      <c r="K33" s="49">
        <f t="shared" si="31"/>
        <v>5396215916</v>
      </c>
      <c r="L33" s="49">
        <f t="shared" si="31"/>
        <v>857312331.44000006</v>
      </c>
      <c r="M33" s="50">
        <f t="shared" si="31"/>
        <v>0</v>
      </c>
      <c r="N33" s="49">
        <f t="shared" si="31"/>
        <v>0</v>
      </c>
      <c r="O33" s="50">
        <f t="shared" si="31"/>
        <v>0</v>
      </c>
      <c r="P33" s="157">
        <f>SUM(P31:P32)</f>
        <v>0</v>
      </c>
      <c r="Q33" s="50">
        <f t="shared" si="31"/>
        <v>0</v>
      </c>
      <c r="R33" s="49">
        <f t="shared" si="31"/>
        <v>0</v>
      </c>
      <c r="S33" s="49">
        <f t="shared" si="31"/>
        <v>0</v>
      </c>
      <c r="T33" s="315">
        <f t="shared" ref="T33:AE33" si="32">SUM(T31:T32)</f>
        <v>0</v>
      </c>
      <c r="U33" s="316">
        <f t="shared" si="32"/>
        <v>0</v>
      </c>
      <c r="V33" s="315">
        <f t="shared" si="32"/>
        <v>0</v>
      </c>
      <c r="W33" s="316">
        <f t="shared" si="32"/>
        <v>0</v>
      </c>
      <c r="X33" s="315">
        <f t="shared" si="32"/>
        <v>0</v>
      </c>
      <c r="Y33" s="315">
        <f t="shared" si="32"/>
        <v>0</v>
      </c>
      <c r="Z33" s="315">
        <f t="shared" si="32"/>
        <v>0</v>
      </c>
      <c r="AA33" s="316">
        <f t="shared" si="32"/>
        <v>0</v>
      </c>
      <c r="AB33" s="315">
        <f t="shared" si="32"/>
        <v>0</v>
      </c>
      <c r="AC33" s="316">
        <f t="shared" si="32"/>
        <v>0</v>
      </c>
      <c r="AD33" s="315">
        <f t="shared" si="32"/>
        <v>0</v>
      </c>
      <c r="AE33" s="315">
        <f t="shared" si="32"/>
        <v>0</v>
      </c>
      <c r="AF33" s="49">
        <f t="shared" si="31"/>
        <v>1677018943.03</v>
      </c>
      <c r="AG33" s="50">
        <f t="shared" si="31"/>
        <v>210732175</v>
      </c>
      <c r="AH33" s="215">
        <f>SUM(AH31:AH32)</f>
        <v>79269837.099999994</v>
      </c>
      <c r="AI33" s="157">
        <f t="shared" si="31"/>
        <v>1387016930.9300001</v>
      </c>
      <c r="AJ33" s="49">
        <f t="shared" si="31"/>
        <v>0</v>
      </c>
      <c r="AK33" s="49">
        <f t="shared" si="31"/>
        <v>0</v>
      </c>
      <c r="AL33" s="50">
        <f t="shared" si="31"/>
        <v>1677018943.03</v>
      </c>
      <c r="AM33" s="49">
        <f>SUM(AM31:AM32)</f>
        <v>210732175</v>
      </c>
      <c r="AN33" s="50">
        <f>SUM(AN31:AN32)</f>
        <v>79269837.099999994</v>
      </c>
      <c r="AO33" s="49">
        <f t="shared" si="31"/>
        <v>1387016930.9300001</v>
      </c>
      <c r="AP33" s="49">
        <f t="shared" si="31"/>
        <v>0</v>
      </c>
      <c r="AQ33" s="50">
        <f t="shared" si="31"/>
        <v>0</v>
      </c>
      <c r="AR33" s="49">
        <f t="shared" si="31"/>
        <v>0</v>
      </c>
      <c r="AS33" s="50">
        <f t="shared" si="31"/>
        <v>0</v>
      </c>
      <c r="AT33" s="49">
        <f>SUM(AT31:AT32)</f>
        <v>0</v>
      </c>
      <c r="AU33" s="50">
        <f t="shared" si="31"/>
        <v>0</v>
      </c>
      <c r="AV33" s="49">
        <f t="shared" si="31"/>
        <v>0</v>
      </c>
      <c r="AW33" s="49">
        <f t="shared" si="31"/>
        <v>0</v>
      </c>
      <c r="AX33" s="315">
        <f t="shared" ref="AX33:BI33" si="33">SUM(AX31:AX32)</f>
        <v>0</v>
      </c>
      <c r="AY33" s="316">
        <f t="shared" si="33"/>
        <v>0</v>
      </c>
      <c r="AZ33" s="315">
        <f t="shared" si="33"/>
        <v>0</v>
      </c>
      <c r="BA33" s="316">
        <f t="shared" si="33"/>
        <v>0</v>
      </c>
      <c r="BB33" s="315">
        <f t="shared" si="33"/>
        <v>0</v>
      </c>
      <c r="BC33" s="315">
        <f t="shared" si="33"/>
        <v>0</v>
      </c>
      <c r="BD33" s="315">
        <f t="shared" si="33"/>
        <v>0</v>
      </c>
      <c r="BE33" s="316">
        <f t="shared" si="33"/>
        <v>0</v>
      </c>
      <c r="BF33" s="315">
        <f t="shared" si="33"/>
        <v>0</v>
      </c>
      <c r="BG33" s="316">
        <f t="shared" si="33"/>
        <v>0</v>
      </c>
      <c r="BH33" s="315">
        <f t="shared" si="33"/>
        <v>0</v>
      </c>
      <c r="BI33" s="315">
        <f t="shared" si="33"/>
        <v>0</v>
      </c>
    </row>
    <row r="34" spans="1:61" ht="21.75" customHeight="1" x14ac:dyDescent="0.25">
      <c r="A34" s="51"/>
      <c r="B34" s="51"/>
      <c r="C34" s="52"/>
      <c r="D34" s="51"/>
      <c r="E34" s="52"/>
      <c r="F34" s="51"/>
      <c r="G34" s="51"/>
      <c r="H34" s="53"/>
      <c r="I34" s="54"/>
      <c r="J34" s="53"/>
      <c r="K34" s="54"/>
      <c r="L34" s="54"/>
      <c r="M34" s="53"/>
      <c r="N34" s="54"/>
      <c r="O34" s="53"/>
      <c r="P34" s="54"/>
      <c r="Q34" s="53"/>
      <c r="R34" s="51"/>
      <c r="S34" s="54"/>
      <c r="T34" s="317"/>
      <c r="U34" s="318"/>
      <c r="V34" s="317"/>
      <c r="W34" s="318"/>
      <c r="X34" s="319"/>
      <c r="Y34" s="317"/>
      <c r="Z34" s="317"/>
      <c r="AA34" s="318"/>
      <c r="AB34" s="317"/>
      <c r="AC34" s="318"/>
      <c r="AD34" s="319"/>
      <c r="AE34" s="317"/>
      <c r="AF34" s="51"/>
      <c r="AG34" s="52"/>
      <c r="AH34" s="51"/>
      <c r="AI34" s="52"/>
      <c r="AJ34" s="51"/>
      <c r="AK34" s="51"/>
      <c r="AL34" s="53"/>
      <c r="AM34" s="54"/>
      <c r="AN34" s="53"/>
      <c r="AO34" s="54"/>
      <c r="AP34" s="51"/>
      <c r="AQ34" s="52"/>
      <c r="AR34" s="54"/>
      <c r="AS34" s="53"/>
      <c r="AT34" s="54"/>
      <c r="AU34" s="53"/>
      <c r="AV34" s="51"/>
      <c r="AW34" s="51"/>
      <c r="AX34" s="317"/>
      <c r="AY34" s="318"/>
      <c r="AZ34" s="317"/>
      <c r="BA34" s="318"/>
      <c r="BB34" s="319"/>
      <c r="BC34" s="317"/>
      <c r="BD34" s="317"/>
      <c r="BE34" s="318"/>
      <c r="BF34" s="317"/>
      <c r="BG34" s="318"/>
      <c r="BH34" s="319"/>
      <c r="BI34" s="317"/>
    </row>
    <row r="35" spans="1:61" ht="21.75" customHeight="1" thickBot="1" x14ac:dyDescent="0.3">
      <c r="A35" s="55"/>
      <c r="B35" s="55"/>
      <c r="C35" s="56"/>
      <c r="D35" s="55"/>
      <c r="E35" s="56"/>
      <c r="F35" s="55"/>
      <c r="G35" s="55"/>
      <c r="H35" s="57"/>
      <c r="I35" s="58"/>
      <c r="J35" s="57"/>
      <c r="K35" s="58"/>
      <c r="L35" s="58"/>
      <c r="M35" s="57"/>
      <c r="N35" s="58"/>
      <c r="O35" s="57"/>
      <c r="P35" s="58"/>
      <c r="Q35" s="57"/>
      <c r="R35" s="55"/>
      <c r="S35" s="58"/>
      <c r="T35" s="320"/>
      <c r="U35" s="321"/>
      <c r="V35" s="320"/>
      <c r="W35" s="321"/>
      <c r="X35" s="322"/>
      <c r="Y35" s="320"/>
      <c r="Z35" s="320"/>
      <c r="AA35" s="321"/>
      <c r="AB35" s="320"/>
      <c r="AC35" s="321"/>
      <c r="AD35" s="322"/>
      <c r="AE35" s="320"/>
      <c r="AF35" s="55"/>
      <c r="AG35" s="56"/>
      <c r="AH35" s="55"/>
      <c r="AI35" s="56"/>
      <c r="AJ35" s="55"/>
      <c r="AK35" s="55"/>
      <c r="AL35" s="57"/>
      <c r="AM35" s="58"/>
      <c r="AN35" s="57"/>
      <c r="AO35" s="58"/>
      <c r="AP35" s="55"/>
      <c r="AQ35" s="56"/>
      <c r="AR35" s="58"/>
      <c r="AS35" s="57"/>
      <c r="AT35" s="58"/>
      <c r="AU35" s="57"/>
      <c r="AV35" s="55"/>
      <c r="AW35" s="55"/>
      <c r="AX35" s="320"/>
      <c r="AY35" s="321"/>
      <c r="AZ35" s="320"/>
      <c r="BA35" s="321"/>
      <c r="BB35" s="322"/>
      <c r="BC35" s="320"/>
      <c r="BD35" s="320"/>
      <c r="BE35" s="321"/>
      <c r="BF35" s="320"/>
      <c r="BG35" s="321"/>
      <c r="BH35" s="322"/>
      <c r="BI35" s="320"/>
    </row>
    <row r="36" spans="1:61" ht="21.75" customHeight="1" thickBot="1" x14ac:dyDescent="0.3">
      <c r="A36" s="36" t="s">
        <v>36</v>
      </c>
      <c r="B36" s="59">
        <f t="shared" ref="B36:AG36" si="34">B29+B33</f>
        <v>21164423982.34</v>
      </c>
      <c r="C36" s="60">
        <f t="shared" si="34"/>
        <v>2634204100</v>
      </c>
      <c r="D36" s="59">
        <f t="shared" si="34"/>
        <v>6306127096.8999996</v>
      </c>
      <c r="E36" s="60">
        <f t="shared" si="34"/>
        <v>11351780454</v>
      </c>
      <c r="F36" s="59">
        <f t="shared" si="34"/>
        <v>872312331.44000006</v>
      </c>
      <c r="G36" s="59">
        <f t="shared" si="34"/>
        <v>0</v>
      </c>
      <c r="H36" s="60">
        <f t="shared" si="34"/>
        <v>19079136968.25</v>
      </c>
      <c r="I36" s="59">
        <f t="shared" si="34"/>
        <v>1644831400</v>
      </c>
      <c r="J36" s="60">
        <f t="shared" si="34"/>
        <v>5254015782.8099995</v>
      </c>
      <c r="K36" s="59">
        <f t="shared" si="34"/>
        <v>11322977454</v>
      </c>
      <c r="L36" s="59">
        <f t="shared" si="34"/>
        <v>857312331.44000006</v>
      </c>
      <c r="M36" s="60">
        <f t="shared" si="34"/>
        <v>0</v>
      </c>
      <c r="N36" s="59">
        <f t="shared" si="34"/>
        <v>2085287014.0900004</v>
      </c>
      <c r="O36" s="60">
        <f t="shared" si="34"/>
        <v>989372700</v>
      </c>
      <c r="P36" s="59">
        <f t="shared" si="34"/>
        <v>1052111314.0900002</v>
      </c>
      <c r="Q36" s="60">
        <f t="shared" si="34"/>
        <v>28803000</v>
      </c>
      <c r="R36" s="59">
        <f t="shared" si="34"/>
        <v>15000000</v>
      </c>
      <c r="S36" s="59">
        <f t="shared" si="34"/>
        <v>0</v>
      </c>
      <c r="T36" s="323">
        <f t="shared" si="34"/>
        <v>1505094451.5800004</v>
      </c>
      <c r="U36" s="324">
        <f t="shared" si="34"/>
        <v>835960800</v>
      </c>
      <c r="V36" s="323">
        <f t="shared" si="34"/>
        <v>640330651.5799998</v>
      </c>
      <c r="W36" s="324">
        <f t="shared" si="34"/>
        <v>28803000</v>
      </c>
      <c r="X36" s="323">
        <f t="shared" si="34"/>
        <v>0</v>
      </c>
      <c r="Y36" s="323">
        <f t="shared" si="34"/>
        <v>0</v>
      </c>
      <c r="Z36" s="323">
        <f t="shared" si="34"/>
        <v>580192562.50999999</v>
      </c>
      <c r="AA36" s="324">
        <f t="shared" si="34"/>
        <v>153411900</v>
      </c>
      <c r="AB36" s="323">
        <f t="shared" si="34"/>
        <v>411780662.50999999</v>
      </c>
      <c r="AC36" s="324">
        <f t="shared" si="34"/>
        <v>0</v>
      </c>
      <c r="AD36" s="323">
        <f t="shared" si="34"/>
        <v>15000000</v>
      </c>
      <c r="AE36" s="323">
        <f t="shared" si="34"/>
        <v>0</v>
      </c>
      <c r="AF36" s="59">
        <f t="shared" si="34"/>
        <v>4359269256.8800001</v>
      </c>
      <c r="AG36" s="60">
        <f t="shared" si="34"/>
        <v>868116697.56999993</v>
      </c>
      <c r="AH36" s="59">
        <f t="shared" ref="AH36:BI36" si="35">AH29+AH33</f>
        <v>501118356.21000004</v>
      </c>
      <c r="AI36" s="60">
        <f t="shared" si="35"/>
        <v>2990034203.1000004</v>
      </c>
      <c r="AJ36" s="59">
        <f t="shared" si="35"/>
        <v>0</v>
      </c>
      <c r="AK36" s="59">
        <f t="shared" si="35"/>
        <v>0</v>
      </c>
      <c r="AL36" s="60">
        <f t="shared" si="35"/>
        <v>3839240072.8999996</v>
      </c>
      <c r="AM36" s="59">
        <f t="shared" si="35"/>
        <v>558030747</v>
      </c>
      <c r="AN36" s="60">
        <f t="shared" si="35"/>
        <v>297020782.86000001</v>
      </c>
      <c r="AO36" s="59">
        <f t="shared" si="35"/>
        <v>2984188543.04</v>
      </c>
      <c r="AP36" s="59">
        <f t="shared" si="35"/>
        <v>0</v>
      </c>
      <c r="AQ36" s="60">
        <f t="shared" si="35"/>
        <v>0</v>
      </c>
      <c r="AR36" s="59">
        <f t="shared" si="35"/>
        <v>520029183.98000002</v>
      </c>
      <c r="AS36" s="60">
        <f t="shared" si="35"/>
        <v>310085950.56999999</v>
      </c>
      <c r="AT36" s="59">
        <f t="shared" si="35"/>
        <v>204097573.34999999</v>
      </c>
      <c r="AU36" s="60">
        <f t="shared" si="35"/>
        <v>5845660.0599999996</v>
      </c>
      <c r="AV36" s="59">
        <f t="shared" si="35"/>
        <v>0</v>
      </c>
      <c r="AW36" s="59">
        <f t="shared" si="35"/>
        <v>0</v>
      </c>
      <c r="AX36" s="323">
        <f t="shared" si="35"/>
        <v>406677255.25999999</v>
      </c>
      <c r="AY36" s="324">
        <f t="shared" si="35"/>
        <v>216178198.47</v>
      </c>
      <c r="AZ36" s="323">
        <f t="shared" si="35"/>
        <v>184653396.72999999</v>
      </c>
      <c r="BA36" s="324">
        <f t="shared" si="35"/>
        <v>5845660.0599999996</v>
      </c>
      <c r="BB36" s="323">
        <f t="shared" si="35"/>
        <v>0</v>
      </c>
      <c r="BC36" s="323">
        <f t="shared" si="35"/>
        <v>0</v>
      </c>
      <c r="BD36" s="323">
        <f t="shared" si="35"/>
        <v>113351928.71999998</v>
      </c>
      <c r="BE36" s="324">
        <f t="shared" si="35"/>
        <v>93907752.099999994</v>
      </c>
      <c r="BF36" s="323">
        <f t="shared" si="35"/>
        <v>19444176.619999997</v>
      </c>
      <c r="BG36" s="324">
        <f t="shared" si="35"/>
        <v>0</v>
      </c>
      <c r="BH36" s="323">
        <f t="shared" si="35"/>
        <v>0</v>
      </c>
      <c r="BI36" s="323">
        <f t="shared" si="35"/>
        <v>0</v>
      </c>
    </row>
    <row r="37" spans="1:61" ht="13.8" x14ac:dyDescent="0.25">
      <c r="B37" s="61">
        <f>B36-C36-E36-D36-G36-F36</f>
        <v>0</v>
      </c>
      <c r="E37" s="61"/>
      <c r="H37" s="61">
        <f>H36-I36-K36-J36-M36-L36</f>
        <v>0</v>
      </c>
      <c r="K37" s="61"/>
      <c r="N37" s="61">
        <f>N36-O36-Q36-P36-S36-R36</f>
        <v>2.384185791015625E-7</v>
      </c>
      <c r="Q37" s="61"/>
      <c r="Z37" s="342">
        <f>SUM(AA37:AE37)</f>
        <v>0</v>
      </c>
      <c r="AA37" s="342">
        <f>AA36-'Проверочная  таблица'!D47</f>
        <v>0</v>
      </c>
      <c r="AB37" s="342">
        <f>AB36-'Проверочная  таблица'!AI47</f>
        <v>0</v>
      </c>
      <c r="AC37" s="342">
        <f>AC36-'Проверочная  таблица'!QS47</f>
        <v>0</v>
      </c>
      <c r="AD37" s="342">
        <f>AD36-'Проверочная  таблица'!RW47</f>
        <v>0</v>
      </c>
      <c r="AE37" s="342"/>
      <c r="AF37" s="61">
        <f>AF36-AG36-AI36-AH36-AK36-AJ36</f>
        <v>0</v>
      </c>
      <c r="AI37" s="61"/>
      <c r="AL37" s="61">
        <f>AL36-AM36-AO36-AN36-AQ36-AP36</f>
        <v>-3.5762786865234375E-7</v>
      </c>
      <c r="AO37" s="61"/>
      <c r="AR37" s="61">
        <f>AR36-AS36-AU36-AT36-AW36-AV36</f>
        <v>2.9802322387695313E-8</v>
      </c>
      <c r="AU37" s="61"/>
      <c r="BD37" s="342">
        <f>SUM(BE37:BI37)</f>
        <v>0</v>
      </c>
      <c r="BE37" s="342">
        <f>BE36-'Проверочная  таблица'!E47</f>
        <v>0</v>
      </c>
      <c r="BF37" s="342">
        <f>BF36-'Проверочная  таблица'!AJ47</f>
        <v>0</v>
      </c>
      <c r="BG37" s="342">
        <f>BG36-'Проверочная  таблица'!QV47</f>
        <v>0</v>
      </c>
      <c r="BH37" s="342">
        <f>BH36-'Проверочная  таблица'!RX47</f>
        <v>0</v>
      </c>
      <c r="BI37" s="342"/>
    </row>
    <row r="38" spans="1:61" s="85" customFormat="1" x14ac:dyDescent="0.25">
      <c r="B38" s="431"/>
      <c r="E38" s="669"/>
      <c r="H38" s="431">
        <f>H36-'Проверочная  таблица'!B45-'Проверочная  таблица'!B44</f>
        <v>0</v>
      </c>
      <c r="N38" s="431">
        <f>N36-'Проверочная  таблица'!B46</f>
        <v>0</v>
      </c>
      <c r="AF38" s="431"/>
      <c r="AL38" s="431">
        <f>AL36-'Проверочная  таблица'!C45-'Проверочная  таблица'!C44</f>
        <v>0</v>
      </c>
      <c r="AR38" s="431">
        <f>AR36-'Проверочная  таблица'!C46</f>
        <v>0</v>
      </c>
    </row>
    <row r="39" spans="1:61" ht="21" customHeight="1" x14ac:dyDescent="0.25">
      <c r="A39" s="62" t="s">
        <v>39</v>
      </c>
      <c r="B39" s="63"/>
      <c r="C39" s="63"/>
      <c r="D39" s="63"/>
      <c r="E39" s="63"/>
      <c r="F39" s="63"/>
      <c r="G39" s="63"/>
      <c r="H39" s="63"/>
      <c r="I39" s="64"/>
      <c r="J39" s="64"/>
      <c r="K39" s="64"/>
      <c r="L39" s="64"/>
      <c r="M39" s="64"/>
      <c r="N39" s="65">
        <f>'Проверочная  таблица'!H37</f>
        <v>621519600</v>
      </c>
      <c r="O39" s="66"/>
      <c r="P39" s="66"/>
      <c r="Q39" s="66"/>
      <c r="R39" s="66"/>
      <c r="S39" s="66"/>
      <c r="T39" s="66"/>
      <c r="U39" s="66"/>
      <c r="V39" s="66"/>
      <c r="W39" s="66"/>
      <c r="X39" s="66"/>
      <c r="Y39" s="66"/>
      <c r="Z39" s="66"/>
      <c r="AA39" s="66"/>
      <c r="AB39" s="66"/>
      <c r="AC39" s="66"/>
      <c r="AD39" s="66"/>
      <c r="AE39" s="66"/>
      <c r="AF39" s="67"/>
      <c r="AG39" s="67"/>
      <c r="AH39" s="67"/>
      <c r="AI39" s="67"/>
      <c r="AJ39" s="67"/>
      <c r="AK39" s="67"/>
      <c r="AL39" s="64"/>
      <c r="AM39" s="64"/>
      <c r="AN39" s="64"/>
      <c r="AO39" s="64"/>
      <c r="AP39" s="64"/>
      <c r="AQ39" s="64"/>
      <c r="AR39" s="65">
        <f>'Проверочная  таблица'!I37</f>
        <v>215273935.62</v>
      </c>
      <c r="AS39" s="63"/>
      <c r="AT39" s="63"/>
      <c r="AU39" s="63"/>
      <c r="AV39" s="63"/>
      <c r="AW39" s="63"/>
      <c r="AX39" s="63"/>
      <c r="AY39" s="63"/>
      <c r="AZ39" s="63"/>
      <c r="BA39" s="63"/>
      <c r="BB39" s="63"/>
      <c r="BC39" s="63"/>
      <c r="BD39" s="63"/>
      <c r="BE39" s="63"/>
      <c r="BF39" s="63"/>
      <c r="BG39" s="63"/>
      <c r="BH39" s="63"/>
      <c r="BI39" s="63"/>
    </row>
    <row r="40" spans="1:61" ht="21" customHeight="1" x14ac:dyDescent="0.25">
      <c r="A40" s="62" t="s">
        <v>115</v>
      </c>
      <c r="B40" s="63"/>
      <c r="C40" s="63"/>
      <c r="D40" s="63"/>
      <c r="E40" s="63"/>
      <c r="F40" s="63"/>
      <c r="G40" s="63"/>
      <c r="H40" s="63"/>
      <c r="I40" s="64"/>
      <c r="J40" s="64"/>
      <c r="K40" s="64"/>
      <c r="L40" s="64"/>
      <c r="M40" s="64"/>
      <c r="N40" s="65">
        <f>'Проверочная  таблица'!P37</f>
        <v>367853100</v>
      </c>
      <c r="O40" s="66"/>
      <c r="P40" s="66"/>
      <c r="Q40" s="66"/>
      <c r="R40" s="66"/>
      <c r="S40" s="66"/>
      <c r="T40" s="66"/>
      <c r="U40" s="66"/>
      <c r="V40" s="66"/>
      <c r="W40" s="66"/>
      <c r="X40" s="66"/>
      <c r="Y40" s="66"/>
      <c r="Z40" s="66"/>
      <c r="AA40" s="66"/>
      <c r="AB40" s="66"/>
      <c r="AC40" s="66"/>
      <c r="AD40" s="66"/>
      <c r="AE40" s="66"/>
      <c r="AF40" s="67"/>
      <c r="AG40" s="67"/>
      <c r="AH40" s="67"/>
      <c r="AI40" s="67"/>
      <c r="AJ40" s="67"/>
      <c r="AK40" s="67"/>
      <c r="AL40" s="64"/>
      <c r="AM40" s="64"/>
      <c r="AN40" s="64"/>
      <c r="AO40" s="64"/>
      <c r="AP40" s="64"/>
      <c r="AQ40" s="64"/>
      <c r="AR40" s="65">
        <f>'Проверочная  таблица'!Q37</f>
        <v>94812014.950000003</v>
      </c>
      <c r="AS40" s="63"/>
      <c r="AT40" s="63"/>
      <c r="AU40" s="70"/>
      <c r="AV40" s="70"/>
      <c r="AW40" s="70"/>
      <c r="AX40" s="70"/>
      <c r="AY40" s="70"/>
      <c r="AZ40" s="70"/>
      <c r="BA40" s="70"/>
      <c r="BB40" s="70"/>
      <c r="BC40" s="70"/>
      <c r="BD40" s="70"/>
      <c r="BE40" s="70"/>
      <c r="BF40" s="70"/>
      <c r="BG40" s="70"/>
      <c r="BH40" s="70"/>
      <c r="BI40" s="70"/>
    </row>
    <row r="41" spans="1:61" ht="21" customHeight="1" x14ac:dyDescent="0.25">
      <c r="A41" s="74" t="s">
        <v>27</v>
      </c>
      <c r="B41" s="70"/>
      <c r="C41" s="70"/>
      <c r="D41" s="70"/>
      <c r="E41" s="70"/>
      <c r="F41" s="70"/>
      <c r="G41" s="70"/>
      <c r="H41" s="70"/>
      <c r="I41" s="68"/>
      <c r="J41" s="68"/>
      <c r="K41" s="68"/>
      <c r="L41" s="68"/>
      <c r="M41" s="68"/>
      <c r="N41" s="69">
        <f>'Проверочная  таблица'!AA37</f>
        <v>0</v>
      </c>
      <c r="O41" s="75"/>
      <c r="P41" s="75"/>
      <c r="Q41" s="75"/>
      <c r="R41" s="75"/>
      <c r="S41" s="75"/>
      <c r="T41" s="75"/>
      <c r="U41" s="75"/>
      <c r="V41" s="75"/>
      <c r="W41" s="75"/>
      <c r="X41" s="75"/>
      <c r="Y41" s="75"/>
      <c r="Z41" s="75"/>
      <c r="AA41" s="75"/>
      <c r="AB41" s="75"/>
      <c r="AC41" s="75"/>
      <c r="AD41" s="75"/>
      <c r="AE41" s="75"/>
      <c r="AF41" s="76"/>
      <c r="AG41" s="76"/>
      <c r="AH41" s="76"/>
      <c r="AI41" s="76"/>
      <c r="AJ41" s="76"/>
      <c r="AK41" s="76"/>
      <c r="AL41" s="68"/>
      <c r="AM41" s="68"/>
      <c r="AN41" s="68"/>
      <c r="AO41" s="68"/>
      <c r="AP41" s="68"/>
      <c r="AQ41" s="68"/>
      <c r="AR41" s="69">
        <f>'Проверочная  таблица'!AB37</f>
        <v>0</v>
      </c>
      <c r="AS41" s="63"/>
      <c r="AT41" s="63"/>
      <c r="AU41" s="63"/>
      <c r="AV41" s="63"/>
      <c r="AW41" s="63"/>
      <c r="AX41" s="63"/>
      <c r="AY41" s="63"/>
      <c r="AZ41" s="63"/>
      <c r="BA41" s="63"/>
      <c r="BB41" s="63"/>
      <c r="BC41" s="63"/>
      <c r="BD41" s="63"/>
      <c r="BE41" s="63"/>
      <c r="BF41" s="63"/>
      <c r="BG41" s="63"/>
      <c r="BH41" s="63"/>
      <c r="BI41" s="63"/>
    </row>
    <row r="42" spans="1:61" ht="21" customHeight="1" x14ac:dyDescent="0.25">
      <c r="A42" s="74" t="s">
        <v>10</v>
      </c>
      <c r="B42" s="70"/>
      <c r="C42" s="70"/>
      <c r="D42" s="70"/>
      <c r="E42" s="70"/>
      <c r="F42" s="70"/>
      <c r="G42" s="70"/>
      <c r="H42" s="70"/>
      <c r="I42" s="68"/>
      <c r="J42" s="68"/>
      <c r="K42" s="68"/>
      <c r="L42" s="68"/>
      <c r="M42" s="68"/>
      <c r="N42" s="69">
        <f>'Проверочная  таблица'!CA37</f>
        <v>106005998</v>
      </c>
      <c r="O42" s="75"/>
      <c r="P42" s="75"/>
      <c r="Q42" s="75"/>
      <c r="R42" s="75"/>
      <c r="S42" s="75"/>
      <c r="T42" s="75"/>
      <c r="U42" s="75"/>
      <c r="V42" s="75"/>
      <c r="W42" s="75"/>
      <c r="X42" s="75"/>
      <c r="Y42" s="75"/>
      <c r="Z42" s="75"/>
      <c r="AA42" s="75"/>
      <c r="AB42" s="75"/>
      <c r="AC42" s="75"/>
      <c r="AD42" s="75"/>
      <c r="AE42" s="75"/>
      <c r="AF42" s="76"/>
      <c r="AG42" s="76"/>
      <c r="AH42" s="76"/>
      <c r="AI42" s="76"/>
      <c r="AJ42" s="76"/>
      <c r="AK42" s="76"/>
      <c r="AL42" s="68"/>
      <c r="AM42" s="68"/>
      <c r="AN42" s="68"/>
      <c r="AO42" s="68"/>
      <c r="AP42" s="68"/>
      <c r="AQ42" s="68"/>
      <c r="AR42" s="69">
        <f>'Проверочная  таблица'!CE37</f>
        <v>0</v>
      </c>
      <c r="AS42" s="70"/>
      <c r="AT42" s="70"/>
      <c r="AU42" s="63"/>
      <c r="AV42" s="63"/>
      <c r="AW42" s="63"/>
      <c r="AX42" s="63"/>
      <c r="AY42" s="63"/>
      <c r="AZ42" s="63"/>
      <c r="BA42" s="63"/>
      <c r="BB42" s="63"/>
      <c r="BC42" s="63"/>
      <c r="BD42" s="63"/>
      <c r="BE42" s="63"/>
      <c r="BF42" s="63"/>
      <c r="BG42" s="63"/>
      <c r="BH42" s="63"/>
      <c r="BI42" s="63"/>
    </row>
    <row r="43" spans="1:61" ht="21" customHeight="1" x14ac:dyDescent="0.25">
      <c r="A43" s="74" t="s">
        <v>289</v>
      </c>
      <c r="B43" s="70"/>
      <c r="C43" s="70"/>
      <c r="D43" s="70"/>
      <c r="E43" s="70"/>
      <c r="F43" s="70"/>
      <c r="G43" s="70"/>
      <c r="H43" s="70"/>
      <c r="I43" s="68"/>
      <c r="J43" s="68"/>
      <c r="K43" s="68"/>
      <c r="L43" s="68"/>
      <c r="M43" s="68"/>
      <c r="N43" s="69">
        <f>'Проверочная  таблица'!AU37</f>
        <v>96020859.280000001</v>
      </c>
      <c r="O43" s="75"/>
      <c r="P43" s="75"/>
      <c r="Q43" s="75"/>
      <c r="R43" s="75"/>
      <c r="S43" s="75"/>
      <c r="T43" s="75"/>
      <c r="U43" s="75"/>
      <c r="V43" s="75"/>
      <c r="W43" s="75"/>
      <c r="X43" s="75"/>
      <c r="Y43" s="75"/>
      <c r="Z43" s="75"/>
      <c r="AA43" s="75"/>
      <c r="AB43" s="75"/>
      <c r="AC43" s="75"/>
      <c r="AD43" s="75"/>
      <c r="AE43" s="75"/>
      <c r="AF43" s="76"/>
      <c r="AG43" s="76"/>
      <c r="AH43" s="76"/>
      <c r="AI43" s="76"/>
      <c r="AJ43" s="76"/>
      <c r="AK43" s="76"/>
      <c r="AL43" s="68"/>
      <c r="AM43" s="68"/>
      <c r="AN43" s="68"/>
      <c r="AO43" s="68"/>
      <c r="AP43" s="68"/>
      <c r="AQ43" s="68"/>
      <c r="AR43" s="69">
        <f>'Проверочная  таблица'!AY37</f>
        <v>0</v>
      </c>
      <c r="AS43" s="70"/>
      <c r="AT43" s="70"/>
      <c r="AU43" s="63"/>
      <c r="AV43" s="63"/>
      <c r="AW43" s="63"/>
      <c r="AX43" s="63"/>
      <c r="AY43" s="63"/>
      <c r="AZ43" s="63"/>
      <c r="BA43" s="63"/>
      <c r="BB43" s="63"/>
      <c r="BC43" s="63"/>
      <c r="BD43" s="63"/>
      <c r="BE43" s="63"/>
      <c r="BF43" s="63"/>
      <c r="BG43" s="63"/>
      <c r="BH43" s="63"/>
      <c r="BI43" s="63"/>
    </row>
    <row r="44" spans="1:61" ht="33" customHeight="1" x14ac:dyDescent="0.25">
      <c r="A44" s="1619" t="s">
        <v>168</v>
      </c>
      <c r="B44" s="1619"/>
      <c r="C44" s="1619"/>
      <c r="D44" s="1619"/>
      <c r="E44" s="1619"/>
      <c r="F44" s="1619"/>
      <c r="G44" s="1619"/>
      <c r="H44" s="1619"/>
      <c r="I44" s="1619"/>
      <c r="J44" s="1619"/>
      <c r="K44" s="1619"/>
      <c r="L44" s="68"/>
      <c r="M44" s="68"/>
      <c r="N44" s="69">
        <f>'Проверочная  таблица'!CS37</f>
        <v>105147261.73999999</v>
      </c>
      <c r="O44" s="75"/>
      <c r="P44" s="75"/>
      <c r="Q44" s="75"/>
      <c r="R44" s="75"/>
      <c r="S44" s="75"/>
      <c r="T44" s="75"/>
      <c r="U44" s="75"/>
      <c r="V44" s="75"/>
      <c r="W44" s="75"/>
      <c r="X44" s="75"/>
      <c r="Y44" s="75"/>
      <c r="Z44" s="75"/>
      <c r="AA44" s="75"/>
      <c r="AB44" s="75"/>
      <c r="AC44" s="75"/>
      <c r="AD44" s="75"/>
      <c r="AE44" s="75"/>
      <c r="AF44" s="76"/>
      <c r="AG44" s="76"/>
      <c r="AH44" s="76"/>
      <c r="AI44" s="76"/>
      <c r="AJ44" s="76"/>
      <c r="AK44" s="76"/>
      <c r="AL44" s="68"/>
      <c r="AM44" s="68"/>
      <c r="AN44" s="68"/>
      <c r="AO44" s="68"/>
      <c r="AP44" s="68"/>
      <c r="AQ44" s="68"/>
      <c r="AR44" s="69">
        <f>'Проверочная  таблица'!CT37</f>
        <v>0</v>
      </c>
      <c r="AS44" s="70"/>
      <c r="AT44" s="70"/>
      <c r="AU44" s="70"/>
      <c r="AV44" s="63"/>
      <c r="AW44" s="63"/>
      <c r="AX44" s="63"/>
      <c r="AY44" s="63"/>
      <c r="AZ44" s="63"/>
      <c r="BA44" s="63"/>
      <c r="BB44" s="63"/>
      <c r="BC44" s="63"/>
      <c r="BD44" s="63"/>
      <c r="BE44" s="63"/>
      <c r="BF44" s="63"/>
      <c r="BG44" s="63"/>
      <c r="BH44" s="63"/>
      <c r="BI44" s="63"/>
    </row>
    <row r="45" spans="1:61" ht="21" customHeight="1" x14ac:dyDescent="0.25">
      <c r="A45" s="74" t="s">
        <v>8</v>
      </c>
      <c r="B45" s="70"/>
      <c r="C45" s="70"/>
      <c r="D45" s="70"/>
      <c r="E45" s="70"/>
      <c r="F45" s="70"/>
      <c r="G45" s="70"/>
      <c r="H45" s="70"/>
      <c r="I45" s="68"/>
      <c r="J45" s="68"/>
      <c r="K45" s="68"/>
      <c r="L45" s="68"/>
      <c r="M45" s="68"/>
      <c r="N45" s="69">
        <f>'Проверочная  таблица'!DA37</f>
        <v>30886764.379999999</v>
      </c>
      <c r="O45" s="75"/>
      <c r="P45" s="75"/>
      <c r="Q45" s="75"/>
      <c r="R45" s="75"/>
      <c r="S45" s="75"/>
      <c r="T45" s="75"/>
      <c r="U45" s="75"/>
      <c r="V45" s="75"/>
      <c r="W45" s="75"/>
      <c r="X45" s="75"/>
      <c r="Y45" s="75"/>
      <c r="Z45" s="75"/>
      <c r="AA45" s="75"/>
      <c r="AB45" s="75"/>
      <c r="AC45" s="75"/>
      <c r="AD45" s="75"/>
      <c r="AE45" s="75"/>
      <c r="AF45" s="76"/>
      <c r="AG45" s="76"/>
      <c r="AH45" s="76"/>
      <c r="AI45" s="76"/>
      <c r="AJ45" s="76"/>
      <c r="AK45" s="76"/>
      <c r="AL45" s="68"/>
      <c r="AM45" s="68"/>
      <c r="AN45" s="68"/>
      <c r="AO45" s="68"/>
      <c r="AP45" s="64"/>
      <c r="AQ45" s="64"/>
      <c r="AR45" s="65">
        <f>'Проверочная  таблица'!DB37</f>
        <v>0</v>
      </c>
      <c r="AS45" s="63"/>
      <c r="AT45" s="63"/>
      <c r="AU45" s="63"/>
      <c r="AV45" s="63"/>
      <c r="AW45" s="70"/>
      <c r="AX45" s="70"/>
      <c r="AY45" s="70"/>
      <c r="AZ45" s="70"/>
      <c r="BA45" s="70"/>
      <c r="BB45" s="70"/>
      <c r="BC45" s="70"/>
      <c r="BD45" s="70"/>
      <c r="BE45" s="70"/>
      <c r="BF45" s="70"/>
      <c r="BG45" s="70"/>
      <c r="BH45" s="70"/>
      <c r="BI45" s="70"/>
    </row>
    <row r="46" spans="1:61" ht="21" customHeight="1" x14ac:dyDescent="0.25">
      <c r="A46" s="74" t="s">
        <v>585</v>
      </c>
      <c r="B46" s="70"/>
      <c r="C46" s="70"/>
      <c r="D46" s="70"/>
      <c r="E46" s="70"/>
      <c r="F46" s="70"/>
      <c r="G46" s="70"/>
      <c r="H46" s="70"/>
      <c r="I46" s="68"/>
      <c r="J46" s="68"/>
      <c r="K46" s="68"/>
      <c r="L46" s="68"/>
      <c r="M46" s="68"/>
      <c r="N46" s="69">
        <f>'Проверочная  таблица'!GQ37</f>
        <v>17370439.550000004</v>
      </c>
      <c r="O46" s="75"/>
      <c r="P46" s="75"/>
      <c r="Q46" s="75"/>
      <c r="R46" s="75"/>
      <c r="S46" s="75"/>
      <c r="T46" s="75"/>
      <c r="U46" s="75"/>
      <c r="V46" s="75"/>
      <c r="W46" s="75"/>
      <c r="X46" s="75"/>
      <c r="Y46" s="75"/>
      <c r="Z46" s="75"/>
      <c r="AA46" s="75"/>
      <c r="AB46" s="75"/>
      <c r="AC46" s="75"/>
      <c r="AD46" s="75"/>
      <c r="AE46" s="75"/>
      <c r="AF46" s="76"/>
      <c r="AG46" s="76"/>
      <c r="AH46" s="76"/>
      <c r="AI46" s="76"/>
      <c r="AJ46" s="76"/>
      <c r="AK46" s="76"/>
      <c r="AL46" s="68"/>
      <c r="AM46" s="68"/>
      <c r="AN46" s="68"/>
      <c r="AO46" s="68"/>
      <c r="AP46" s="64"/>
      <c r="AQ46" s="64"/>
      <c r="AR46" s="65">
        <f>'Проверочная  таблица'!GV37</f>
        <v>0</v>
      </c>
      <c r="AS46" s="63"/>
      <c r="AT46" s="63"/>
      <c r="AU46" s="63"/>
      <c r="AV46" s="63"/>
      <c r="AW46" s="70"/>
      <c r="AX46" s="70"/>
      <c r="AY46" s="70"/>
      <c r="AZ46" s="70"/>
      <c r="BA46" s="70"/>
      <c r="BB46" s="70"/>
      <c r="BC46" s="70"/>
      <c r="BD46" s="70"/>
      <c r="BE46" s="70"/>
      <c r="BF46" s="70"/>
      <c r="BG46" s="70"/>
      <c r="BH46" s="70"/>
      <c r="BI46" s="70"/>
    </row>
    <row r="47" spans="1:61" ht="21" customHeight="1" x14ac:dyDescent="0.25">
      <c r="A47" s="62" t="s">
        <v>252</v>
      </c>
      <c r="B47" s="63"/>
      <c r="C47" s="63"/>
      <c r="D47" s="63"/>
      <c r="E47" s="63"/>
      <c r="F47" s="63"/>
      <c r="G47" s="63"/>
      <c r="H47" s="63"/>
      <c r="I47" s="64"/>
      <c r="J47" s="64"/>
      <c r="K47" s="64"/>
      <c r="L47" s="64"/>
      <c r="M47" s="64"/>
      <c r="N47" s="65">
        <f>'Проверочная  таблица'!JU37</f>
        <v>63009355.200000003</v>
      </c>
      <c r="O47" s="66"/>
      <c r="P47" s="66"/>
      <c r="Q47" s="66"/>
      <c r="R47" s="66"/>
      <c r="S47" s="66"/>
      <c r="T47" s="66"/>
      <c r="U47" s="66"/>
      <c r="V47" s="66"/>
      <c r="W47" s="66"/>
      <c r="X47" s="66"/>
      <c r="Y47" s="66"/>
      <c r="Z47" s="66"/>
      <c r="AA47" s="66"/>
      <c r="AB47" s="66"/>
      <c r="AC47" s="66"/>
      <c r="AD47" s="66"/>
      <c r="AE47" s="66"/>
      <c r="AF47" s="67"/>
      <c r="AG47" s="67"/>
      <c r="AH47" s="67"/>
      <c r="AI47" s="67"/>
      <c r="AJ47" s="67"/>
      <c r="AK47" s="67"/>
      <c r="AL47" s="64"/>
      <c r="AM47" s="64"/>
      <c r="AN47" s="64"/>
      <c r="AO47" s="64"/>
      <c r="AP47" s="64"/>
      <c r="AQ47" s="64"/>
      <c r="AR47" s="65">
        <f>'Проверочная  таблица'!JZ37</f>
        <v>0</v>
      </c>
      <c r="AS47" s="63"/>
      <c r="AT47" s="63"/>
      <c r="AU47" s="63"/>
      <c r="AV47" s="63"/>
      <c r="AW47" s="63"/>
      <c r="AX47" s="63"/>
      <c r="AY47" s="63"/>
      <c r="AZ47" s="63"/>
      <c r="BA47" s="63"/>
      <c r="BB47" s="63"/>
      <c r="BC47" s="63"/>
      <c r="BD47" s="63"/>
      <c r="BE47" s="63"/>
      <c r="BF47" s="63"/>
      <c r="BG47" s="63"/>
      <c r="BH47" s="63"/>
      <c r="BI47" s="63"/>
    </row>
    <row r="48" spans="1:61" ht="32.549999999999997" customHeight="1" x14ac:dyDescent="0.25">
      <c r="A48" s="1619" t="s">
        <v>349</v>
      </c>
      <c r="B48" s="1619"/>
      <c r="C48" s="1619"/>
      <c r="D48" s="1619"/>
      <c r="E48" s="1619"/>
      <c r="F48" s="1619"/>
      <c r="G48" s="1619"/>
      <c r="H48" s="1619"/>
      <c r="I48" s="1619"/>
      <c r="J48" s="1619"/>
      <c r="K48" s="1619"/>
      <c r="L48" s="1619"/>
      <c r="M48" s="64"/>
      <c r="N48" s="65">
        <f>'Проверочная  таблица'!LU37</f>
        <v>5050157.8899999997</v>
      </c>
      <c r="O48" s="66"/>
      <c r="P48" s="66"/>
      <c r="Q48" s="66"/>
      <c r="R48" s="66"/>
      <c r="S48" s="66"/>
      <c r="T48" s="66"/>
      <c r="U48" s="66"/>
      <c r="V48" s="66"/>
      <c r="W48" s="66"/>
      <c r="X48" s="66"/>
      <c r="Y48" s="66"/>
      <c r="Z48" s="66"/>
      <c r="AA48" s="66"/>
      <c r="AB48" s="66"/>
      <c r="AC48" s="66"/>
      <c r="AD48" s="66"/>
      <c r="AE48" s="66"/>
      <c r="AF48" s="67"/>
      <c r="AG48" s="67"/>
      <c r="AH48" s="67"/>
      <c r="AI48" s="67"/>
      <c r="AJ48" s="67"/>
      <c r="AK48" s="67"/>
      <c r="AL48" s="64"/>
      <c r="AM48" s="64"/>
      <c r="AN48" s="64"/>
      <c r="AO48" s="64"/>
      <c r="AP48" s="64"/>
      <c r="AQ48" s="64"/>
      <c r="AR48" s="65">
        <f>'Проверочная  таблица'!LY37</f>
        <v>5050157.8899999997</v>
      </c>
      <c r="AS48" s="63"/>
      <c r="AT48" s="63"/>
      <c r="AU48" s="63"/>
      <c r="AV48" s="63"/>
      <c r="AW48" s="63"/>
      <c r="AX48" s="63"/>
      <c r="AY48" s="63"/>
      <c r="AZ48" s="63"/>
      <c r="BA48" s="63"/>
      <c r="BB48" s="63"/>
      <c r="BC48" s="63"/>
      <c r="BD48" s="63"/>
      <c r="BE48" s="63"/>
      <c r="BF48" s="63"/>
      <c r="BG48" s="63"/>
      <c r="BH48" s="63"/>
      <c r="BI48" s="63"/>
    </row>
    <row r="49" spans="1:61" ht="21" customHeight="1" x14ac:dyDescent="0.25">
      <c r="A49" s="62" t="s">
        <v>254</v>
      </c>
      <c r="B49" s="63"/>
      <c r="C49" s="63"/>
      <c r="D49" s="63"/>
      <c r="E49" s="63"/>
      <c r="F49" s="63"/>
      <c r="G49" s="63"/>
      <c r="H49" s="63"/>
      <c r="I49" s="64"/>
      <c r="J49" s="64"/>
      <c r="K49" s="64"/>
      <c r="L49" s="64"/>
      <c r="M49" s="64"/>
      <c r="N49" s="65">
        <f>'Проверочная  таблица'!MO37</f>
        <v>246053093</v>
      </c>
      <c r="O49" s="66"/>
      <c r="P49" s="66"/>
      <c r="Q49" s="66"/>
      <c r="R49" s="66"/>
      <c r="S49" s="66"/>
      <c r="T49" s="66"/>
      <c r="U49" s="66"/>
      <c r="V49" s="66"/>
      <c r="W49" s="66"/>
      <c r="X49" s="66"/>
      <c r="Y49" s="66"/>
      <c r="Z49" s="66"/>
      <c r="AA49" s="66"/>
      <c r="AB49" s="66"/>
      <c r="AC49" s="66"/>
      <c r="AD49" s="66"/>
      <c r="AE49" s="66"/>
      <c r="AF49" s="67"/>
      <c r="AG49" s="67"/>
      <c r="AH49" s="67"/>
      <c r="AI49" s="67"/>
      <c r="AJ49" s="67"/>
      <c r="AK49" s="67"/>
      <c r="AL49" s="64"/>
      <c r="AM49" s="64"/>
      <c r="AN49" s="64"/>
      <c r="AO49" s="64"/>
      <c r="AP49" s="64"/>
      <c r="AQ49" s="64"/>
      <c r="AR49" s="65">
        <f>'Проверочная  таблица'!MS37</f>
        <v>141653093</v>
      </c>
      <c r="AS49" s="63"/>
      <c r="AT49" s="63"/>
      <c r="AU49" s="63"/>
      <c r="AV49" s="63"/>
      <c r="AW49" s="63"/>
      <c r="AX49" s="63"/>
      <c r="AY49" s="63"/>
      <c r="AZ49" s="63"/>
      <c r="BA49" s="63"/>
      <c r="BB49" s="63"/>
      <c r="BC49" s="63"/>
      <c r="BD49" s="63"/>
      <c r="BE49" s="63"/>
      <c r="BF49" s="63"/>
      <c r="BG49" s="63"/>
      <c r="BH49" s="63"/>
      <c r="BI49" s="63"/>
    </row>
    <row r="50" spans="1:61" ht="21" customHeight="1" x14ac:dyDescent="0.25">
      <c r="A50" s="62" t="s">
        <v>662</v>
      </c>
      <c r="B50" s="63"/>
      <c r="C50" s="63"/>
      <c r="D50" s="63"/>
      <c r="E50" s="63"/>
      <c r="F50" s="63"/>
      <c r="G50" s="63"/>
      <c r="H50" s="63"/>
      <c r="I50" s="64"/>
      <c r="J50" s="64"/>
      <c r="K50" s="64"/>
      <c r="L50" s="64"/>
      <c r="M50" s="64"/>
      <c r="N50" s="65">
        <f>'Проверочная  таблица'!NM37</f>
        <v>116104444.43999998</v>
      </c>
      <c r="O50" s="66"/>
      <c r="P50" s="66"/>
      <c r="Q50" s="66"/>
      <c r="R50" s="66"/>
      <c r="S50" s="66"/>
      <c r="T50" s="66"/>
      <c r="U50" s="66"/>
      <c r="V50" s="66"/>
      <c r="W50" s="66"/>
      <c r="X50" s="66"/>
      <c r="Y50" s="66"/>
      <c r="Z50" s="66"/>
      <c r="AA50" s="66"/>
      <c r="AB50" s="66"/>
      <c r="AC50" s="66"/>
      <c r="AD50" s="66"/>
      <c r="AE50" s="66"/>
      <c r="AF50" s="67"/>
      <c r="AG50" s="67"/>
      <c r="AH50" s="67"/>
      <c r="AI50" s="67"/>
      <c r="AJ50" s="67"/>
      <c r="AK50" s="67"/>
      <c r="AL50" s="64"/>
      <c r="AM50" s="64"/>
      <c r="AN50" s="64"/>
      <c r="AO50" s="64"/>
      <c r="AP50" s="64"/>
      <c r="AQ50" s="64"/>
      <c r="AR50" s="65">
        <f>'Проверочная  таблица'!NP37</f>
        <v>0</v>
      </c>
      <c r="AS50" s="63"/>
      <c r="AT50" s="63"/>
      <c r="AU50" s="63"/>
      <c r="AV50" s="63"/>
      <c r="AW50" s="63"/>
      <c r="AX50" s="63"/>
      <c r="AY50" s="63"/>
      <c r="AZ50" s="63"/>
      <c r="BA50" s="63"/>
      <c r="BB50" s="63"/>
      <c r="BC50" s="63"/>
      <c r="BD50" s="63"/>
      <c r="BE50" s="63"/>
      <c r="BF50" s="63"/>
      <c r="BG50" s="63"/>
      <c r="BH50" s="63"/>
      <c r="BI50" s="63"/>
    </row>
    <row r="51" spans="1:61" ht="29.55" customHeight="1" x14ac:dyDescent="0.25">
      <c r="A51" s="1619" t="s">
        <v>737</v>
      </c>
      <c r="B51" s="1619"/>
      <c r="C51" s="1619"/>
      <c r="D51" s="1619"/>
      <c r="E51" s="1619"/>
      <c r="F51" s="1619"/>
      <c r="G51" s="1619"/>
      <c r="H51" s="1619"/>
      <c r="I51" s="1619"/>
      <c r="J51" s="1619"/>
      <c r="K51" s="1619"/>
      <c r="L51" s="1619"/>
      <c r="M51" s="64"/>
      <c r="N51" s="65">
        <f>'Проверочная  таблица'!FQ37</f>
        <v>7227674.7999999998</v>
      </c>
      <c r="O51" s="66"/>
      <c r="P51" s="66"/>
      <c r="Q51" s="66"/>
      <c r="R51" s="66"/>
      <c r="S51" s="66"/>
      <c r="T51" s="66"/>
      <c r="U51" s="66"/>
      <c r="V51" s="66"/>
      <c r="W51" s="66"/>
      <c r="X51" s="66"/>
      <c r="Y51" s="66"/>
      <c r="Z51" s="66"/>
      <c r="AA51" s="66"/>
      <c r="AB51" s="66"/>
      <c r="AC51" s="66"/>
      <c r="AD51" s="66"/>
      <c r="AE51" s="66"/>
      <c r="AF51" s="67"/>
      <c r="AG51" s="67"/>
      <c r="AH51" s="67"/>
      <c r="AI51" s="67"/>
      <c r="AJ51" s="67"/>
      <c r="AK51" s="67"/>
      <c r="AL51" s="64"/>
      <c r="AM51" s="64"/>
      <c r="AN51" s="64"/>
      <c r="AO51" s="64"/>
      <c r="AP51" s="64"/>
      <c r="AQ51" s="64"/>
      <c r="AR51" s="65">
        <f>'Проверочная  таблица'!FT37</f>
        <v>0</v>
      </c>
      <c r="AS51" s="63"/>
      <c r="AT51" s="63"/>
      <c r="AU51" s="63"/>
      <c r="AV51" s="63"/>
      <c r="AW51" s="63"/>
      <c r="AX51" s="63"/>
      <c r="AY51" s="63"/>
      <c r="AZ51" s="63"/>
      <c r="BA51" s="63"/>
      <c r="BB51" s="63"/>
      <c r="BC51" s="63"/>
      <c r="BD51" s="63"/>
      <c r="BE51" s="63"/>
      <c r="BF51" s="63"/>
      <c r="BG51" s="63"/>
      <c r="BH51" s="63"/>
      <c r="BI51" s="63"/>
    </row>
    <row r="52" spans="1:61" ht="33.6" customHeight="1" x14ac:dyDescent="0.25">
      <c r="A52" s="1617" t="s">
        <v>253</v>
      </c>
      <c r="B52" s="1617"/>
      <c r="C52" s="1617"/>
      <c r="D52" s="1617"/>
      <c r="E52" s="1617"/>
      <c r="F52" s="1617"/>
      <c r="G52" s="1617"/>
      <c r="H52" s="1617"/>
      <c r="I52" s="1617"/>
      <c r="J52" s="1617"/>
      <c r="K52" s="1617"/>
      <c r="L52" s="1617"/>
      <c r="M52" s="64"/>
      <c r="N52" s="65">
        <f>'Проверочная  таблица'!IM37</f>
        <v>15033279.370000003</v>
      </c>
      <c r="O52" s="66"/>
      <c r="P52" s="66"/>
      <c r="Q52" s="66"/>
      <c r="R52" s="66"/>
      <c r="S52" s="66"/>
      <c r="T52" s="66"/>
      <c r="U52" s="66"/>
      <c r="V52" s="66"/>
      <c r="W52" s="66"/>
      <c r="X52" s="66"/>
      <c r="Y52" s="66"/>
      <c r="Z52" s="66"/>
      <c r="AA52" s="66"/>
      <c r="AB52" s="66"/>
      <c r="AC52" s="66"/>
      <c r="AD52" s="66"/>
      <c r="AE52" s="66"/>
      <c r="AF52" s="67"/>
      <c r="AG52" s="67"/>
      <c r="AH52" s="67"/>
      <c r="AI52" s="67"/>
      <c r="AJ52" s="67"/>
      <c r="AK52" s="67"/>
      <c r="AL52" s="64"/>
      <c r="AM52" s="64"/>
      <c r="AN52" s="64"/>
      <c r="AO52" s="64"/>
      <c r="AP52" s="64"/>
      <c r="AQ52" s="64"/>
      <c r="AR52" s="65">
        <f>'Проверочная  таблица'!IP37</f>
        <v>112972.91</v>
      </c>
      <c r="AS52" s="63"/>
      <c r="AT52" s="63"/>
      <c r="AU52" s="63"/>
      <c r="AV52" s="63"/>
      <c r="AW52" s="63"/>
      <c r="AX52" s="63"/>
      <c r="AY52" s="63"/>
      <c r="AZ52" s="63"/>
      <c r="BA52" s="63"/>
      <c r="BB52" s="63"/>
      <c r="BC52" s="63"/>
      <c r="BD52" s="63"/>
      <c r="BE52" s="63"/>
      <c r="BF52" s="63"/>
      <c r="BG52" s="63"/>
      <c r="BH52" s="63"/>
      <c r="BI52" s="63"/>
    </row>
    <row r="53" spans="1:61" ht="20.100000000000001" customHeight="1" x14ac:dyDescent="0.25">
      <c r="A53" s="1617" t="s">
        <v>667</v>
      </c>
      <c r="B53" s="1617"/>
      <c r="C53" s="1617"/>
      <c r="D53" s="1617"/>
      <c r="E53" s="1617"/>
      <c r="F53" s="1617"/>
      <c r="G53" s="1617"/>
      <c r="H53" s="1617"/>
      <c r="I53" s="1617"/>
      <c r="J53" s="1617"/>
      <c r="K53" s="1617"/>
      <c r="L53" s="1077"/>
      <c r="M53" s="64"/>
      <c r="N53" s="65">
        <f>'Проверочная  таблица'!OU37</f>
        <v>27835833.329999998</v>
      </c>
      <c r="O53" s="66"/>
      <c r="P53" s="66"/>
      <c r="Q53" s="66"/>
      <c r="R53" s="66"/>
      <c r="S53" s="66"/>
      <c r="T53" s="66"/>
      <c r="U53" s="66"/>
      <c r="V53" s="66"/>
      <c r="W53" s="66"/>
      <c r="X53" s="66"/>
      <c r="Y53" s="66"/>
      <c r="Z53" s="66"/>
      <c r="AA53" s="66"/>
      <c r="AB53" s="66"/>
      <c r="AC53" s="66"/>
      <c r="AD53" s="66"/>
      <c r="AE53" s="66"/>
      <c r="AF53" s="67"/>
      <c r="AG53" s="67"/>
      <c r="AH53" s="67"/>
      <c r="AI53" s="67"/>
      <c r="AJ53" s="67"/>
      <c r="AK53" s="67"/>
      <c r="AL53" s="64"/>
      <c r="AM53" s="64"/>
      <c r="AN53" s="64"/>
      <c r="AO53" s="64"/>
      <c r="AP53" s="64"/>
      <c r="AQ53" s="64"/>
      <c r="AR53" s="65">
        <f>'Проверочная  таблица'!PB37</f>
        <v>0</v>
      </c>
      <c r="AS53" s="63"/>
      <c r="AT53" s="63"/>
      <c r="AU53" s="63"/>
      <c r="AV53" s="63"/>
      <c r="AW53" s="63"/>
      <c r="AX53" s="63"/>
      <c r="AY53" s="63"/>
      <c r="AZ53" s="63"/>
      <c r="BA53" s="63"/>
      <c r="BB53" s="63"/>
      <c r="BC53" s="63"/>
      <c r="BD53" s="63"/>
      <c r="BE53" s="63"/>
      <c r="BF53" s="63"/>
      <c r="BG53" s="63"/>
      <c r="BH53" s="63"/>
      <c r="BI53" s="63"/>
    </row>
    <row r="54" spans="1:61" ht="21" customHeight="1" x14ac:dyDescent="0.25">
      <c r="A54" s="62" t="s">
        <v>164</v>
      </c>
      <c r="B54" s="63"/>
      <c r="C54" s="63"/>
      <c r="D54" s="63"/>
      <c r="E54" s="63"/>
      <c r="F54" s="63"/>
      <c r="G54" s="63"/>
      <c r="H54" s="63"/>
      <c r="I54" s="64"/>
      <c r="J54" s="64"/>
      <c r="K54" s="64"/>
      <c r="L54" s="64"/>
      <c r="M54" s="64"/>
      <c r="N54" s="65">
        <f>'Проверочная  таблица'!QM37</f>
        <v>216366153.10999998</v>
      </c>
      <c r="O54" s="66"/>
      <c r="P54" s="66"/>
      <c r="Q54" s="66"/>
      <c r="R54" s="66"/>
      <c r="S54" s="66"/>
      <c r="T54" s="66"/>
      <c r="U54" s="66"/>
      <c r="V54" s="66"/>
      <c r="W54" s="66"/>
      <c r="X54" s="66"/>
      <c r="Y54" s="66"/>
      <c r="Z54" s="66"/>
      <c r="AA54" s="66"/>
      <c r="AB54" s="66"/>
      <c r="AC54" s="66"/>
      <c r="AD54" s="66"/>
      <c r="AE54" s="66"/>
      <c r="AF54" s="67"/>
      <c r="AG54" s="67"/>
      <c r="AH54" s="67"/>
      <c r="AI54" s="67"/>
      <c r="AJ54" s="67"/>
      <c r="AK54" s="67"/>
      <c r="AL54" s="64"/>
      <c r="AM54" s="64"/>
      <c r="AN54" s="64"/>
      <c r="AO54" s="64"/>
      <c r="AP54" s="64"/>
      <c r="AQ54" s="64"/>
      <c r="AR54" s="65">
        <f>'Проверочная  таблица'!QN37</f>
        <v>57281349.550000012</v>
      </c>
      <c r="AS54" s="63"/>
      <c r="AT54" s="63"/>
      <c r="AU54" s="63"/>
      <c r="AV54" s="63"/>
      <c r="AW54" s="63"/>
      <c r="AX54" s="63"/>
      <c r="AY54" s="63"/>
      <c r="AZ54" s="63"/>
      <c r="BA54" s="63"/>
      <c r="BB54" s="63"/>
      <c r="BC54" s="63"/>
      <c r="BD54" s="63"/>
      <c r="BE54" s="63"/>
      <c r="BF54" s="63"/>
      <c r="BG54" s="63"/>
      <c r="BH54" s="63"/>
      <c r="BI54" s="63"/>
    </row>
    <row r="55" spans="1:61" ht="21" customHeight="1" x14ac:dyDescent="0.25">
      <c r="A55" s="62" t="s">
        <v>165</v>
      </c>
      <c r="B55" s="63"/>
      <c r="C55" s="63"/>
      <c r="D55" s="63"/>
      <c r="E55" s="63"/>
      <c r="F55" s="63"/>
      <c r="G55" s="63"/>
      <c r="H55" s="63"/>
      <c r="I55" s="64"/>
      <c r="J55" s="64"/>
      <c r="K55" s="64"/>
      <c r="L55" s="64"/>
      <c r="M55" s="64"/>
      <c r="N55" s="65">
        <f>'Проверочная  таблица'!RE37</f>
        <v>28803000</v>
      </c>
      <c r="O55" s="66"/>
      <c r="P55" s="66"/>
      <c r="Q55" s="66"/>
      <c r="R55" s="66"/>
      <c r="S55" s="66"/>
      <c r="T55" s="66"/>
      <c r="U55" s="66"/>
      <c r="V55" s="66"/>
      <c r="W55" s="66"/>
      <c r="X55" s="66"/>
      <c r="Y55" s="66"/>
      <c r="Z55" s="66"/>
      <c r="AA55" s="66"/>
      <c r="AB55" s="66"/>
      <c r="AC55" s="66"/>
      <c r="AD55" s="66"/>
      <c r="AE55" s="66"/>
      <c r="AF55" s="67"/>
      <c r="AG55" s="67"/>
      <c r="AH55" s="67"/>
      <c r="AI55" s="67"/>
      <c r="AJ55" s="67"/>
      <c r="AK55" s="67"/>
      <c r="AL55" s="64"/>
      <c r="AM55" s="64"/>
      <c r="AN55" s="64"/>
      <c r="AO55" s="64"/>
      <c r="AP55" s="64"/>
      <c r="AQ55" s="64"/>
      <c r="AR55" s="65">
        <f>'Проверочная  таблица'!RF37</f>
        <v>5845660.0599999996</v>
      </c>
      <c r="AS55" s="63"/>
      <c r="AT55" s="63"/>
      <c r="AU55" s="63"/>
      <c r="AV55" s="63"/>
      <c r="AW55" s="63"/>
      <c r="AX55" s="63"/>
      <c r="AY55" s="63"/>
      <c r="AZ55" s="63"/>
      <c r="BA55" s="63"/>
      <c r="BB55" s="63"/>
      <c r="BC55" s="63"/>
      <c r="BD55" s="63"/>
      <c r="BE55" s="63"/>
      <c r="BF55" s="63"/>
      <c r="BG55" s="63"/>
      <c r="BH55" s="63"/>
      <c r="BI55" s="63"/>
    </row>
    <row r="56" spans="1:61" ht="21" customHeight="1" x14ac:dyDescent="0.25">
      <c r="A56" s="77" t="s">
        <v>763</v>
      </c>
      <c r="B56" s="73"/>
      <c r="C56" s="73"/>
      <c r="D56" s="73"/>
      <c r="E56" s="73"/>
      <c r="F56" s="73"/>
      <c r="G56" s="73"/>
      <c r="H56" s="73"/>
      <c r="I56" s="71"/>
      <c r="J56" s="71"/>
      <c r="K56" s="71"/>
      <c r="L56" s="71"/>
      <c r="M56" s="71"/>
      <c r="N56" s="78">
        <f>'Проверочная  таблица'!SQ37</f>
        <v>0</v>
      </c>
      <c r="O56" s="79"/>
      <c r="P56" s="79"/>
      <c r="Q56" s="79"/>
      <c r="R56" s="79"/>
      <c r="S56" s="79"/>
      <c r="T56" s="79"/>
      <c r="U56" s="79"/>
      <c r="V56" s="79"/>
      <c r="W56" s="79"/>
      <c r="X56" s="79"/>
      <c r="Y56" s="79"/>
      <c r="Z56" s="79"/>
      <c r="AA56" s="79"/>
      <c r="AB56" s="79"/>
      <c r="AC56" s="79"/>
      <c r="AD56" s="79"/>
      <c r="AE56" s="79"/>
      <c r="AF56" s="80"/>
      <c r="AG56" s="80"/>
      <c r="AH56" s="80"/>
      <c r="AI56" s="80"/>
      <c r="AJ56" s="80"/>
      <c r="AK56" s="80"/>
      <c r="AL56" s="71"/>
      <c r="AM56" s="71"/>
      <c r="AN56" s="71"/>
      <c r="AO56" s="71"/>
      <c r="AP56" s="71"/>
      <c r="AQ56" s="71"/>
      <c r="AR56" s="78">
        <f>'Проверочная  таблица'!SS37</f>
        <v>0</v>
      </c>
      <c r="AS56" s="73"/>
      <c r="AT56" s="73"/>
      <c r="AU56" s="73"/>
      <c r="AV56" s="73"/>
      <c r="AW56" s="63"/>
      <c r="AX56" s="63"/>
      <c r="AY56" s="63"/>
      <c r="AZ56" s="63"/>
      <c r="BA56" s="63"/>
      <c r="BB56" s="63"/>
      <c r="BC56" s="63"/>
      <c r="BD56" s="63"/>
      <c r="BE56" s="63"/>
      <c r="BF56" s="63"/>
      <c r="BG56" s="63"/>
      <c r="BH56" s="63"/>
      <c r="BI56" s="63"/>
    </row>
    <row r="57" spans="1:61" ht="21" customHeight="1" x14ac:dyDescent="0.25">
      <c r="A57" s="77" t="s">
        <v>555</v>
      </c>
      <c r="B57" s="73"/>
      <c r="C57" s="73"/>
      <c r="D57" s="73"/>
      <c r="E57" s="73"/>
      <c r="F57" s="73"/>
      <c r="G57" s="73"/>
      <c r="H57" s="73"/>
      <c r="I57" s="71"/>
      <c r="J57" s="71"/>
      <c r="K57" s="71"/>
      <c r="L57" s="71"/>
      <c r="M57" s="71"/>
      <c r="N57" s="78">
        <f>'Проверочная  таблица'!TC37</f>
        <v>15000000</v>
      </c>
      <c r="O57" s="79"/>
      <c r="P57" s="79"/>
      <c r="Q57" s="79"/>
      <c r="R57" s="79"/>
      <c r="S57" s="79"/>
      <c r="T57" s="79"/>
      <c r="U57" s="79"/>
      <c r="V57" s="79"/>
      <c r="W57" s="79"/>
      <c r="X57" s="79"/>
      <c r="Y57" s="79"/>
      <c r="Z57" s="79"/>
      <c r="AA57" s="79"/>
      <c r="AB57" s="79"/>
      <c r="AC57" s="79"/>
      <c r="AD57" s="79"/>
      <c r="AE57" s="79"/>
      <c r="AF57" s="80"/>
      <c r="AG57" s="80"/>
      <c r="AH57" s="80"/>
      <c r="AI57" s="80"/>
      <c r="AJ57" s="80"/>
      <c r="AK57" s="80"/>
      <c r="AL57" s="71"/>
      <c r="AM57" s="71"/>
      <c r="AN57" s="71"/>
      <c r="AO57" s="71"/>
      <c r="AP57" s="71"/>
      <c r="AQ57" s="71"/>
      <c r="AR57" s="78">
        <f>'Проверочная  таблица'!TE37</f>
        <v>0</v>
      </c>
      <c r="AS57" s="73"/>
      <c r="AT57" s="73"/>
      <c r="AU57" s="73"/>
      <c r="AV57" s="73"/>
      <c r="AW57" s="63"/>
      <c r="AX57" s="63"/>
      <c r="AY57" s="63"/>
      <c r="AZ57" s="63"/>
      <c r="BA57" s="63"/>
      <c r="BB57" s="63"/>
      <c r="BC57" s="63"/>
      <c r="BD57" s="63"/>
      <c r="BE57" s="63"/>
      <c r="BF57" s="63"/>
      <c r="BG57" s="63"/>
      <c r="BH57" s="63"/>
      <c r="BI57" s="63"/>
    </row>
    <row r="58" spans="1:61" ht="21" customHeight="1" x14ac:dyDescent="0.25">
      <c r="A58" s="77" t="s">
        <v>773</v>
      </c>
      <c r="B58" s="73"/>
      <c r="C58" s="73"/>
      <c r="D58" s="73"/>
      <c r="E58" s="73"/>
      <c r="F58" s="73"/>
      <c r="G58" s="73"/>
      <c r="H58" s="73"/>
      <c r="I58" s="71"/>
      <c r="J58" s="71"/>
      <c r="K58" s="71"/>
      <c r="L58" s="71"/>
      <c r="M58" s="71"/>
      <c r="N58" s="78">
        <f>'Проверочная  таблица'!TO37</f>
        <v>0</v>
      </c>
      <c r="O58" s="79"/>
      <c r="P58" s="79"/>
      <c r="Q58" s="79"/>
      <c r="R58" s="79"/>
      <c r="S58" s="79"/>
      <c r="T58" s="79"/>
      <c r="U58" s="79"/>
      <c r="V58" s="79"/>
      <c r="W58" s="79"/>
      <c r="X58" s="79"/>
      <c r="Y58" s="79"/>
      <c r="Z58" s="79"/>
      <c r="AA58" s="79"/>
      <c r="AB58" s="79"/>
      <c r="AC58" s="79"/>
      <c r="AD58" s="79"/>
      <c r="AE58" s="79"/>
      <c r="AF58" s="80"/>
      <c r="AG58" s="80"/>
      <c r="AH58" s="80"/>
      <c r="AI58" s="80"/>
      <c r="AJ58" s="80"/>
      <c r="AK58" s="80"/>
      <c r="AL58" s="71"/>
      <c r="AM58" s="71"/>
      <c r="AN58" s="71"/>
      <c r="AO58" s="71"/>
      <c r="AP58" s="71"/>
      <c r="AQ58" s="71"/>
      <c r="AR58" s="78">
        <f>'Проверочная  таблица'!TQ37</f>
        <v>0</v>
      </c>
      <c r="AS58" s="73"/>
      <c r="AT58" s="73"/>
      <c r="AU58" s="73"/>
      <c r="AV58" s="73"/>
      <c r="AW58" s="63"/>
      <c r="AX58" s="63"/>
      <c r="AY58" s="63"/>
      <c r="AZ58" s="63"/>
      <c r="BA58" s="63"/>
      <c r="BB58" s="63"/>
      <c r="BC58" s="63"/>
      <c r="BD58" s="63"/>
      <c r="BE58" s="63"/>
      <c r="BF58" s="63"/>
      <c r="BG58" s="63"/>
      <c r="BH58" s="63"/>
      <c r="BI58" s="63"/>
    </row>
    <row r="59" spans="1:61" ht="31.05" customHeight="1" x14ac:dyDescent="0.25">
      <c r="A59" s="1619" t="s">
        <v>854</v>
      </c>
      <c r="B59" s="1619"/>
      <c r="C59" s="1619"/>
      <c r="D59" s="1619"/>
      <c r="E59" s="1619"/>
      <c r="F59" s="1619"/>
      <c r="G59" s="1619"/>
      <c r="H59" s="1619"/>
      <c r="I59" s="1619"/>
      <c r="J59" s="1619"/>
      <c r="K59" s="1619"/>
      <c r="L59" s="1619"/>
      <c r="M59" s="71"/>
      <c r="N59" s="78">
        <f>'Проверочная  таблица'!TW37</f>
        <v>0</v>
      </c>
      <c r="O59" s="79"/>
      <c r="P59" s="79"/>
      <c r="Q59" s="79"/>
      <c r="R59" s="79"/>
      <c r="S59" s="79"/>
      <c r="T59" s="79"/>
      <c r="U59" s="79"/>
      <c r="V59" s="79"/>
      <c r="W59" s="79"/>
      <c r="X59" s="79"/>
      <c r="Y59" s="79"/>
      <c r="Z59" s="79"/>
      <c r="AA59" s="79"/>
      <c r="AB59" s="79"/>
      <c r="AC59" s="79"/>
      <c r="AD59" s="79"/>
      <c r="AE59" s="79"/>
      <c r="AF59" s="80"/>
      <c r="AG59" s="80"/>
      <c r="AH59" s="80"/>
      <c r="AI59" s="80"/>
      <c r="AJ59" s="80"/>
      <c r="AK59" s="80"/>
      <c r="AL59" s="71"/>
      <c r="AM59" s="71"/>
      <c r="AN59" s="71"/>
      <c r="AO59" s="71"/>
      <c r="AP59" s="71"/>
      <c r="AQ59" s="71"/>
      <c r="AR59" s="78">
        <f>'Проверочная  таблица'!TZ37</f>
        <v>0</v>
      </c>
      <c r="AS59" s="73"/>
      <c r="AT59" s="73"/>
      <c r="AU59" s="73"/>
      <c r="AV59" s="73"/>
      <c r="AW59" s="63"/>
      <c r="AX59" s="63"/>
      <c r="AY59" s="63"/>
      <c r="AZ59" s="63"/>
      <c r="BA59" s="63"/>
      <c r="BB59" s="63"/>
      <c r="BC59" s="63"/>
      <c r="BD59" s="63"/>
      <c r="BE59" s="63"/>
      <c r="BF59" s="63"/>
      <c r="BG59" s="63"/>
      <c r="BH59" s="63"/>
      <c r="BI59" s="63"/>
    </row>
    <row r="60" spans="1:61" ht="21" customHeight="1" x14ac:dyDescent="0.25">
      <c r="A60" s="77" t="s">
        <v>170</v>
      </c>
      <c r="B60" s="73"/>
      <c r="C60" s="73"/>
      <c r="D60" s="73"/>
      <c r="E60" s="73"/>
      <c r="F60" s="73"/>
      <c r="G60" s="73"/>
      <c r="H60" s="73"/>
      <c r="I60" s="71"/>
      <c r="J60" s="71"/>
      <c r="K60" s="71"/>
      <c r="L60" s="71"/>
      <c r="M60" s="71"/>
      <c r="N60" s="78">
        <f>'Проверочная  таблица'!UW37</f>
        <v>0</v>
      </c>
      <c r="O60" s="79"/>
      <c r="P60" s="79"/>
      <c r="Q60" s="79"/>
      <c r="R60" s="79"/>
      <c r="S60" s="79"/>
      <c r="T60" s="79"/>
      <c r="U60" s="79"/>
      <c r="V60" s="79"/>
      <c r="W60" s="79"/>
      <c r="X60" s="79"/>
      <c r="Y60" s="79"/>
      <c r="Z60" s="79"/>
      <c r="AA60" s="79"/>
      <c r="AB60" s="79"/>
      <c r="AC60" s="79"/>
      <c r="AD60" s="79"/>
      <c r="AE60" s="79"/>
      <c r="AF60" s="80"/>
      <c r="AG60" s="80"/>
      <c r="AH60" s="80"/>
      <c r="AI60" s="80"/>
      <c r="AJ60" s="80"/>
      <c r="AK60" s="80"/>
      <c r="AL60" s="71"/>
      <c r="AM60" s="71"/>
      <c r="AN60" s="71"/>
      <c r="AO60" s="71"/>
      <c r="AP60" s="71"/>
      <c r="AQ60" s="71"/>
      <c r="AR60" s="78">
        <f>'Проверочная  таблица'!UY37</f>
        <v>0</v>
      </c>
      <c r="AS60" s="73"/>
      <c r="AT60" s="73"/>
      <c r="AU60" s="73"/>
      <c r="AV60" s="73"/>
      <c r="AW60" s="63"/>
      <c r="AX60" s="63"/>
      <c r="AY60" s="63"/>
      <c r="AZ60" s="63"/>
      <c r="BA60" s="63"/>
      <c r="BB60" s="63"/>
      <c r="BC60" s="63"/>
      <c r="BD60" s="63"/>
      <c r="BE60" s="63"/>
      <c r="BF60" s="63"/>
      <c r="BG60" s="63"/>
      <c r="BH60" s="63"/>
      <c r="BI60" s="63"/>
    </row>
    <row r="61" spans="1:61" ht="21" customHeight="1" x14ac:dyDescent="0.3">
      <c r="A61" s="81" t="s">
        <v>166</v>
      </c>
      <c r="B61" s="82"/>
      <c r="C61" s="82"/>
      <c r="D61" s="82"/>
      <c r="E61" s="82"/>
      <c r="F61" s="82"/>
      <c r="G61" s="82"/>
      <c r="H61" s="82"/>
      <c r="I61" s="81"/>
      <c r="J61" s="81"/>
      <c r="K61" s="81"/>
      <c r="L61" s="81"/>
      <c r="M61" s="81"/>
      <c r="N61" s="83">
        <f>SUM(N39:N60)-N36</f>
        <v>0</v>
      </c>
      <c r="O61" s="83"/>
      <c r="P61" s="83"/>
      <c r="Q61" s="83"/>
      <c r="R61" s="83"/>
      <c r="S61" s="83"/>
      <c r="T61" s="83"/>
      <c r="U61" s="83"/>
      <c r="V61" s="83"/>
      <c r="W61" s="83"/>
      <c r="X61" s="83"/>
      <c r="Y61" s="83"/>
      <c r="Z61" s="83"/>
      <c r="AA61" s="83"/>
      <c r="AB61" s="83"/>
      <c r="AC61" s="83"/>
      <c r="AD61" s="83"/>
      <c r="AE61" s="83"/>
      <c r="AF61" s="82"/>
      <c r="AG61" s="82"/>
      <c r="AH61" s="82"/>
      <c r="AI61" s="82"/>
      <c r="AJ61" s="82"/>
      <c r="AK61" s="82"/>
      <c r="AL61" s="81"/>
      <c r="AM61" s="81"/>
      <c r="AN61" s="81"/>
      <c r="AO61" s="81"/>
      <c r="AP61" s="81"/>
      <c r="AQ61" s="81"/>
      <c r="AR61" s="83">
        <f>SUM(AR39:AR60)-AR36</f>
        <v>0</v>
      </c>
      <c r="AS61" s="82"/>
      <c r="AT61" s="82"/>
      <c r="AU61" s="82"/>
      <c r="AV61" s="82"/>
      <c r="AW61" s="84"/>
    </row>
    <row r="65" spans="1:44" s="85" customFormat="1" ht="15.6" x14ac:dyDescent="0.3">
      <c r="B65" s="943" t="s">
        <v>500</v>
      </c>
      <c r="C65" s="943" t="s">
        <v>501</v>
      </c>
      <c r="D65" s="944" t="s">
        <v>502</v>
      </c>
      <c r="E65" s="944" t="s">
        <v>503</v>
      </c>
      <c r="F65" s="944" t="s">
        <v>504</v>
      </c>
      <c r="H65" s="944" t="s">
        <v>505</v>
      </c>
      <c r="I65" s="944" t="s">
        <v>506</v>
      </c>
      <c r="J65" s="944" t="s">
        <v>507</v>
      </c>
      <c r="K65" s="944" t="s">
        <v>508</v>
      </c>
      <c r="L65" s="944" t="s">
        <v>509</v>
      </c>
      <c r="N65" s="431"/>
      <c r="AF65" s="431"/>
      <c r="AL65" s="431"/>
      <c r="AR65" s="431"/>
    </row>
    <row r="66" spans="1:44" s="85" customFormat="1" ht="15.6" x14ac:dyDescent="0.3">
      <c r="A66" s="945" t="s">
        <v>510</v>
      </c>
      <c r="B66" s="946">
        <f>D66+F66+I66+K66</f>
        <v>21164423.982339997</v>
      </c>
      <c r="C66" s="946">
        <f>E66+H66+J66+L66</f>
        <v>4359269.2568800002</v>
      </c>
      <c r="D66" s="947">
        <f>H33/1000</f>
        <v>9903153.9936400019</v>
      </c>
      <c r="E66" s="947">
        <f>AL33/1000</f>
        <v>1677018.94303</v>
      </c>
      <c r="F66" s="947">
        <f>H29/1000</f>
        <v>9175982.974609999</v>
      </c>
      <c r="G66" s="948"/>
      <c r="H66" s="947">
        <f>AL29/1000</f>
        <v>2162221.1298699998</v>
      </c>
      <c r="I66" s="947">
        <f>Z36/1000</f>
        <v>580192.56250999996</v>
      </c>
      <c r="J66" s="947">
        <f>BD36/1000</f>
        <v>113351.92871999998</v>
      </c>
      <c r="K66" s="947">
        <f>T36/1000</f>
        <v>1505094.4515800003</v>
      </c>
      <c r="L66" s="947">
        <f>AX36/1000</f>
        <v>406677.25526000001</v>
      </c>
      <c r="N66" s="431"/>
      <c r="AF66" s="431"/>
      <c r="AL66" s="431"/>
      <c r="AR66" s="431"/>
    </row>
    <row r="67" spans="1:44" s="85" customFormat="1" x14ac:dyDescent="0.25">
      <c r="A67" s="949"/>
      <c r="B67" s="950"/>
      <c r="C67" s="950"/>
      <c r="D67" s="951"/>
      <c r="E67" s="951"/>
      <c r="F67" s="951"/>
      <c r="G67" s="948"/>
      <c r="H67" s="951"/>
      <c r="I67" s="951"/>
      <c r="J67" s="951"/>
      <c r="K67" s="951"/>
      <c r="L67" s="951"/>
      <c r="N67" s="431"/>
      <c r="AF67" s="431"/>
      <c r="AL67" s="431"/>
      <c r="AR67" s="431"/>
    </row>
    <row r="68" spans="1:44" s="85" customFormat="1" ht="15.6" x14ac:dyDescent="0.3">
      <c r="A68" s="945" t="s">
        <v>511</v>
      </c>
      <c r="B68" s="946">
        <f>D68+F68+I68+K68</f>
        <v>2634204.0999999996</v>
      </c>
      <c r="C68" s="946">
        <f>E68+H68+J68+L68</f>
        <v>868116.69757000008</v>
      </c>
      <c r="D68" s="947">
        <f>I33/1000</f>
        <v>497919.9</v>
      </c>
      <c r="E68" s="947">
        <f>AM33/1000</f>
        <v>210732.17499999999</v>
      </c>
      <c r="F68" s="947">
        <f>I29/1000</f>
        <v>1146911.5</v>
      </c>
      <c r="G68" s="948"/>
      <c r="H68" s="947">
        <f>AM29/1000</f>
        <v>347298.57199999999</v>
      </c>
      <c r="I68" s="947">
        <f>AA36/1000</f>
        <v>153411.9</v>
      </c>
      <c r="J68" s="947">
        <f>BE36/1000</f>
        <v>93907.752099999998</v>
      </c>
      <c r="K68" s="947">
        <f>U36/1000</f>
        <v>835960.8</v>
      </c>
      <c r="L68" s="947">
        <f>AY36/1000</f>
        <v>216178.19847</v>
      </c>
      <c r="N68" s="431"/>
      <c r="AF68" s="431"/>
      <c r="AL68" s="431"/>
      <c r="AR68" s="431"/>
    </row>
    <row r="69" spans="1:44" s="85" customFormat="1" ht="15.6" x14ac:dyDescent="0.3">
      <c r="A69" s="945" t="s">
        <v>512</v>
      </c>
      <c r="B69" s="946">
        <f t="shared" ref="B69:B70" si="36">D69+F69+I69+K69</f>
        <v>2191815.2999999998</v>
      </c>
      <c r="C69" s="946">
        <f t="shared" ref="C69:C70" si="37">E69+H69+J69+L69</f>
        <v>742468.98262000002</v>
      </c>
      <c r="D69" s="952">
        <f>'Проверочная  таблица'!F34/1000</f>
        <v>427084.2</v>
      </c>
      <c r="E69" s="952">
        <f>'Проверочная  таблица'!G34/1000</f>
        <v>179896.47500000001</v>
      </c>
      <c r="F69" s="952">
        <f>'Проверочная  таблица'!F30/1000</f>
        <v>1143211.5</v>
      </c>
      <c r="G69" s="952"/>
      <c r="H69" s="952">
        <f>'Проверочная  таблица'!G30/1000</f>
        <v>347298.57199999999</v>
      </c>
      <c r="I69" s="952">
        <f>'Проверочная  таблица'!L37/1000</f>
        <v>131800</v>
      </c>
      <c r="J69" s="952">
        <f>'Проверочная  таблица'!M37/1000</f>
        <v>85826.777000000002</v>
      </c>
      <c r="K69" s="952">
        <f>'Проверочная  таблица'!J37/1000</f>
        <v>489719.6</v>
      </c>
      <c r="L69" s="952">
        <f>'Проверочная  таблица'!K37/1000</f>
        <v>129447.15862</v>
      </c>
      <c r="M69" s="953">
        <f>'[3]Проверочная  таблица'!L37/1000</f>
        <v>132564.29999999999</v>
      </c>
      <c r="N69" s="431"/>
      <c r="AF69" s="431"/>
      <c r="AL69" s="431"/>
      <c r="AR69" s="431"/>
    </row>
    <row r="70" spans="1:44" s="85" customFormat="1" ht="15.6" x14ac:dyDescent="0.3">
      <c r="A70" s="945" t="s">
        <v>513</v>
      </c>
      <c r="B70" s="946">
        <f t="shared" si="36"/>
        <v>442388.80000000005</v>
      </c>
      <c r="C70" s="946">
        <f t="shared" si="37"/>
        <v>125647.71494999999</v>
      </c>
      <c r="D70" s="952">
        <f>'Проверочная  таблица'!N34/1000</f>
        <v>70835.7</v>
      </c>
      <c r="E70" s="952">
        <f>'Проверочная  таблица'!O34/1000</f>
        <v>30835.7</v>
      </c>
      <c r="F70" s="952">
        <f>'Проверочная  таблица'!N30/1000</f>
        <v>3700</v>
      </c>
      <c r="G70" s="952"/>
      <c r="H70" s="952">
        <f>'Проверочная  таблица'!O30/1000</f>
        <v>0</v>
      </c>
      <c r="I70" s="952">
        <f>'Проверочная  таблица'!T30/1000</f>
        <v>21611.9</v>
      </c>
      <c r="J70" s="952">
        <f>'Проверочная  таблица'!U30/1000</f>
        <v>8080.9750999999997</v>
      </c>
      <c r="K70" s="952">
        <f>'Проверочная  таблица'!R30/1000</f>
        <v>346241.2</v>
      </c>
      <c r="L70" s="952">
        <f>'Проверочная  таблица'!S30/1000</f>
        <v>86731.039850000001</v>
      </c>
      <c r="M70" s="953">
        <f>'[3]Проверочная  таблица'!T30/1000</f>
        <v>15020</v>
      </c>
      <c r="N70" s="431"/>
      <c r="AF70" s="431"/>
      <c r="AL70" s="431"/>
      <c r="AR70" s="431"/>
    </row>
    <row r="71" spans="1:44" s="85" customFormat="1" ht="15.6" x14ac:dyDescent="0.3">
      <c r="A71" s="945" t="s">
        <v>514</v>
      </c>
      <c r="B71" s="946">
        <f>B68-B69-B70</f>
        <v>0</v>
      </c>
      <c r="C71" s="946">
        <f t="shared" ref="C71:L71" si="38">C68-C69-C70</f>
        <v>0</v>
      </c>
      <c r="D71" s="952">
        <f t="shared" si="38"/>
        <v>0</v>
      </c>
      <c r="E71" s="952">
        <f t="shared" si="38"/>
        <v>0</v>
      </c>
      <c r="F71" s="952">
        <f t="shared" si="38"/>
        <v>0</v>
      </c>
      <c r="G71" s="952">
        <f t="shared" si="38"/>
        <v>0</v>
      </c>
      <c r="H71" s="952">
        <f t="shared" si="38"/>
        <v>0</v>
      </c>
      <c r="I71" s="952">
        <f t="shared" si="38"/>
        <v>0</v>
      </c>
      <c r="J71" s="952">
        <f t="shared" si="38"/>
        <v>0</v>
      </c>
      <c r="K71" s="952">
        <f t="shared" si="38"/>
        <v>0</v>
      </c>
      <c r="L71" s="952">
        <f t="shared" si="38"/>
        <v>0</v>
      </c>
      <c r="N71" s="431"/>
      <c r="AF71" s="431"/>
      <c r="AL71" s="431"/>
      <c r="AR71" s="431"/>
    </row>
    <row r="72" spans="1:44" s="85" customFormat="1" x14ac:dyDescent="0.25">
      <c r="A72" s="949"/>
      <c r="B72" s="950"/>
      <c r="C72" s="950"/>
      <c r="D72" s="951"/>
      <c r="E72" s="951"/>
      <c r="F72" s="951"/>
      <c r="G72" s="948"/>
      <c r="H72" s="951"/>
      <c r="I72" s="951"/>
      <c r="J72" s="951"/>
      <c r="K72" s="951"/>
      <c r="L72" s="951"/>
      <c r="N72" s="431"/>
      <c r="AF72" s="431"/>
      <c r="AL72" s="431"/>
      <c r="AR72" s="431"/>
    </row>
    <row r="73" spans="1:44" s="85" customFormat="1" ht="15.6" x14ac:dyDescent="0.3">
      <c r="A73" s="945" t="s">
        <v>515</v>
      </c>
      <c r="B73" s="946">
        <f>D73+F73+I73+K73</f>
        <v>6306127.0968999993</v>
      </c>
      <c r="C73" s="946">
        <f>E73+H73+J73+L73</f>
        <v>501118.35621</v>
      </c>
      <c r="D73" s="947">
        <f>J33/1000</f>
        <v>3151705.8462</v>
      </c>
      <c r="E73" s="947">
        <f>AN33/1000</f>
        <v>79269.83709999999</v>
      </c>
      <c r="F73" s="947">
        <f>J29/1000</f>
        <v>2102309.9366099997</v>
      </c>
      <c r="G73" s="948"/>
      <c r="H73" s="947">
        <f>AN29/1000</f>
        <v>217750.94576000003</v>
      </c>
      <c r="I73" s="947">
        <f>AB36/1000</f>
        <v>411780.66250999999</v>
      </c>
      <c r="J73" s="947">
        <f>BF36/1000</f>
        <v>19444.176619999998</v>
      </c>
      <c r="K73" s="947">
        <f>V36/1000</f>
        <v>640330.65157999983</v>
      </c>
      <c r="L73" s="947">
        <f>AZ36/1000</f>
        <v>184653.39672999998</v>
      </c>
      <c r="N73" s="431"/>
      <c r="AF73" s="431"/>
      <c r="AL73" s="431"/>
      <c r="AR73" s="431"/>
    </row>
    <row r="74" spans="1:44" s="85" customFormat="1" x14ac:dyDescent="0.25">
      <c r="A74" s="949"/>
      <c r="B74" s="950"/>
      <c r="C74" s="950"/>
      <c r="D74" s="951"/>
      <c r="E74" s="951"/>
      <c r="F74" s="951"/>
      <c r="G74" s="948"/>
      <c r="H74" s="951"/>
      <c r="I74" s="951"/>
      <c r="J74" s="951"/>
      <c r="K74" s="951"/>
      <c r="L74" s="951"/>
      <c r="N74" s="431"/>
      <c r="AF74" s="431"/>
      <c r="AL74" s="431"/>
      <c r="AR74" s="431"/>
    </row>
    <row r="75" spans="1:44" s="85" customFormat="1" ht="15.6" x14ac:dyDescent="0.3">
      <c r="A75" s="945" t="s">
        <v>516</v>
      </c>
      <c r="B75" s="946">
        <f>D75+F75+I75+K75</f>
        <v>2193162.6820299998</v>
      </c>
      <c r="C75" s="946">
        <f>E75+H75+J75+L75</f>
        <v>191797.45883000002</v>
      </c>
      <c r="D75" s="947">
        <f>'Проверочная  таблица'!D55</f>
        <v>1300201.2186599998</v>
      </c>
      <c r="E75" s="947">
        <f>'Проверочная  таблица'!E55</f>
        <v>0</v>
      </c>
      <c r="F75" s="947">
        <f>'Проверочная  таблица'!D54</f>
        <v>606713.61176999996</v>
      </c>
      <c r="G75" s="948"/>
      <c r="H75" s="947">
        <f>'Проверочная  таблица'!E54</f>
        <v>191684.48592000001</v>
      </c>
      <c r="I75" s="947">
        <f>'Проверочная  таблица'!D60</f>
        <v>167570.76879</v>
      </c>
      <c r="J75" s="947">
        <f>'Проверочная  таблица'!E60</f>
        <v>0</v>
      </c>
      <c r="K75" s="947">
        <f>'Проверочная  таблица'!D59</f>
        <v>118677.08281000001</v>
      </c>
      <c r="L75" s="947">
        <f>'Проверочная  таблица'!E59</f>
        <v>112.97291</v>
      </c>
      <c r="N75" s="431"/>
      <c r="AF75" s="431"/>
      <c r="AL75" s="431"/>
      <c r="AR75" s="431"/>
    </row>
    <row r="76" spans="1:44" s="85" customFormat="1" x14ac:dyDescent="0.25">
      <c r="A76" s="949"/>
      <c r="B76" s="950"/>
      <c r="C76" s="950"/>
      <c r="D76" s="951"/>
      <c r="E76" s="951"/>
      <c r="F76" s="951"/>
      <c r="G76" s="948"/>
      <c r="H76" s="951"/>
      <c r="I76" s="951"/>
      <c r="J76" s="951"/>
      <c r="K76" s="951"/>
      <c r="L76" s="951"/>
      <c r="N76" s="431"/>
      <c r="AF76" s="431"/>
      <c r="AL76" s="431"/>
      <c r="AR76" s="431"/>
    </row>
    <row r="77" spans="1:44" s="85" customFormat="1" ht="15.6" x14ac:dyDescent="0.3">
      <c r="A77" s="945" t="s">
        <v>517</v>
      </c>
      <c r="B77" s="946">
        <f>D77+F77+I77+K77</f>
        <v>11351780.454</v>
      </c>
      <c r="C77" s="946">
        <f>E77+H77+J77+L77</f>
        <v>2990034.2031</v>
      </c>
      <c r="D77" s="947">
        <f>K33/1000</f>
        <v>5396215.9160000002</v>
      </c>
      <c r="E77" s="947">
        <f>AO33/1000</f>
        <v>1387016.93093</v>
      </c>
      <c r="F77" s="947">
        <f>K29/1000</f>
        <v>5926761.5379999997</v>
      </c>
      <c r="G77" s="948"/>
      <c r="H77" s="947">
        <f>AO29/1000</f>
        <v>1597171.6121100001</v>
      </c>
      <c r="I77" s="947"/>
      <c r="J77" s="947"/>
      <c r="K77" s="947">
        <f>W36/1000</f>
        <v>28803</v>
      </c>
      <c r="L77" s="947">
        <f>BA36/1000</f>
        <v>5845.6600599999992</v>
      </c>
      <c r="N77" s="431"/>
      <c r="AF77" s="431"/>
      <c r="AL77" s="431"/>
      <c r="AR77" s="431"/>
    </row>
    <row r="78" spans="1:44" s="85" customFormat="1" x14ac:dyDescent="0.25">
      <c r="A78" s="949"/>
      <c r="B78" s="950"/>
      <c r="C78" s="950"/>
      <c r="D78" s="951"/>
      <c r="E78" s="951"/>
      <c r="F78" s="951"/>
      <c r="G78" s="948"/>
      <c r="H78" s="951"/>
      <c r="I78" s="951"/>
      <c r="J78" s="951"/>
      <c r="K78" s="951"/>
      <c r="L78" s="951"/>
      <c r="N78" s="431"/>
      <c r="AF78" s="431"/>
      <c r="AL78" s="431"/>
      <c r="AR78" s="431"/>
    </row>
    <row r="79" spans="1:44" s="85" customFormat="1" ht="15.6" x14ac:dyDescent="0.3">
      <c r="A79" s="945" t="s">
        <v>518</v>
      </c>
      <c r="B79" s="946">
        <f>D79+F79+I79+K79</f>
        <v>872312.3314400001</v>
      </c>
      <c r="C79" s="946">
        <f>E79+H79+J79+L79</f>
        <v>0</v>
      </c>
      <c r="D79" s="947">
        <f>L33/1000</f>
        <v>857312.3314400001</v>
      </c>
      <c r="E79" s="947">
        <f>AP33/1000</f>
        <v>0</v>
      </c>
      <c r="F79" s="947">
        <f>L29/1000</f>
        <v>0</v>
      </c>
      <c r="G79" s="948"/>
      <c r="H79" s="947">
        <f>AP29/1000</f>
        <v>0</v>
      </c>
      <c r="I79" s="947">
        <f>AD36/1000</f>
        <v>15000</v>
      </c>
      <c r="J79" s="947">
        <f>BH36/1000</f>
        <v>0</v>
      </c>
      <c r="K79" s="947">
        <f>X36/1000</f>
        <v>0</v>
      </c>
      <c r="L79" s="947">
        <f>BB36/1000</f>
        <v>0</v>
      </c>
      <c r="N79" s="431"/>
      <c r="AF79" s="431"/>
      <c r="AL79" s="431"/>
      <c r="AR79" s="431"/>
    </row>
    <row r="80" spans="1:44" s="85" customFormat="1" x14ac:dyDescent="0.25">
      <c r="B80" s="954"/>
      <c r="C80" s="954"/>
      <c r="D80" s="954"/>
      <c r="E80" s="954"/>
      <c r="F80" s="954"/>
      <c r="G80" s="948"/>
      <c r="H80" s="954"/>
      <c r="I80" s="954"/>
      <c r="J80" s="954"/>
      <c r="K80" s="954"/>
      <c r="L80" s="954"/>
      <c r="N80" s="431"/>
      <c r="AF80" s="431"/>
      <c r="AL80" s="431"/>
      <c r="AR80" s="431"/>
    </row>
    <row r="81" spans="2:44" s="85" customFormat="1" ht="15.6" x14ac:dyDescent="0.3">
      <c r="B81" s="955">
        <f t="shared" ref="B81:C81" si="39">B66-B68-B73-B77-B79</f>
        <v>0</v>
      </c>
      <c r="C81" s="955">
        <f t="shared" si="39"/>
        <v>4.6566128730773926E-10</v>
      </c>
      <c r="D81" s="955">
        <f>D66-D68-D73-D77-D79</f>
        <v>0</v>
      </c>
      <c r="E81" s="955">
        <f t="shared" ref="E81:F81" si="40">E66-E68-E73-E77-E79</f>
        <v>0</v>
      </c>
      <c r="F81" s="955">
        <f t="shared" si="40"/>
        <v>-9.3132257461547852E-10</v>
      </c>
      <c r="G81" s="948"/>
      <c r="H81" s="955">
        <f>H66-H68-H73-H77-H79</f>
        <v>-2.3283064365386963E-10</v>
      </c>
      <c r="I81" s="955">
        <f>I66-I68-I73-I77-I79</f>
        <v>-5.8207660913467407E-11</v>
      </c>
      <c r="J81" s="955">
        <f>J66-J68-J73-J77-J79</f>
        <v>-1.4551915228366852E-11</v>
      </c>
      <c r="K81" s="955">
        <f>K66-K68-K73-K77-K79</f>
        <v>4.6566128730773926E-10</v>
      </c>
      <c r="L81" s="955">
        <f>L66-L68-L73-L77-L79</f>
        <v>2.4556356947869062E-11</v>
      </c>
      <c r="N81" s="431"/>
      <c r="AF81" s="431"/>
      <c r="AL81" s="431"/>
      <c r="AR81" s="431"/>
    </row>
  </sheetData>
  <mergeCells count="35">
    <mergeCell ref="AF6:BI7"/>
    <mergeCell ref="U9:Y9"/>
    <mergeCell ref="BD9:BD10"/>
    <mergeCell ref="BD8:BI8"/>
    <mergeCell ref="AY9:BC9"/>
    <mergeCell ref="AM9:AQ9"/>
    <mergeCell ref="BE9:BI9"/>
    <mergeCell ref="AL9:AL10"/>
    <mergeCell ref="AX9:AX10"/>
    <mergeCell ref="AL8:AW8"/>
    <mergeCell ref="AG8:AK9"/>
    <mergeCell ref="T8:Y8"/>
    <mergeCell ref="AF8:AF10"/>
    <mergeCell ref="B6:AE7"/>
    <mergeCell ref="H9:H10"/>
    <mergeCell ref="C8:G9"/>
    <mergeCell ref="A59:L59"/>
    <mergeCell ref="O9:S9"/>
    <mergeCell ref="B8:B10"/>
    <mergeCell ref="AA9:AE9"/>
    <mergeCell ref="A6:A10"/>
    <mergeCell ref="I9:M9"/>
    <mergeCell ref="AR9:AR10"/>
    <mergeCell ref="AX8:BC8"/>
    <mergeCell ref="AS9:AW9"/>
    <mergeCell ref="A53:K53"/>
    <mergeCell ref="H8:S8"/>
    <mergeCell ref="A51:L51"/>
    <mergeCell ref="A48:L48"/>
    <mergeCell ref="A52:L52"/>
    <mergeCell ref="A44:K44"/>
    <mergeCell ref="Z8:AE8"/>
    <mergeCell ref="N9:N10"/>
    <mergeCell ref="Z9:Z10"/>
    <mergeCell ref="T9:T10"/>
  </mergeCells>
  <phoneticPr fontId="0" type="noConversion"/>
  <pageMargins left="0.78740157480314965" right="0.39370078740157483" top="0.78740157480314965" bottom="0.59055118110236227" header="0.51181102362204722" footer="0.51181102362204722"/>
  <pageSetup paperSize="8" scale="80" fitToWidth="3" orientation="landscape" r:id="rId1"/>
  <headerFooter alignWithMargins="0">
    <oddFooter>&amp;L&amp;P&amp;R&amp;F&amp;A</oddFooter>
  </headerFooter>
  <colBreaks count="4" manualBreakCount="4">
    <brk id="13" max="1048575" man="1"/>
    <brk id="25" max="1048575" man="1"/>
    <brk id="37" max="1048575" man="1"/>
    <brk id="4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2:DC40"/>
  <sheetViews>
    <sheetView view="pageBreakPreview" topLeftCell="A2" zoomScale="50" zoomScaleNormal="50" zoomScaleSheetLayoutView="50" workbookViewId="0">
      <pane xSplit="3" ySplit="9" topLeftCell="CH32" activePane="bottomRight" state="frozen"/>
      <selection activeCell="A2" sqref="A2"/>
      <selection pane="topRight" activeCell="D2" sqref="D2"/>
      <selection pane="bottomLeft" activeCell="A11" sqref="A11"/>
      <selection pane="bottomRight" activeCell="BN38" sqref="BN38:BO38"/>
    </sheetView>
  </sheetViews>
  <sheetFormatPr defaultColWidth="9.21875" defaultRowHeight="15.6" x14ac:dyDescent="0.3"/>
  <cols>
    <col min="1" max="1" width="24.21875" style="88" customWidth="1"/>
    <col min="2" max="2" width="24.5546875" style="88" customWidth="1"/>
    <col min="3" max="3" width="23.77734375" style="88" bestFit="1" customWidth="1"/>
    <col min="4" max="7" width="23.44140625" style="88" customWidth="1"/>
    <col min="8" max="11" width="24.77734375" style="88" customWidth="1"/>
    <col min="12" max="13" width="31.21875" style="88" customWidth="1"/>
    <col min="14" max="15" width="26.77734375" style="88" customWidth="1"/>
    <col min="16" max="17" width="24.77734375" style="88" customWidth="1"/>
    <col min="18" max="25" width="26.77734375" style="88" customWidth="1"/>
    <col min="26" max="41" width="24.77734375" style="88" customWidth="1"/>
    <col min="42" max="42" width="26.77734375" style="88" customWidth="1"/>
    <col min="43" max="43" width="24.77734375" style="88" customWidth="1"/>
    <col min="44" max="45" width="26.77734375" style="88" customWidth="1"/>
    <col min="46" max="47" width="36.44140625" style="88" customWidth="1"/>
    <col min="48" max="51" width="25.21875" style="88" customWidth="1"/>
    <col min="52" max="53" width="32.21875" style="88" customWidth="1"/>
    <col min="54" max="55" width="27.77734375" style="88" customWidth="1"/>
    <col min="56" max="57" width="28.77734375" style="88" customWidth="1"/>
    <col min="58" max="59" width="25.5546875" style="88" customWidth="1"/>
    <col min="60" max="61" width="34.44140625" style="88" customWidth="1"/>
    <col min="62" max="67" width="25.5546875" style="88" customWidth="1"/>
    <col min="68" max="68" width="24.21875" style="88" customWidth="1"/>
    <col min="69" max="69" width="24.5546875" style="88" customWidth="1"/>
    <col min="70" max="70" width="22.77734375" style="88" customWidth="1"/>
    <col min="71" max="75" width="20.44140625" style="88" customWidth="1"/>
    <col min="76" max="81" width="20.5546875" style="88" customWidth="1"/>
    <col min="82" max="83" width="21.77734375" style="88" customWidth="1"/>
    <col min="84" max="84" width="23.5546875" style="88" customWidth="1"/>
    <col min="85" max="85" width="22.77734375" style="88" customWidth="1"/>
    <col min="86" max="91" width="23.77734375" style="88" customWidth="1"/>
    <col min="92" max="101" width="25.5546875" style="88" customWidth="1"/>
    <col min="102" max="102" width="9.21875" style="88"/>
    <col min="103" max="103" width="14.5546875" style="88" bestFit="1" customWidth="1"/>
    <col min="104" max="104" width="13.21875" style="88" bestFit="1" customWidth="1"/>
    <col min="105" max="105" width="9.21875" style="88"/>
    <col min="106" max="106" width="24.21875" style="1105" bestFit="1" customWidth="1"/>
    <col min="107" max="107" width="22.21875" style="88" bestFit="1" customWidth="1"/>
    <col min="108" max="16384" width="9.21875" style="88"/>
  </cols>
  <sheetData>
    <row r="2" spans="1:107" ht="19.2" x14ac:dyDescent="0.35">
      <c r="E2" s="86" t="s">
        <v>267</v>
      </c>
      <c r="F2" s="86"/>
      <c r="G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row>
    <row r="3" spans="1:107" ht="19.2" x14ac:dyDescent="0.35">
      <c r="F3" s="485" t="str">
        <f>'Район  и  поселения'!E3</f>
        <v>ПО  СОСТОЯНИЮ  НА  1  АПРЕЛЯ  2020  ГОДА</v>
      </c>
    </row>
    <row r="4" spans="1:107" x14ac:dyDescent="0.3">
      <c r="B4" s="89"/>
      <c r="C4" s="89"/>
    </row>
    <row r="5" spans="1:107" ht="17.399999999999999" thickBot="1" x14ac:dyDescent="0.35">
      <c r="D5" s="90"/>
      <c r="CN5" s="140"/>
      <c r="CT5" s="886"/>
      <c r="CU5" s="886"/>
      <c r="CV5" s="886" t="s">
        <v>20</v>
      </c>
      <c r="CW5" s="886"/>
    </row>
    <row r="6" spans="1:107" ht="27" customHeight="1" thickBot="1" x14ac:dyDescent="0.35">
      <c r="A6" s="1651" t="s">
        <v>65</v>
      </c>
      <c r="B6" s="1660" t="s">
        <v>1</v>
      </c>
      <c r="C6" s="1661"/>
      <c r="D6" s="1008"/>
      <c r="E6" s="1009"/>
      <c r="F6" s="1009"/>
      <c r="G6" s="1009"/>
      <c r="H6" s="1009"/>
      <c r="I6" s="1009"/>
      <c r="J6" s="1009"/>
      <c r="K6" s="1009" t="s">
        <v>38</v>
      </c>
      <c r="L6" s="1009"/>
      <c r="M6" s="1009"/>
      <c r="N6" s="1009"/>
      <c r="O6" s="1009"/>
      <c r="P6" s="1009"/>
      <c r="Q6" s="1009"/>
      <c r="R6" s="1009"/>
      <c r="S6" s="1009"/>
      <c r="T6" s="1009"/>
      <c r="U6" s="1009"/>
      <c r="V6" s="1009"/>
      <c r="W6" s="1009"/>
      <c r="X6" s="1009"/>
      <c r="Y6" s="1009"/>
      <c r="Z6" s="1009"/>
      <c r="AA6" s="1009"/>
      <c r="AB6" s="1009"/>
      <c r="AC6" s="1009"/>
      <c r="AD6" s="1009"/>
      <c r="AE6" s="1009"/>
      <c r="AF6" s="1009"/>
      <c r="AG6" s="1009"/>
      <c r="AH6" s="1009"/>
      <c r="AI6" s="1009"/>
      <c r="AJ6" s="1009"/>
      <c r="AK6" s="1009"/>
      <c r="AL6" s="1009"/>
      <c r="AM6" s="1009"/>
      <c r="AN6" s="1009"/>
      <c r="AO6" s="1009"/>
      <c r="AP6" s="1009"/>
      <c r="AQ6" s="1009"/>
      <c r="AR6" s="1009"/>
      <c r="AS6" s="1009"/>
      <c r="AT6" s="1009"/>
      <c r="AU6" s="1009"/>
      <c r="AV6" s="1009"/>
      <c r="AW6" s="1009"/>
      <c r="AX6" s="1009"/>
      <c r="AY6" s="1009"/>
      <c r="AZ6" s="1009"/>
      <c r="BA6" s="1009"/>
      <c r="BB6" s="1009"/>
      <c r="BC6" s="1009"/>
      <c r="BD6" s="1009"/>
      <c r="BE6" s="1009"/>
      <c r="BF6" s="1009"/>
      <c r="BG6" s="1009"/>
      <c r="BH6" s="1009"/>
      <c r="BI6" s="1009"/>
      <c r="BJ6" s="1009"/>
      <c r="BK6" s="1009"/>
      <c r="BL6" s="1009"/>
      <c r="BM6" s="1009"/>
      <c r="BN6" s="1009"/>
      <c r="BO6" s="1009"/>
      <c r="BP6" s="1009"/>
      <c r="BQ6" s="1009"/>
      <c r="BR6" s="1009"/>
      <c r="BS6" s="1009"/>
      <c r="BT6" s="1009"/>
      <c r="BU6" s="1009"/>
      <c r="BV6" s="1009"/>
      <c r="BW6" s="1009"/>
      <c r="BX6" s="1009"/>
      <c r="BY6" s="1009"/>
      <c r="BZ6" s="1009"/>
      <c r="CA6" s="1009"/>
      <c r="CB6" s="1009"/>
      <c r="CC6" s="1009"/>
      <c r="CD6" s="1009"/>
      <c r="CE6" s="1009"/>
      <c r="CF6" s="1009"/>
      <c r="CG6" s="1009"/>
      <c r="CH6" s="1009"/>
      <c r="CI6" s="1009"/>
      <c r="CJ6" s="1009"/>
      <c r="CK6" s="1009"/>
      <c r="CL6" s="1009"/>
      <c r="CM6" s="1009"/>
      <c r="CN6" s="1009"/>
      <c r="CO6" s="1009"/>
      <c r="CP6" s="1009"/>
      <c r="CQ6" s="1009"/>
      <c r="CR6" s="1009"/>
      <c r="CS6" s="1009"/>
      <c r="CT6" s="1009"/>
      <c r="CU6" s="1009"/>
      <c r="CV6" s="1009"/>
      <c r="CW6" s="1010"/>
    </row>
    <row r="7" spans="1:107" ht="47.1" customHeight="1" thickBot="1" x14ac:dyDescent="0.35">
      <c r="A7" s="1652"/>
      <c r="B7" s="1662"/>
      <c r="C7" s="1663"/>
      <c r="D7" s="1657" t="s">
        <v>711</v>
      </c>
      <c r="E7" s="1658"/>
      <c r="F7" s="1658"/>
      <c r="G7" s="1658"/>
      <c r="H7" s="1658"/>
      <c r="I7" s="1658"/>
      <c r="J7" s="1658"/>
      <c r="K7" s="1658"/>
      <c r="L7" s="1658"/>
      <c r="M7" s="1658"/>
      <c r="N7" s="1001"/>
      <c r="O7" s="1001"/>
      <c r="P7" s="1001"/>
      <c r="Q7" s="1001"/>
      <c r="R7" s="1001"/>
      <c r="S7" s="1001"/>
      <c r="T7" s="1001"/>
      <c r="U7" s="1001"/>
      <c r="V7" s="1001"/>
      <c r="W7" s="1001"/>
      <c r="X7" s="1001"/>
      <c r="Y7" s="1001"/>
      <c r="Z7" s="1001"/>
      <c r="AA7" s="1001"/>
      <c r="AB7" s="1001"/>
      <c r="AC7" s="1001"/>
      <c r="AD7" s="1001"/>
      <c r="AE7" s="1001"/>
      <c r="AF7" s="1001"/>
      <c r="AG7" s="1001"/>
      <c r="AH7" s="1001"/>
      <c r="AI7" s="1001"/>
      <c r="AJ7" s="1001"/>
      <c r="AK7" s="1001"/>
      <c r="AL7" s="1001"/>
      <c r="AM7" s="1001"/>
      <c r="AN7" s="1001"/>
      <c r="AO7" s="1001"/>
      <c r="AP7" s="1001"/>
      <c r="AQ7" s="1001"/>
      <c r="AR7" s="1001"/>
      <c r="AS7" s="1001"/>
      <c r="AT7" s="1001"/>
      <c r="AU7" s="1001"/>
      <c r="AV7" s="1001"/>
      <c r="AW7" s="1001"/>
      <c r="AX7" s="1001"/>
      <c r="AY7" s="1001"/>
      <c r="AZ7" s="1001"/>
      <c r="BA7" s="1001"/>
      <c r="BB7" s="1001"/>
      <c r="BC7" s="1001"/>
      <c r="BD7" s="1001"/>
      <c r="BE7" s="1001"/>
      <c r="BF7" s="1001"/>
      <c r="BG7" s="1001"/>
      <c r="BH7" s="1001"/>
      <c r="BI7" s="1001"/>
      <c r="BJ7" s="1001"/>
      <c r="BK7" s="1001"/>
      <c r="BL7" s="1001"/>
      <c r="BM7" s="1001"/>
      <c r="BN7" s="1001"/>
      <c r="BO7" s="1001"/>
      <c r="BP7" s="1685" t="s">
        <v>710</v>
      </c>
      <c r="BQ7" s="1686"/>
      <c r="BR7" s="1686"/>
      <c r="BS7" s="1686"/>
      <c r="BT7" s="1686"/>
      <c r="BU7" s="1686"/>
      <c r="BV7" s="1686"/>
      <c r="BW7" s="1686"/>
      <c r="BX7" s="1686"/>
      <c r="BY7" s="1686"/>
      <c r="BZ7" s="1686"/>
      <c r="CA7" s="1686"/>
      <c r="CB7" s="1686"/>
      <c r="CC7" s="1686"/>
      <c r="CD7" s="1686"/>
      <c r="CE7" s="1687"/>
      <c r="CF7" s="1668" t="s">
        <v>453</v>
      </c>
      <c r="CG7" s="1669"/>
      <c r="CH7" s="1669"/>
      <c r="CI7" s="1669"/>
      <c r="CJ7" s="1669"/>
      <c r="CK7" s="1669"/>
      <c r="CL7" s="1669"/>
      <c r="CM7" s="1669"/>
      <c r="CN7" s="1669"/>
      <c r="CO7" s="1669"/>
      <c r="CP7" s="1669"/>
      <c r="CQ7" s="1669"/>
      <c r="CR7" s="1669"/>
      <c r="CS7" s="1669"/>
      <c r="CT7" s="1669"/>
      <c r="CU7" s="1669"/>
      <c r="CV7" s="1669"/>
      <c r="CW7" s="1670"/>
    </row>
    <row r="8" spans="1:107" ht="99.6" customHeight="1" thickBot="1" x14ac:dyDescent="0.35">
      <c r="A8" s="1652"/>
      <c r="B8" s="1662"/>
      <c r="C8" s="1664"/>
      <c r="D8" s="1652" t="s">
        <v>16</v>
      </c>
      <c r="E8" s="1652" t="s">
        <v>17</v>
      </c>
      <c r="F8" s="1631" t="s">
        <v>844</v>
      </c>
      <c r="G8" s="1632"/>
      <c r="H8" s="1645" t="s">
        <v>539</v>
      </c>
      <c r="I8" s="1645"/>
      <c r="J8" s="1631" t="s">
        <v>591</v>
      </c>
      <c r="K8" s="1632"/>
      <c r="L8" s="1637" t="s">
        <v>701</v>
      </c>
      <c r="M8" s="1638"/>
      <c r="N8" s="1157"/>
      <c r="O8" s="1158"/>
      <c r="P8" s="1645" t="s">
        <v>618</v>
      </c>
      <c r="Q8" s="1645"/>
      <c r="R8" s="1637" t="s">
        <v>458</v>
      </c>
      <c r="S8" s="1638"/>
      <c r="T8" s="1638"/>
      <c r="U8" s="1643"/>
      <c r="V8" s="1637" t="s">
        <v>491</v>
      </c>
      <c r="W8" s="1643"/>
      <c r="X8" s="1641" t="s">
        <v>619</v>
      </c>
      <c r="Y8" s="1642"/>
      <c r="Z8" s="1641" t="s">
        <v>620</v>
      </c>
      <c r="AA8" s="1642"/>
      <c r="AB8" s="1641" t="s">
        <v>801</v>
      </c>
      <c r="AC8" s="1642"/>
      <c r="AD8" s="1641" t="s">
        <v>807</v>
      </c>
      <c r="AE8" s="1642"/>
      <c r="AF8" s="1639" t="s">
        <v>744</v>
      </c>
      <c r="AG8" s="1644"/>
      <c r="AH8" s="1644"/>
      <c r="AI8" s="1640"/>
      <c r="AJ8" s="1641" t="s">
        <v>891</v>
      </c>
      <c r="AK8" s="1642"/>
      <c r="AL8" s="1641" t="s">
        <v>447</v>
      </c>
      <c r="AM8" s="1642"/>
      <c r="AN8" s="1641" t="s">
        <v>688</v>
      </c>
      <c r="AO8" s="1642"/>
      <c r="AP8" s="1639" t="s">
        <v>565</v>
      </c>
      <c r="AQ8" s="1640"/>
      <c r="AR8" s="1639" t="s">
        <v>393</v>
      </c>
      <c r="AS8" s="1644"/>
      <c r="AT8" s="1644"/>
      <c r="AU8" s="1640"/>
      <c r="AV8" s="1639" t="s">
        <v>390</v>
      </c>
      <c r="AW8" s="1644"/>
      <c r="AX8" s="1644"/>
      <c r="AY8" s="1640"/>
      <c r="AZ8" s="1633" t="s">
        <v>682</v>
      </c>
      <c r="BA8" s="1646"/>
      <c r="BB8" s="1646"/>
      <c r="BC8" s="1634"/>
      <c r="BD8" s="1639" t="s">
        <v>674</v>
      </c>
      <c r="BE8" s="1666"/>
      <c r="BF8" s="1637" t="s">
        <v>646</v>
      </c>
      <c r="BG8" s="1643"/>
      <c r="BH8" s="1639" t="s">
        <v>617</v>
      </c>
      <c r="BI8" s="1640"/>
      <c r="BJ8" s="1637" t="s">
        <v>643</v>
      </c>
      <c r="BK8" s="1638"/>
      <c r="BL8" s="1638"/>
      <c r="BM8" s="1638"/>
      <c r="BN8" s="1638"/>
      <c r="BO8" s="1643"/>
      <c r="BP8" s="1641" t="s">
        <v>16</v>
      </c>
      <c r="BQ8" s="1651" t="s">
        <v>17</v>
      </c>
      <c r="BR8" s="1641" t="s">
        <v>448</v>
      </c>
      <c r="BS8" s="1642"/>
      <c r="BT8" s="1641" t="s">
        <v>449</v>
      </c>
      <c r="BU8" s="1642"/>
      <c r="BV8" s="1641" t="s">
        <v>450</v>
      </c>
      <c r="BW8" s="1642"/>
      <c r="BX8" s="1641" t="s">
        <v>452</v>
      </c>
      <c r="BY8" s="1642"/>
      <c r="BZ8" s="1671" t="s">
        <v>360</v>
      </c>
      <c r="CA8" s="1672"/>
      <c r="CB8" s="1688" t="s">
        <v>579</v>
      </c>
      <c r="CC8" s="1689"/>
      <c r="CD8" s="1653" t="s">
        <v>451</v>
      </c>
      <c r="CE8" s="1654"/>
      <c r="CF8" s="1645" t="s">
        <v>16</v>
      </c>
      <c r="CG8" s="1651" t="s">
        <v>17</v>
      </c>
      <c r="CH8" s="1677" t="s">
        <v>354</v>
      </c>
      <c r="CI8" s="1678"/>
      <c r="CJ8" s="1681" t="s">
        <v>899</v>
      </c>
      <c r="CK8" s="1682"/>
      <c r="CL8" s="1681" t="s">
        <v>761</v>
      </c>
      <c r="CM8" s="1682"/>
      <c r="CN8" s="1673" t="s">
        <v>553</v>
      </c>
      <c r="CO8" s="1674"/>
      <c r="CP8" s="1671" t="s">
        <v>771</v>
      </c>
      <c r="CQ8" s="1672"/>
      <c r="CR8" s="1681" t="s">
        <v>853</v>
      </c>
      <c r="CS8" s="1682"/>
      <c r="CT8" s="1671" t="s">
        <v>598</v>
      </c>
      <c r="CU8" s="1672"/>
      <c r="CV8" s="1524" t="s">
        <v>604</v>
      </c>
      <c r="CW8" s="1525"/>
    </row>
    <row r="9" spans="1:107" ht="177.6" customHeight="1" thickBot="1" x14ac:dyDescent="0.35">
      <c r="A9" s="1652"/>
      <c r="B9" s="1657"/>
      <c r="C9" s="1665"/>
      <c r="D9" s="1652"/>
      <c r="E9" s="1652"/>
      <c r="F9" s="1633"/>
      <c r="G9" s="1634"/>
      <c r="H9" s="1646"/>
      <c r="I9" s="1646"/>
      <c r="J9" s="1633"/>
      <c r="K9" s="1634"/>
      <c r="L9" s="1633" t="s">
        <v>339</v>
      </c>
      <c r="M9" s="1634"/>
      <c r="N9" s="1633" t="s">
        <v>259</v>
      </c>
      <c r="O9" s="1634"/>
      <c r="P9" s="1646"/>
      <c r="Q9" s="1646"/>
      <c r="R9" s="1639" t="s">
        <v>546</v>
      </c>
      <c r="S9" s="1640"/>
      <c r="T9" s="1644" t="s">
        <v>548</v>
      </c>
      <c r="U9" s="1640"/>
      <c r="V9" s="1639" t="s">
        <v>550</v>
      </c>
      <c r="W9" s="1640"/>
      <c r="X9" s="1633"/>
      <c r="Y9" s="1634"/>
      <c r="Z9" s="1633"/>
      <c r="AA9" s="1634"/>
      <c r="AB9" s="1633"/>
      <c r="AC9" s="1634"/>
      <c r="AD9" s="1633"/>
      <c r="AE9" s="1634"/>
      <c r="AF9" s="1639" t="s">
        <v>795</v>
      </c>
      <c r="AG9" s="1640"/>
      <c r="AH9" s="1639" t="s">
        <v>794</v>
      </c>
      <c r="AI9" s="1640"/>
      <c r="AJ9" s="1633"/>
      <c r="AK9" s="1634"/>
      <c r="AL9" s="1633"/>
      <c r="AM9" s="1634"/>
      <c r="AN9" s="1633"/>
      <c r="AO9" s="1634"/>
      <c r="AP9" s="1639" t="s">
        <v>570</v>
      </c>
      <c r="AQ9" s="1640"/>
      <c r="AR9" s="1633" t="s">
        <v>258</v>
      </c>
      <c r="AS9" s="1634"/>
      <c r="AT9" s="1633" t="s">
        <v>335</v>
      </c>
      <c r="AU9" s="1634"/>
      <c r="AV9" s="1639" t="s">
        <v>750</v>
      </c>
      <c r="AW9" s="1640"/>
      <c r="AX9" s="1639" t="s">
        <v>751</v>
      </c>
      <c r="AY9" s="1640"/>
      <c r="AZ9" s="1633" t="s">
        <v>274</v>
      </c>
      <c r="BA9" s="1634"/>
      <c r="BB9" s="1639" t="s">
        <v>322</v>
      </c>
      <c r="BC9" s="1640"/>
      <c r="BD9" s="1639" t="s">
        <v>627</v>
      </c>
      <c r="BE9" s="1667"/>
      <c r="BF9" s="1639" t="s">
        <v>645</v>
      </c>
      <c r="BG9" s="1640"/>
      <c r="BH9" s="1639" t="s">
        <v>621</v>
      </c>
      <c r="BI9" s="1640"/>
      <c r="BJ9" s="1639" t="s">
        <v>642</v>
      </c>
      <c r="BK9" s="1640"/>
      <c r="BL9" s="1633" t="s">
        <v>268</v>
      </c>
      <c r="BM9" s="1634"/>
      <c r="BN9" s="1639" t="s">
        <v>648</v>
      </c>
      <c r="BO9" s="1640"/>
      <c r="BP9" s="1641"/>
      <c r="BQ9" s="1652"/>
      <c r="BR9" s="1633"/>
      <c r="BS9" s="1634"/>
      <c r="BT9" s="1633"/>
      <c r="BU9" s="1634"/>
      <c r="BV9" s="1633"/>
      <c r="BW9" s="1634"/>
      <c r="BX9" s="1633"/>
      <c r="BY9" s="1634"/>
      <c r="BZ9" s="1673"/>
      <c r="CA9" s="1674"/>
      <c r="CB9" s="1655"/>
      <c r="CC9" s="1656"/>
      <c r="CD9" s="1655"/>
      <c r="CE9" s="1656"/>
      <c r="CF9" s="1645"/>
      <c r="CG9" s="1652"/>
      <c r="CH9" s="1679"/>
      <c r="CI9" s="1680"/>
      <c r="CJ9" s="1673"/>
      <c r="CK9" s="1674"/>
      <c r="CL9" s="1675" t="s">
        <v>759</v>
      </c>
      <c r="CM9" s="1676"/>
      <c r="CN9" s="1675" t="s">
        <v>552</v>
      </c>
      <c r="CO9" s="1676"/>
      <c r="CP9" s="1673"/>
      <c r="CQ9" s="1674"/>
      <c r="CR9" s="1673"/>
      <c r="CS9" s="1674"/>
      <c r="CT9" s="1673"/>
      <c r="CU9" s="1674"/>
      <c r="CV9" s="1478"/>
      <c r="CW9" s="1480"/>
    </row>
    <row r="10" spans="1:107" ht="21" customHeight="1" thickBot="1" x14ac:dyDescent="0.35">
      <c r="A10" s="1659"/>
      <c r="B10" s="94" t="s">
        <v>158</v>
      </c>
      <c r="C10" s="94" t="s">
        <v>159</v>
      </c>
      <c r="D10" s="1659"/>
      <c r="E10" s="1659"/>
      <c r="F10" s="93" t="s">
        <v>158</v>
      </c>
      <c r="G10" s="91" t="s">
        <v>159</v>
      </c>
      <c r="H10" s="1156" t="s">
        <v>158</v>
      </c>
      <c r="I10" s="93" t="s">
        <v>159</v>
      </c>
      <c r="J10" s="93" t="s">
        <v>158</v>
      </c>
      <c r="K10" s="91" t="s">
        <v>159</v>
      </c>
      <c r="L10" s="93" t="s">
        <v>158</v>
      </c>
      <c r="M10" s="91" t="s">
        <v>159</v>
      </c>
      <c r="N10" s="93" t="s">
        <v>158</v>
      </c>
      <c r="O10" s="93" t="s">
        <v>159</v>
      </c>
      <c r="P10" s="91" t="s">
        <v>158</v>
      </c>
      <c r="Q10" s="93" t="s">
        <v>159</v>
      </c>
      <c r="R10" s="93" t="s">
        <v>158</v>
      </c>
      <c r="S10" s="91" t="s">
        <v>159</v>
      </c>
      <c r="T10" s="95" t="s">
        <v>158</v>
      </c>
      <c r="U10" s="91" t="s">
        <v>159</v>
      </c>
      <c r="V10" s="93" t="s">
        <v>158</v>
      </c>
      <c r="W10" s="91" t="s">
        <v>159</v>
      </c>
      <c r="X10" s="93" t="s">
        <v>158</v>
      </c>
      <c r="Y10" s="91" t="s">
        <v>159</v>
      </c>
      <c r="Z10" s="93" t="s">
        <v>158</v>
      </c>
      <c r="AA10" s="91" t="s">
        <v>159</v>
      </c>
      <c r="AB10" s="93" t="s">
        <v>158</v>
      </c>
      <c r="AC10" s="91" t="s">
        <v>159</v>
      </c>
      <c r="AD10" s="93" t="s">
        <v>158</v>
      </c>
      <c r="AE10" s="91" t="s">
        <v>159</v>
      </c>
      <c r="AF10" s="93" t="s">
        <v>158</v>
      </c>
      <c r="AG10" s="91" t="s">
        <v>159</v>
      </c>
      <c r="AH10" s="93" t="s">
        <v>158</v>
      </c>
      <c r="AI10" s="91" t="s">
        <v>159</v>
      </c>
      <c r="AJ10" s="93" t="s">
        <v>158</v>
      </c>
      <c r="AK10" s="91" t="s">
        <v>159</v>
      </c>
      <c r="AL10" s="93" t="s">
        <v>158</v>
      </c>
      <c r="AM10" s="91" t="s">
        <v>159</v>
      </c>
      <c r="AN10" s="93" t="s">
        <v>158</v>
      </c>
      <c r="AO10" s="91" t="s">
        <v>159</v>
      </c>
      <c r="AP10" s="93" t="s">
        <v>158</v>
      </c>
      <c r="AQ10" s="91" t="s">
        <v>159</v>
      </c>
      <c r="AR10" s="95" t="s">
        <v>158</v>
      </c>
      <c r="AS10" s="91" t="s">
        <v>159</v>
      </c>
      <c r="AT10" s="93" t="s">
        <v>158</v>
      </c>
      <c r="AU10" s="91" t="s">
        <v>159</v>
      </c>
      <c r="AV10" s="93" t="s">
        <v>158</v>
      </c>
      <c r="AW10" s="93" t="s">
        <v>159</v>
      </c>
      <c r="AX10" s="93" t="s">
        <v>158</v>
      </c>
      <c r="AY10" s="91" t="s">
        <v>159</v>
      </c>
      <c r="AZ10" s="93" t="s">
        <v>158</v>
      </c>
      <c r="BA10" s="91" t="s">
        <v>159</v>
      </c>
      <c r="BB10" s="93" t="s">
        <v>158</v>
      </c>
      <c r="BC10" s="91" t="s">
        <v>159</v>
      </c>
      <c r="BD10" s="93" t="s">
        <v>158</v>
      </c>
      <c r="BE10" s="91" t="s">
        <v>159</v>
      </c>
      <c r="BF10" s="93" t="s">
        <v>158</v>
      </c>
      <c r="BG10" s="91" t="s">
        <v>159</v>
      </c>
      <c r="BH10" s="92" t="s">
        <v>158</v>
      </c>
      <c r="BI10" s="92" t="s">
        <v>159</v>
      </c>
      <c r="BJ10" s="93" t="s">
        <v>158</v>
      </c>
      <c r="BK10" s="91" t="s">
        <v>159</v>
      </c>
      <c r="BL10" s="93" t="s">
        <v>158</v>
      </c>
      <c r="BM10" s="91" t="s">
        <v>159</v>
      </c>
      <c r="BN10" s="95" t="s">
        <v>158</v>
      </c>
      <c r="BO10" s="91" t="s">
        <v>159</v>
      </c>
      <c r="BP10" s="1641"/>
      <c r="BQ10" s="1652"/>
      <c r="BR10" s="93" t="s">
        <v>158</v>
      </c>
      <c r="BS10" s="91" t="s">
        <v>159</v>
      </c>
      <c r="BT10" s="92" t="s">
        <v>158</v>
      </c>
      <c r="BU10" s="92" t="s">
        <v>159</v>
      </c>
      <c r="BV10" s="93" t="s">
        <v>158</v>
      </c>
      <c r="BW10" s="91" t="s">
        <v>159</v>
      </c>
      <c r="BX10" s="95" t="s">
        <v>158</v>
      </c>
      <c r="BY10" s="91" t="s">
        <v>159</v>
      </c>
      <c r="BZ10" s="95" t="s">
        <v>158</v>
      </c>
      <c r="CA10" s="91" t="s">
        <v>159</v>
      </c>
      <c r="CB10" s="93" t="s">
        <v>158</v>
      </c>
      <c r="CC10" s="91" t="s">
        <v>159</v>
      </c>
      <c r="CD10" s="93" t="s">
        <v>158</v>
      </c>
      <c r="CE10" s="91" t="s">
        <v>159</v>
      </c>
      <c r="CF10" s="1645"/>
      <c r="CG10" s="1652"/>
      <c r="CH10" s="93" t="s">
        <v>158</v>
      </c>
      <c r="CI10" s="93" t="s">
        <v>159</v>
      </c>
      <c r="CJ10" s="93" t="s">
        <v>158</v>
      </c>
      <c r="CK10" s="91" t="s">
        <v>159</v>
      </c>
      <c r="CL10" s="93" t="s">
        <v>158</v>
      </c>
      <c r="CM10" s="93" t="s">
        <v>159</v>
      </c>
      <c r="CN10" s="93" t="s">
        <v>158</v>
      </c>
      <c r="CO10" s="91" t="s">
        <v>159</v>
      </c>
      <c r="CP10" s="93" t="s">
        <v>158</v>
      </c>
      <c r="CQ10" s="91" t="s">
        <v>159</v>
      </c>
      <c r="CR10" s="93" t="s">
        <v>158</v>
      </c>
      <c r="CS10" s="91" t="s">
        <v>159</v>
      </c>
      <c r="CT10" s="93" t="s">
        <v>158</v>
      </c>
      <c r="CU10" s="91" t="s">
        <v>159</v>
      </c>
      <c r="CV10" s="93" t="s">
        <v>158</v>
      </c>
      <c r="CW10" s="91" t="s">
        <v>159</v>
      </c>
      <c r="CY10" s="1647" t="s">
        <v>321</v>
      </c>
      <c r="CZ10" s="1648"/>
    </row>
    <row r="11" spans="1:107" ht="25.5" customHeight="1" x14ac:dyDescent="0.3">
      <c r="A11" s="96" t="s">
        <v>80</v>
      </c>
      <c r="B11" s="98">
        <f t="shared" ref="B11:B28" si="0">D11+BP11+CF11</f>
        <v>4260346.21</v>
      </c>
      <c r="C11" s="98">
        <f t="shared" ref="C11:C28" si="1">E11+BQ11+CG11</f>
        <v>784203.25</v>
      </c>
      <c r="D11" s="267">
        <f>N11+P11+AR11+AN11+BD11+H11+AV11+BL11+AZ11+BB11+AL11+R11+AT11+L11+T11+Z11+BH11+V11+X11+AB11+AP11+AF11+J11+BF11+BJ11+BN11+AX11+AH11+AD11+F11+AJ11</f>
        <v>1361446.21</v>
      </c>
      <c r="E11" s="267">
        <f>O11+Q11+AS11+AO11+BE11+I11+AW11+BM11+BA11+BC11+AM11+S11+AU11+M11+U11+AA11+BI11+W11+Y11+AC11+AQ11+AG11+K11+BG11+BK11+BO11+AY11+AI11+AE11+G11+AK11</f>
        <v>0</v>
      </c>
      <c r="F11" s="98">
        <f>'Проверочная  таблица'!CN12</f>
        <v>0</v>
      </c>
      <c r="G11" s="97">
        <f>'Проверочная  таблица'!CP12</f>
        <v>0</v>
      </c>
      <c r="H11" s="609">
        <f>'Проверочная  таблица'!CQ12+'Проверочная  таблица'!CS12</f>
        <v>0</v>
      </c>
      <c r="I11" s="98">
        <f>'Проверочная  таблица'!CR12+'Проверочная  таблица'!CT12</f>
        <v>0</v>
      </c>
      <c r="J11" s="98">
        <f>'Проверочная  таблица'!DI12</f>
        <v>0</v>
      </c>
      <c r="K11" s="97">
        <f>'Проверочная  таблица'!DL12</f>
        <v>0</v>
      </c>
      <c r="L11" s="99">
        <f>'Проверочная  таблица'!DP12</f>
        <v>0</v>
      </c>
      <c r="M11" s="97">
        <f>'Проверочная  таблица'!DX12</f>
        <v>0</v>
      </c>
      <c r="N11" s="99">
        <f>'Проверочная  таблица'!DR12</f>
        <v>0</v>
      </c>
      <c r="O11" s="98">
        <f>'Проверочная  таблица'!DZ12</f>
        <v>0</v>
      </c>
      <c r="P11" s="97">
        <f>'Проверочная  таблица'!EE12</f>
        <v>0</v>
      </c>
      <c r="Q11" s="98">
        <f>'Проверочная  таблица'!EH12</f>
        <v>0</v>
      </c>
      <c r="R11" s="98">
        <f>'Проверочная  таблица'!EK12</f>
        <v>0</v>
      </c>
      <c r="S11" s="98">
        <f>'Проверочная  таблица'!EP12</f>
        <v>0</v>
      </c>
      <c r="T11" s="98">
        <f>'Проверочная  таблица'!EM12</f>
        <v>0</v>
      </c>
      <c r="U11" s="97">
        <f>'Проверочная  таблица'!ER12</f>
        <v>0</v>
      </c>
      <c r="V11" s="98">
        <f>'Проверочная  таблица'!EU12</f>
        <v>0</v>
      </c>
      <c r="W11" s="97">
        <f>'Проверочная  таблица'!EX12</f>
        <v>0</v>
      </c>
      <c r="X11" s="99">
        <f>'Проверочная  таблица'!FA12</f>
        <v>0</v>
      </c>
      <c r="Y11" s="97">
        <f>'Проверочная  таблица'!FD12</f>
        <v>0</v>
      </c>
      <c r="Z11" s="99">
        <f>'Проверочная  таблица'!FG12</f>
        <v>0</v>
      </c>
      <c r="AA11" s="98">
        <f>'Проверочная  таблица'!FJ12</f>
        <v>0</v>
      </c>
      <c r="AB11" s="98">
        <f>'Проверочная  таблица'!FM12+'Проверочная  таблица'!FS12</f>
        <v>0</v>
      </c>
      <c r="AC11" s="98">
        <f>'Проверочная  таблица'!FP12+'Проверочная  таблица'!FV12</f>
        <v>0</v>
      </c>
      <c r="AD11" s="98">
        <f>'Проверочная  таблица'!GC12</f>
        <v>0</v>
      </c>
      <c r="AE11" s="97">
        <f>'Проверочная  таблица'!GF12</f>
        <v>0</v>
      </c>
      <c r="AF11" s="99">
        <f>'Проверочная  таблица'!GK12+'Проверочная  таблица'!GU12</f>
        <v>0</v>
      </c>
      <c r="AG11" s="98">
        <f>'Проверочная  таблица'!GP12+'Проверочная  таблица'!GZ12</f>
        <v>0</v>
      </c>
      <c r="AH11" s="98">
        <f>'Проверочная  таблица'!GI12+'Проверочная  таблица'!GS12</f>
        <v>0</v>
      </c>
      <c r="AI11" s="98">
        <f>'Проверочная  таблица'!GX12+'Проверочная  таблица'!GN12</f>
        <v>0</v>
      </c>
      <c r="AJ11" s="98">
        <f>'Проверочная  таблица'!HW12</f>
        <v>0</v>
      </c>
      <c r="AK11" s="97">
        <f>'Проверочная  таблица'!HZ12</f>
        <v>0</v>
      </c>
      <c r="AL11" s="99">
        <f>'Проверочная  таблица'!IC12</f>
        <v>0</v>
      </c>
      <c r="AM11" s="97">
        <f>'Проверочная  таблица'!IF12</f>
        <v>0</v>
      </c>
      <c r="AN11" s="99">
        <f>'Проверочная  таблица'!II12+'Проверочная  таблица'!IO12</f>
        <v>72201.509999999995</v>
      </c>
      <c r="AO11" s="98">
        <f>'Проверочная  таблица'!IL12+'Проверочная  таблица'!IR12</f>
        <v>0</v>
      </c>
      <c r="AP11" s="98">
        <f>'Проверочная  таблица'!JG12</f>
        <v>0</v>
      </c>
      <c r="AQ11" s="97">
        <f>'Проверочная  таблица'!JJ12</f>
        <v>0</v>
      </c>
      <c r="AR11" s="99">
        <f>'Проверочная  таблица'!JO12+'Проверочная  таблица'!JY12</f>
        <v>0</v>
      </c>
      <c r="AS11" s="98">
        <f>'Проверочная  таблица'!KD12+'Проверочная  таблица'!JT12</f>
        <v>0</v>
      </c>
      <c r="AT11" s="98">
        <f>'Проверочная  таблица'!JM12+'Проверочная  таблица'!JW12</f>
        <v>0</v>
      </c>
      <c r="AU11" s="97">
        <f>'Проверочная  таблица'!KB12+'Проверочная  таблица'!JR12</f>
        <v>0</v>
      </c>
      <c r="AV11" s="99">
        <f>'Проверочная  таблица'!LA12</f>
        <v>0</v>
      </c>
      <c r="AW11" s="98">
        <f>'Проверочная  таблица'!LG12</f>
        <v>0</v>
      </c>
      <c r="AX11" s="98">
        <f>'Проверочная  таблица'!LC12</f>
        <v>0</v>
      </c>
      <c r="AY11" s="97">
        <f>'Проверочная  таблица'!LI12</f>
        <v>0</v>
      </c>
      <c r="AZ11" s="99">
        <f>'Проверочная  таблица'!LO12</f>
        <v>0</v>
      </c>
      <c r="BA11" s="97">
        <f>'Проверочная  таблица'!LT12</f>
        <v>0</v>
      </c>
      <c r="BB11" s="98">
        <f>'Проверочная  таблица'!LX12</f>
        <v>0</v>
      </c>
      <c r="BC11" s="97">
        <f>'Проверочная  таблица'!MB12</f>
        <v>0</v>
      </c>
      <c r="BD11" s="99">
        <f>'Проверочная  таблица'!MI12+'Проверочная  таблица'!MQ12</f>
        <v>0</v>
      </c>
      <c r="BE11" s="97">
        <f>'Проверочная  таблица'!MM12+'Проверочная  таблица'!MU12</f>
        <v>0</v>
      </c>
      <c r="BF11" s="98">
        <f>'Проверочная  таблица'!NO12</f>
        <v>1289244.7</v>
      </c>
      <c r="BG11" s="97">
        <f>'Проверочная  таблица'!NR12</f>
        <v>0</v>
      </c>
      <c r="BH11" s="970">
        <f>'Проверочная  таблица'!OG12</f>
        <v>0</v>
      </c>
      <c r="BI11" s="267">
        <f>'Проверочная  таблица'!OJ12</f>
        <v>0</v>
      </c>
      <c r="BJ11" s="98">
        <f>'Проверочная  таблица'!OW12</f>
        <v>0</v>
      </c>
      <c r="BK11" s="97">
        <f>'Проверочная  таблица'!PD12</f>
        <v>0</v>
      </c>
      <c r="BL11" s="98">
        <f>'Проверочная  таблица'!OM12+'Проверочная  таблица'!OY12</f>
        <v>0</v>
      </c>
      <c r="BM11" s="98">
        <f>'Проверочная  таблица'!OR12+'Проверочная  таблица'!PF12</f>
        <v>0</v>
      </c>
      <c r="BN11" s="98">
        <f>'Проверочная  таблица'!PA12+'Проверочная  таблица'!OO12</f>
        <v>0</v>
      </c>
      <c r="BO11" s="97">
        <f>'Проверочная  таблица'!PH12+'Проверочная  таблица'!OT12</f>
        <v>0</v>
      </c>
      <c r="BP11" s="99">
        <f>CD11+BR11+BX11+BT11+BV11+BZ11+CB11</f>
        <v>2898900</v>
      </c>
      <c r="BQ11" s="97">
        <f>CE11+BS11+BY11+BU11+BW11+CA11+CC11</f>
        <v>784203.25</v>
      </c>
      <c r="BR11" s="99">
        <f>'Проверочная  таблица'!RE12</f>
        <v>1465900</v>
      </c>
      <c r="BS11" s="97">
        <f>'Проверочная  таблица'!RF12</f>
        <v>314657.38</v>
      </c>
      <c r="BT11" s="100">
        <f>'Проверочная  таблица'!RG12</f>
        <v>3000</v>
      </c>
      <c r="BU11" s="100">
        <f>'Проверочная  таблица'!RH12</f>
        <v>0</v>
      </c>
      <c r="BV11" s="268">
        <f>'Проверочная  таблица'!RI12</f>
        <v>0</v>
      </c>
      <c r="BW11" s="444">
        <f>'Проверочная  таблица'!RJ12</f>
        <v>0</v>
      </c>
      <c r="BX11" s="169">
        <f>'Проверочная  таблица'!RK12</f>
        <v>0</v>
      </c>
      <c r="BY11" s="444">
        <f>'Проверочная  таблица'!RL12</f>
        <v>0</v>
      </c>
      <c r="BZ11" s="169">
        <f>'Проверочная  таблица'!RM12</f>
        <v>0</v>
      </c>
      <c r="CA11" s="444">
        <f>'Проверочная  таблица'!RN12</f>
        <v>0</v>
      </c>
      <c r="CB11" s="98">
        <f>'Проверочная  таблица'!RO12</f>
        <v>0</v>
      </c>
      <c r="CC11" s="97">
        <f>'Проверочная  таблица'!RP12</f>
        <v>0</v>
      </c>
      <c r="CD11" s="98">
        <f>'Проверочная  таблица'!RS12</f>
        <v>1430000</v>
      </c>
      <c r="CE11" s="98">
        <f>'Проверочная  таблица'!RV12</f>
        <v>469545.87</v>
      </c>
      <c r="CF11" s="98">
        <f>CH11+CN11+CT11+CV11+CL11+CP11+CR11+CJ11</f>
        <v>0</v>
      </c>
      <c r="CG11" s="97">
        <f>CI11+CO11+CU11+CW11+CM11+CQ11+CS11+CK11</f>
        <v>0</v>
      </c>
      <c r="CH11" s="99">
        <f>'Проверочная  таблица'!SA12</f>
        <v>0</v>
      </c>
      <c r="CI11" s="98">
        <f>'Проверочная  таблица'!SE12</f>
        <v>0</v>
      </c>
      <c r="CJ11" s="98">
        <f>'Проверочная  таблица'!SI12</f>
        <v>0</v>
      </c>
      <c r="CK11" s="97">
        <f>'Проверочная  таблица'!SL12</f>
        <v>0</v>
      </c>
      <c r="CL11" s="99">
        <f>'Проверочная  таблица'!SN12+'Проверочная  таблица'!SR12</f>
        <v>0</v>
      </c>
      <c r="CM11" s="97">
        <f>'Проверочная  таблица'!SP12+'Проверочная  таблица'!ST12</f>
        <v>0</v>
      </c>
      <c r="CN11" s="99">
        <f>'Проверочная  таблица'!SZ12+'Проверочная  таблица'!TD12</f>
        <v>0</v>
      </c>
      <c r="CO11" s="98">
        <f>'Проверочная  таблица'!TB12+'Проверочная  таблица'!TF12</f>
        <v>0</v>
      </c>
      <c r="CP11" s="98">
        <f>'Проверочная  таблица'!TL12+'Проверочная  таблица'!TP12</f>
        <v>0</v>
      </c>
      <c r="CQ11" s="98">
        <f>'Проверочная  таблица'!TN12+'Проверочная  таблица'!TR12</f>
        <v>0</v>
      </c>
      <c r="CR11" s="98">
        <f>'Проверочная  таблица'!TY12</f>
        <v>0</v>
      </c>
      <c r="CS11" s="97">
        <f>'Проверочная  таблица'!UB12</f>
        <v>0</v>
      </c>
      <c r="CT11" s="98">
        <f>'Проверочная  таблица'!UI12</f>
        <v>0</v>
      </c>
      <c r="CU11" s="98">
        <f>'Проверочная  таблица'!UL12</f>
        <v>0</v>
      </c>
      <c r="CV11" s="98">
        <f>'Проверочная  таблица'!UO12</f>
        <v>0</v>
      </c>
      <c r="CW11" s="97">
        <f>'Проверочная  таблица'!UR12</f>
        <v>0</v>
      </c>
      <c r="CY11" s="822">
        <f>(BP11-BR11)/1000</f>
        <v>1433</v>
      </c>
      <c r="CZ11" s="822">
        <f>(BQ11-BS11)/1000</f>
        <v>469.54586999999998</v>
      </c>
      <c r="DC11" s="1104">
        <f t="shared" ref="DC11:DC36" si="2">DB11-D11</f>
        <v>-1361446.21</v>
      </c>
    </row>
    <row r="12" spans="1:107" ht="25.5" customHeight="1" x14ac:dyDescent="0.3">
      <c r="A12" s="102" t="s">
        <v>81</v>
      </c>
      <c r="B12" s="103">
        <f t="shared" si="0"/>
        <v>61118986.909999996</v>
      </c>
      <c r="C12" s="103">
        <f t="shared" si="1"/>
        <v>2162152.77</v>
      </c>
      <c r="D12" s="267">
        <f t="shared" ref="D12:D28" si="3">N12+P12+AR12+AN12+BD12+H12+AV12+BL12+AZ12+BB12+AL12+R12+AT12+L12+T12+Z12+BH12+V12+X12+AB12+AP12+AF12+J12+BF12+BJ12+BN12+AX12+AH12+AD12+F12+AJ12</f>
        <v>39304719.909999996</v>
      </c>
      <c r="E12" s="267">
        <f t="shared" ref="E12:E28" si="4">O12+Q12+AS12+AO12+BE12+I12+AW12+BM12+BA12+BC12+AM12+S12+AU12+M12+U12+AA12+BI12+W12+Y12+AC12+AQ12+AG12+K12+BG12+BK12+BO12+AY12+AI12+AE12+G12+AK12</f>
        <v>81340.34</v>
      </c>
      <c r="F12" s="103">
        <f>'Проверочная  таблица'!CN13</f>
        <v>0</v>
      </c>
      <c r="G12" s="101">
        <f>'Проверочная  таблица'!CP13</f>
        <v>0</v>
      </c>
      <c r="H12" s="100">
        <f>'Проверочная  таблица'!CQ13+'Проверочная  таблица'!CS13</f>
        <v>15065777.310000001</v>
      </c>
      <c r="I12" s="103">
        <f>'Проверочная  таблица'!CR13+'Проверочная  таблица'!CT13</f>
        <v>0</v>
      </c>
      <c r="J12" s="103">
        <f>'Проверочная  таблица'!DI13</f>
        <v>0</v>
      </c>
      <c r="K12" s="101">
        <f>'Проверочная  таблица'!DL13</f>
        <v>0</v>
      </c>
      <c r="L12" s="104">
        <f>'Проверочная  таблица'!DP13</f>
        <v>0</v>
      </c>
      <c r="M12" s="101">
        <f>'Проверочная  таблица'!DX13</f>
        <v>0</v>
      </c>
      <c r="N12" s="104">
        <f>'Проверочная  таблица'!DR13</f>
        <v>0</v>
      </c>
      <c r="O12" s="103">
        <f>'Проверочная  таблица'!DZ13</f>
        <v>0</v>
      </c>
      <c r="P12" s="101">
        <f>'Проверочная  таблица'!EE13</f>
        <v>0</v>
      </c>
      <c r="Q12" s="103">
        <f>'Проверочная  таблица'!EH13</f>
        <v>0</v>
      </c>
      <c r="R12" s="103">
        <f>'Проверочная  таблица'!EK13</f>
        <v>0</v>
      </c>
      <c r="S12" s="103">
        <f>'Проверочная  таблица'!EP13</f>
        <v>0</v>
      </c>
      <c r="T12" s="103">
        <f>'Проверочная  таблица'!EM13</f>
        <v>0</v>
      </c>
      <c r="U12" s="101">
        <f>'Проверочная  таблица'!ER13</f>
        <v>0</v>
      </c>
      <c r="V12" s="103">
        <f>'Проверочная  таблица'!EU13</f>
        <v>0</v>
      </c>
      <c r="W12" s="101">
        <f>'Проверочная  таблица'!EX13</f>
        <v>0</v>
      </c>
      <c r="X12" s="104">
        <f>'Проверочная  таблица'!FA13</f>
        <v>0</v>
      </c>
      <c r="Y12" s="101">
        <f>'Проверочная  таблица'!FD13</f>
        <v>0</v>
      </c>
      <c r="Z12" s="104">
        <f>'Проверочная  таблица'!FG13</f>
        <v>0</v>
      </c>
      <c r="AA12" s="103">
        <f>'Проверочная  таблица'!FJ13</f>
        <v>0</v>
      </c>
      <c r="AB12" s="103">
        <f>'Проверочная  таблица'!FM13+'Проверочная  таблица'!FS13</f>
        <v>0</v>
      </c>
      <c r="AC12" s="103">
        <f>'Проверочная  таблица'!FP13+'Проверочная  таблица'!FV13</f>
        <v>0</v>
      </c>
      <c r="AD12" s="103">
        <f>'Проверочная  таблица'!GC13</f>
        <v>0</v>
      </c>
      <c r="AE12" s="101">
        <f>'Проверочная  таблица'!GF13</f>
        <v>0</v>
      </c>
      <c r="AF12" s="104">
        <f>'Проверочная  таблица'!GK13+'Проверочная  таблица'!GU13</f>
        <v>165616.07999999999</v>
      </c>
      <c r="AG12" s="103">
        <f>'Проверочная  таблица'!GP13+'Проверочная  таблица'!GZ13</f>
        <v>0</v>
      </c>
      <c r="AH12" s="103">
        <f>'Проверочная  таблица'!GI13+'Проверочная  таблица'!GS13</f>
        <v>0</v>
      </c>
      <c r="AI12" s="103">
        <f>'Проверочная  таблица'!GX13+'Проверочная  таблица'!GN13</f>
        <v>0</v>
      </c>
      <c r="AJ12" s="103">
        <f>'Проверочная  таблица'!HW13</f>
        <v>0</v>
      </c>
      <c r="AK12" s="101">
        <f>'Проверочная  таблица'!HZ13</f>
        <v>0</v>
      </c>
      <c r="AL12" s="104">
        <f>'Проверочная  таблица'!IC13</f>
        <v>0</v>
      </c>
      <c r="AM12" s="101">
        <f>'Проверочная  таблица'!IF13</f>
        <v>0</v>
      </c>
      <c r="AN12" s="104">
        <f>'Проверочная  таблица'!II13+'Проверочная  таблица'!IO13</f>
        <v>880389.58000000007</v>
      </c>
      <c r="AO12" s="103">
        <f>'Проверочная  таблица'!IL13+'Проверочная  таблица'!IR13</f>
        <v>81340.34</v>
      </c>
      <c r="AP12" s="103">
        <f>'Проверочная  таблица'!JG13</f>
        <v>0</v>
      </c>
      <c r="AQ12" s="101">
        <f>'Проверочная  таблица'!JJ13</f>
        <v>0</v>
      </c>
      <c r="AR12" s="104">
        <f>'Проверочная  таблица'!JO13+'Проверочная  таблица'!JY13</f>
        <v>0</v>
      </c>
      <c r="AS12" s="103">
        <f>'Проверочная  таблица'!KD13+'Проверочная  таблица'!JT13</f>
        <v>0</v>
      </c>
      <c r="AT12" s="103">
        <f>'Проверочная  таблица'!JM13+'Проверочная  таблица'!JW13</f>
        <v>0</v>
      </c>
      <c r="AU12" s="101">
        <f>'Проверочная  таблица'!KB13+'Проверочная  таблица'!JR13</f>
        <v>0</v>
      </c>
      <c r="AV12" s="104">
        <f>'Проверочная  таблица'!LA13</f>
        <v>0</v>
      </c>
      <c r="AW12" s="103">
        <f>'Проверочная  таблица'!LG13</f>
        <v>0</v>
      </c>
      <c r="AX12" s="103">
        <f>'Проверочная  таблица'!LC13</f>
        <v>0</v>
      </c>
      <c r="AY12" s="101">
        <f>'Проверочная  таблица'!LI13</f>
        <v>0</v>
      </c>
      <c r="AZ12" s="104">
        <f>'Проверочная  таблица'!LO13</f>
        <v>0</v>
      </c>
      <c r="BA12" s="101">
        <f>'Проверочная  таблица'!LT13</f>
        <v>0</v>
      </c>
      <c r="BB12" s="103">
        <f>'Проверочная  таблица'!LX13</f>
        <v>0</v>
      </c>
      <c r="BC12" s="101">
        <f>'Проверочная  таблица'!MB13</f>
        <v>0</v>
      </c>
      <c r="BD12" s="104">
        <f>'Проверочная  таблица'!MI13+'Проверочная  таблица'!MQ13</f>
        <v>16530000</v>
      </c>
      <c r="BE12" s="101">
        <f>'Проверочная  таблица'!MM13+'Проверочная  таблица'!MU13</f>
        <v>0</v>
      </c>
      <c r="BF12" s="103">
        <f>'Проверочная  таблица'!NO13</f>
        <v>775836.94</v>
      </c>
      <c r="BG12" s="101">
        <f>'Проверочная  таблица'!NR13</f>
        <v>0</v>
      </c>
      <c r="BH12" s="100">
        <f>'Проверочная  таблица'!OG13</f>
        <v>0</v>
      </c>
      <c r="BI12" s="101">
        <f>'Проверочная  таблица'!OJ13</f>
        <v>0</v>
      </c>
      <c r="BJ12" s="103">
        <f>'Проверочная  таблица'!OW13</f>
        <v>0</v>
      </c>
      <c r="BK12" s="101">
        <f>'Проверочная  таблица'!PD13</f>
        <v>0</v>
      </c>
      <c r="BL12" s="103">
        <f>'Проверочная  таблица'!OM13+'Проверочная  таблица'!OY13</f>
        <v>5887100</v>
      </c>
      <c r="BM12" s="103">
        <f>'Проверочная  таблица'!OR13+'Проверочная  таблица'!PF13</f>
        <v>0</v>
      </c>
      <c r="BN12" s="103">
        <f>'Проверочная  таблица'!PA13+'Проверочная  таблица'!OO13</f>
        <v>0</v>
      </c>
      <c r="BO12" s="101">
        <f>'Проверочная  таблица'!PH13+'Проверочная  таблица'!OT13</f>
        <v>0</v>
      </c>
      <c r="BP12" s="104">
        <f t="shared" ref="BP12:BP28" si="5">CD12+BR12+BX12+BT12+BV12+BZ12+CB12</f>
        <v>6814267</v>
      </c>
      <c r="BQ12" s="101">
        <f t="shared" ref="BQ12:BQ28" si="6">CE12+BS12+BY12+BU12+BW12+CA12+CC12</f>
        <v>2080812.43</v>
      </c>
      <c r="BR12" s="104">
        <f>'Проверочная  таблица'!RE13</f>
        <v>1999800</v>
      </c>
      <c r="BS12" s="101">
        <f>'Проверочная  таблица'!RF13</f>
        <v>376587.32</v>
      </c>
      <c r="BT12" s="100">
        <f>'Проверочная  таблица'!RG13</f>
        <v>0</v>
      </c>
      <c r="BU12" s="100">
        <f>'Проверочная  таблица'!RH13</f>
        <v>0</v>
      </c>
      <c r="BV12" s="269">
        <f>'Проверочная  таблица'!RI13</f>
        <v>0</v>
      </c>
      <c r="BW12" s="168">
        <f>'Проверочная  таблица'!RJ13</f>
        <v>0</v>
      </c>
      <c r="BX12" s="170">
        <f>'Проверочная  таблица'!RK13</f>
        <v>714467</v>
      </c>
      <c r="BY12" s="168">
        <f>'Проверочная  таблица'!RL13</f>
        <v>674244</v>
      </c>
      <c r="BZ12" s="170">
        <f>'Проверочная  таблица'!RM13</f>
        <v>0</v>
      </c>
      <c r="CA12" s="168">
        <f>'Проверочная  таблица'!RN13</f>
        <v>0</v>
      </c>
      <c r="CB12" s="103">
        <f>'Проверочная  таблица'!RO13</f>
        <v>0</v>
      </c>
      <c r="CC12" s="101">
        <f>'Проверочная  таблица'!RP13</f>
        <v>0</v>
      </c>
      <c r="CD12" s="103">
        <f>'Проверочная  таблица'!RS13</f>
        <v>4100000</v>
      </c>
      <c r="CE12" s="103">
        <f>'Проверочная  таблица'!RV13</f>
        <v>1029981.11</v>
      </c>
      <c r="CF12" s="103">
        <f t="shared" ref="CF12:CF28" si="7">CH12+CN12+CT12+CV12+CL12+CP12+CR12+CJ12</f>
        <v>15000000</v>
      </c>
      <c r="CG12" s="101">
        <f t="shared" ref="CG12:CG28" si="8">CI12+CO12+CU12+CW12+CM12+CQ12+CS12+CK12</f>
        <v>0</v>
      </c>
      <c r="CH12" s="104">
        <f>'Проверочная  таблица'!SA13</f>
        <v>0</v>
      </c>
      <c r="CI12" s="103">
        <f>'Проверочная  таблица'!SE13</f>
        <v>0</v>
      </c>
      <c r="CJ12" s="103">
        <f>'Проверочная  таблица'!SI13</f>
        <v>0</v>
      </c>
      <c r="CK12" s="101">
        <f>'Проверочная  таблица'!SL13</f>
        <v>0</v>
      </c>
      <c r="CL12" s="104">
        <f>'Проверочная  таблица'!SN13+'Проверочная  таблица'!SR13</f>
        <v>0</v>
      </c>
      <c r="CM12" s="101">
        <f>'Проверочная  таблица'!SP13+'Проверочная  таблица'!ST13</f>
        <v>0</v>
      </c>
      <c r="CN12" s="104">
        <f>'Проверочная  таблица'!SZ13+'Проверочная  таблица'!TD13</f>
        <v>15000000</v>
      </c>
      <c r="CO12" s="103">
        <f>'Проверочная  таблица'!TB13+'Проверочная  таблица'!TF13</f>
        <v>0</v>
      </c>
      <c r="CP12" s="103">
        <f>'Проверочная  таблица'!TL13+'Проверочная  таблица'!TP13</f>
        <v>0</v>
      </c>
      <c r="CQ12" s="103">
        <f>'Проверочная  таблица'!TN13+'Проверочная  таблица'!TR13</f>
        <v>0</v>
      </c>
      <c r="CR12" s="103">
        <f>'Проверочная  таблица'!TY13</f>
        <v>0</v>
      </c>
      <c r="CS12" s="101">
        <f>'Проверочная  таблица'!UB13</f>
        <v>0</v>
      </c>
      <c r="CT12" s="103">
        <f>'Проверочная  таблица'!UI13</f>
        <v>0</v>
      </c>
      <c r="CU12" s="103">
        <f>'Проверочная  таблица'!UL13</f>
        <v>0</v>
      </c>
      <c r="CV12" s="103">
        <f>'Проверочная  таблица'!UO13</f>
        <v>0</v>
      </c>
      <c r="CW12" s="101">
        <f>'Проверочная  таблица'!UR13</f>
        <v>0</v>
      </c>
      <c r="CY12" s="822">
        <f t="shared" ref="CY12:CY36" si="9">(BP12-BR12)/1000</f>
        <v>4814.4669999999996</v>
      </c>
      <c r="CZ12" s="822">
        <f t="shared" ref="CZ12:CZ36" si="10">(BQ12-BS12)/1000</f>
        <v>1704.2251099999999</v>
      </c>
      <c r="DC12" s="1104">
        <f t="shared" si="2"/>
        <v>-39304719.909999996</v>
      </c>
    </row>
    <row r="13" spans="1:107" ht="25.5" customHeight="1" x14ac:dyDescent="0.3">
      <c r="A13" s="105" t="s">
        <v>82</v>
      </c>
      <c r="B13" s="103">
        <f t="shared" si="0"/>
        <v>58673240.969999991</v>
      </c>
      <c r="C13" s="103">
        <f t="shared" si="1"/>
        <v>482452.05</v>
      </c>
      <c r="D13" s="267">
        <f t="shared" si="3"/>
        <v>55031740.969999991</v>
      </c>
      <c r="E13" s="267">
        <f t="shared" si="4"/>
        <v>0</v>
      </c>
      <c r="F13" s="103">
        <f>'Проверочная  таблица'!CN14</f>
        <v>0</v>
      </c>
      <c r="G13" s="101">
        <f>'Проверочная  таблица'!CP14</f>
        <v>0</v>
      </c>
      <c r="H13" s="100">
        <f>'Проверочная  таблица'!CQ14+'Проверочная  таблица'!CS14</f>
        <v>33867129.159999996</v>
      </c>
      <c r="I13" s="103">
        <f>'Проверочная  таблица'!CR14+'Проверочная  таблица'!CT14</f>
        <v>0</v>
      </c>
      <c r="J13" s="103">
        <f>'Проверочная  таблица'!DI14</f>
        <v>0</v>
      </c>
      <c r="K13" s="101">
        <f>'Проверочная  таблица'!DL14</f>
        <v>0</v>
      </c>
      <c r="L13" s="104">
        <f>'Проверочная  таблица'!DP14</f>
        <v>0</v>
      </c>
      <c r="M13" s="101">
        <f>'Проверочная  таблица'!DX14</f>
        <v>0</v>
      </c>
      <c r="N13" s="104">
        <f>'Проверочная  таблица'!DR14</f>
        <v>0</v>
      </c>
      <c r="O13" s="103">
        <f>'Проверочная  таблица'!DZ14</f>
        <v>0</v>
      </c>
      <c r="P13" s="101">
        <f>'Проверочная  таблица'!EE14</f>
        <v>0</v>
      </c>
      <c r="Q13" s="103">
        <f>'Проверочная  таблица'!EH14</f>
        <v>0</v>
      </c>
      <c r="R13" s="103">
        <f>'Проверочная  таблица'!EK14</f>
        <v>0</v>
      </c>
      <c r="S13" s="103">
        <f>'Проверочная  таблица'!EP14</f>
        <v>0</v>
      </c>
      <c r="T13" s="103">
        <f>'Проверочная  таблица'!EM14</f>
        <v>0</v>
      </c>
      <c r="U13" s="101">
        <f>'Проверочная  таблица'!ER14</f>
        <v>0</v>
      </c>
      <c r="V13" s="103">
        <f>'Проверочная  таблица'!EU14</f>
        <v>0</v>
      </c>
      <c r="W13" s="101">
        <f>'Проверочная  таблица'!EX14</f>
        <v>0</v>
      </c>
      <c r="X13" s="104">
        <f>'Проверочная  таблица'!FA14</f>
        <v>0</v>
      </c>
      <c r="Y13" s="101">
        <f>'Проверочная  таблица'!FD14</f>
        <v>0</v>
      </c>
      <c r="Z13" s="104">
        <f>'Проверочная  таблица'!FG14</f>
        <v>0</v>
      </c>
      <c r="AA13" s="103">
        <f>'Проверочная  таблица'!FJ14</f>
        <v>0</v>
      </c>
      <c r="AB13" s="103">
        <f>'Проверочная  таблица'!FM14+'Проверочная  таблица'!FS14</f>
        <v>0</v>
      </c>
      <c r="AC13" s="103">
        <f>'Проверочная  таблица'!FP14+'Проверочная  таблица'!FV14</f>
        <v>0</v>
      </c>
      <c r="AD13" s="103">
        <f>'Проверочная  таблица'!GC14</f>
        <v>0</v>
      </c>
      <c r="AE13" s="101">
        <f>'Проверочная  таблица'!GF14</f>
        <v>0</v>
      </c>
      <c r="AF13" s="104">
        <f>'Проверочная  таблица'!GK14+'Проверочная  таблица'!GU14</f>
        <v>0</v>
      </c>
      <c r="AG13" s="103">
        <f>'Проверочная  таблица'!GP14+'Проверочная  таблица'!GZ14</f>
        <v>0</v>
      </c>
      <c r="AH13" s="103">
        <f>'Проверочная  таблица'!GI14+'Проверочная  таблица'!GS14</f>
        <v>0</v>
      </c>
      <c r="AI13" s="103">
        <f>'Проверочная  таблица'!GX14+'Проверочная  таблица'!GN14</f>
        <v>0</v>
      </c>
      <c r="AJ13" s="103">
        <f>'Проверочная  таблица'!HW14</f>
        <v>0</v>
      </c>
      <c r="AK13" s="101">
        <f>'Проверочная  таблица'!HZ14</f>
        <v>0</v>
      </c>
      <c r="AL13" s="104">
        <f>'Проверочная  таблица'!IC14</f>
        <v>0</v>
      </c>
      <c r="AM13" s="101">
        <f>'Проверочная  таблица'!IF14</f>
        <v>0</v>
      </c>
      <c r="AN13" s="104">
        <f>'Проверочная  таблица'!II14+'Проверочная  таблица'!IO14</f>
        <v>717708.89</v>
      </c>
      <c r="AO13" s="103">
        <f>'Проверочная  таблица'!IL14+'Проверочная  таблица'!IR14</f>
        <v>0</v>
      </c>
      <c r="AP13" s="103">
        <f>'Проверочная  таблица'!JG14</f>
        <v>0</v>
      </c>
      <c r="AQ13" s="101">
        <f>'Проверочная  таблица'!JJ14</f>
        <v>0</v>
      </c>
      <c r="AR13" s="104">
        <f>'Проверочная  таблица'!JO14+'Проверочная  таблица'!JY14</f>
        <v>4979.5200000000004</v>
      </c>
      <c r="AS13" s="103">
        <f>'Проверочная  таблица'!KD14+'Проверочная  таблица'!JT14</f>
        <v>0</v>
      </c>
      <c r="AT13" s="103">
        <f>'Проверочная  таблица'!JM14+'Проверочная  таблица'!JW14</f>
        <v>0</v>
      </c>
      <c r="AU13" s="101">
        <f>'Проверочная  таблица'!KB14+'Проверочная  таблица'!JR14</f>
        <v>0</v>
      </c>
      <c r="AV13" s="104">
        <f>'Проверочная  таблица'!LA14</f>
        <v>0</v>
      </c>
      <c r="AW13" s="103">
        <f>'Проверочная  таблица'!LG14</f>
        <v>0</v>
      </c>
      <c r="AX13" s="103">
        <f>'Проверочная  таблица'!LC14</f>
        <v>0</v>
      </c>
      <c r="AY13" s="101">
        <f>'Проверочная  таблица'!LI14</f>
        <v>0</v>
      </c>
      <c r="AZ13" s="104">
        <f>'Проверочная  таблица'!LO14</f>
        <v>0</v>
      </c>
      <c r="BA13" s="101">
        <f>'Проверочная  таблица'!LT14</f>
        <v>0</v>
      </c>
      <c r="BB13" s="103">
        <f>'Проверочная  таблица'!LX14</f>
        <v>0</v>
      </c>
      <c r="BC13" s="101">
        <f>'Проверочная  таблица'!MB14</f>
        <v>0</v>
      </c>
      <c r="BD13" s="104">
        <f>'Проверочная  таблица'!MI14+'Проверочная  таблица'!MQ14</f>
        <v>16530000</v>
      </c>
      <c r="BE13" s="101">
        <f>'Проверочная  таблица'!MM14+'Проверочная  таблица'!MU14</f>
        <v>0</v>
      </c>
      <c r="BF13" s="103">
        <f>'Проверочная  таблица'!NO14</f>
        <v>3911923.4</v>
      </c>
      <c r="BG13" s="101">
        <f>'Проверочная  таблица'!NR14</f>
        <v>0</v>
      </c>
      <c r="BH13" s="100">
        <f>'Проверочная  таблица'!OG14</f>
        <v>0</v>
      </c>
      <c r="BI13" s="101">
        <f>'Проверочная  таблица'!OJ14</f>
        <v>0</v>
      </c>
      <c r="BJ13" s="103">
        <f>'Проверочная  таблица'!OW14</f>
        <v>0</v>
      </c>
      <c r="BK13" s="101">
        <f>'Проверочная  таблица'!PD14</f>
        <v>0</v>
      </c>
      <c r="BL13" s="103">
        <f>'Проверочная  таблица'!OM14+'Проверочная  таблица'!OY14</f>
        <v>0</v>
      </c>
      <c r="BM13" s="103">
        <f>'Проверочная  таблица'!OR14+'Проверочная  таблица'!PF14</f>
        <v>0</v>
      </c>
      <c r="BN13" s="103">
        <f>'Проверочная  таблица'!PA14+'Проверочная  таблица'!OO14</f>
        <v>0</v>
      </c>
      <c r="BO13" s="101">
        <f>'Проверочная  таблица'!PH14+'Проверочная  таблица'!OT14</f>
        <v>0</v>
      </c>
      <c r="BP13" s="104">
        <f t="shared" si="5"/>
        <v>3641500</v>
      </c>
      <c r="BQ13" s="101">
        <f t="shared" si="6"/>
        <v>482452.05</v>
      </c>
      <c r="BR13" s="104">
        <f>'Проверочная  таблица'!RE14</f>
        <v>1238500</v>
      </c>
      <c r="BS13" s="101">
        <f>'Проверочная  таблица'!RF14</f>
        <v>170070.25</v>
      </c>
      <c r="BT13" s="100">
        <f>'Проверочная  таблица'!RG14</f>
        <v>3000</v>
      </c>
      <c r="BU13" s="100">
        <f>'Проверочная  таблица'!RH14</f>
        <v>0</v>
      </c>
      <c r="BV13" s="269">
        <f>'Проверочная  таблица'!RI14</f>
        <v>0</v>
      </c>
      <c r="BW13" s="168">
        <f>'Проверочная  таблица'!RJ14</f>
        <v>0</v>
      </c>
      <c r="BX13" s="170">
        <f>'Проверочная  таблица'!RK14</f>
        <v>0</v>
      </c>
      <c r="BY13" s="168">
        <f>'Проверочная  таблица'!RL14</f>
        <v>0</v>
      </c>
      <c r="BZ13" s="170">
        <f>'Проверочная  таблица'!RM14</f>
        <v>0</v>
      </c>
      <c r="CA13" s="168">
        <f>'Проверочная  таблица'!RN14</f>
        <v>0</v>
      </c>
      <c r="CB13" s="103">
        <f>'Проверочная  таблица'!RO14</f>
        <v>0</v>
      </c>
      <c r="CC13" s="101">
        <f>'Проверочная  таблица'!RP14</f>
        <v>0</v>
      </c>
      <c r="CD13" s="103">
        <f>'Проверочная  таблица'!RS14</f>
        <v>2400000</v>
      </c>
      <c r="CE13" s="103">
        <f>'Проверочная  таблица'!RV14</f>
        <v>312381.8</v>
      </c>
      <c r="CF13" s="103">
        <f t="shared" si="7"/>
        <v>0</v>
      </c>
      <c r="CG13" s="101">
        <f t="shared" si="8"/>
        <v>0</v>
      </c>
      <c r="CH13" s="104">
        <f>'Проверочная  таблица'!SA14</f>
        <v>0</v>
      </c>
      <c r="CI13" s="103">
        <f>'Проверочная  таблица'!SE14</f>
        <v>0</v>
      </c>
      <c r="CJ13" s="103">
        <f>'Проверочная  таблица'!SI14</f>
        <v>0</v>
      </c>
      <c r="CK13" s="101">
        <f>'Проверочная  таблица'!SL14</f>
        <v>0</v>
      </c>
      <c r="CL13" s="104">
        <f>'Проверочная  таблица'!SN14+'Проверочная  таблица'!SR14</f>
        <v>0</v>
      </c>
      <c r="CM13" s="101">
        <f>'Проверочная  таблица'!SP14+'Проверочная  таблица'!ST14</f>
        <v>0</v>
      </c>
      <c r="CN13" s="104">
        <f>'Проверочная  таблица'!SZ14+'Проверочная  таблица'!TD14</f>
        <v>0</v>
      </c>
      <c r="CO13" s="103">
        <f>'Проверочная  таблица'!TB14+'Проверочная  таблица'!TF14</f>
        <v>0</v>
      </c>
      <c r="CP13" s="103">
        <f>'Проверочная  таблица'!TL14+'Проверочная  таблица'!TP14</f>
        <v>0</v>
      </c>
      <c r="CQ13" s="103">
        <f>'Проверочная  таблица'!TN14+'Проверочная  таблица'!TR14</f>
        <v>0</v>
      </c>
      <c r="CR13" s="103">
        <f>'Проверочная  таблица'!TY14</f>
        <v>0</v>
      </c>
      <c r="CS13" s="101">
        <f>'Проверочная  таблица'!UB14</f>
        <v>0</v>
      </c>
      <c r="CT13" s="103">
        <f>'Проверочная  таблица'!UI14</f>
        <v>0</v>
      </c>
      <c r="CU13" s="103">
        <f>'Проверочная  таблица'!UL14</f>
        <v>0</v>
      </c>
      <c r="CV13" s="103">
        <f>'Проверочная  таблица'!UO14</f>
        <v>0</v>
      </c>
      <c r="CW13" s="101">
        <f>'Проверочная  таблица'!UR14</f>
        <v>0</v>
      </c>
      <c r="CY13" s="822">
        <f t="shared" si="9"/>
        <v>2403</v>
      </c>
      <c r="CZ13" s="822">
        <f t="shared" si="10"/>
        <v>312.3818</v>
      </c>
      <c r="DC13" s="1104">
        <f t="shared" si="2"/>
        <v>-55031740.969999991</v>
      </c>
    </row>
    <row r="14" spans="1:107" ht="25.5" customHeight="1" x14ac:dyDescent="0.3">
      <c r="A14" s="102" t="s">
        <v>83</v>
      </c>
      <c r="B14" s="103">
        <f t="shared" si="0"/>
        <v>9758328.5800000001</v>
      </c>
      <c r="C14" s="103">
        <f t="shared" si="1"/>
        <v>1106529.5899999999</v>
      </c>
      <c r="D14" s="267">
        <f t="shared" si="3"/>
        <v>4930928.58</v>
      </c>
      <c r="E14" s="267">
        <f t="shared" si="4"/>
        <v>0</v>
      </c>
      <c r="F14" s="103">
        <f>'Проверочная  таблица'!CN15</f>
        <v>0</v>
      </c>
      <c r="G14" s="101">
        <f>'Проверочная  таблица'!CP15</f>
        <v>0</v>
      </c>
      <c r="H14" s="100">
        <f>'Проверочная  таблица'!CQ15+'Проверочная  таблица'!CS15</f>
        <v>0</v>
      </c>
      <c r="I14" s="103">
        <f>'Проверочная  таблица'!CR15+'Проверочная  таблица'!CT15</f>
        <v>0</v>
      </c>
      <c r="J14" s="103">
        <f>'Проверочная  таблица'!DI15</f>
        <v>0</v>
      </c>
      <c r="K14" s="101">
        <f>'Проверочная  таблица'!DL15</f>
        <v>0</v>
      </c>
      <c r="L14" s="104">
        <f>'Проверочная  таблица'!DP15</f>
        <v>0</v>
      </c>
      <c r="M14" s="101">
        <f>'Проверочная  таблица'!DX15</f>
        <v>0</v>
      </c>
      <c r="N14" s="104">
        <f>'Проверочная  таблица'!DR15</f>
        <v>0</v>
      </c>
      <c r="O14" s="103">
        <f>'Проверочная  таблица'!DZ15</f>
        <v>0</v>
      </c>
      <c r="P14" s="101">
        <f>'Проверочная  таблица'!EE15</f>
        <v>0</v>
      </c>
      <c r="Q14" s="103">
        <f>'Проверочная  таблица'!EH15</f>
        <v>0</v>
      </c>
      <c r="R14" s="103">
        <f>'Проверочная  таблица'!EK15</f>
        <v>0</v>
      </c>
      <c r="S14" s="103">
        <f>'Проверочная  таблица'!EP15</f>
        <v>0</v>
      </c>
      <c r="T14" s="103">
        <f>'Проверочная  таблица'!EM15</f>
        <v>0</v>
      </c>
      <c r="U14" s="101">
        <f>'Проверочная  таблица'!ER15</f>
        <v>0</v>
      </c>
      <c r="V14" s="103">
        <f>'Проверочная  таблица'!EU15</f>
        <v>0</v>
      </c>
      <c r="W14" s="101">
        <f>'Проверочная  таблица'!EX15</f>
        <v>0</v>
      </c>
      <c r="X14" s="104">
        <f>'Проверочная  таблица'!FA15</f>
        <v>0</v>
      </c>
      <c r="Y14" s="101">
        <f>'Проверочная  таблица'!FD15</f>
        <v>0</v>
      </c>
      <c r="Z14" s="104">
        <f>'Проверочная  таблица'!FG15</f>
        <v>0</v>
      </c>
      <c r="AA14" s="103">
        <f>'Проверочная  таблица'!FJ15</f>
        <v>0</v>
      </c>
      <c r="AB14" s="103">
        <f>'Проверочная  таблица'!FM15+'Проверочная  таблица'!FS15</f>
        <v>0</v>
      </c>
      <c r="AC14" s="103">
        <f>'Проверочная  таблица'!FP15+'Проверочная  таблица'!FV15</f>
        <v>0</v>
      </c>
      <c r="AD14" s="103">
        <f>'Проверочная  таблица'!GC15</f>
        <v>0</v>
      </c>
      <c r="AE14" s="101">
        <f>'Проверочная  таблица'!GF15</f>
        <v>0</v>
      </c>
      <c r="AF14" s="104">
        <f>'Проверочная  таблица'!GK15+'Проверочная  таблица'!GU15</f>
        <v>0</v>
      </c>
      <c r="AG14" s="103">
        <f>'Проверочная  таблица'!GP15+'Проверочная  таблица'!GZ15</f>
        <v>0</v>
      </c>
      <c r="AH14" s="103">
        <f>'Проверочная  таблица'!GI15+'Проверочная  таблица'!GS15</f>
        <v>0</v>
      </c>
      <c r="AI14" s="103">
        <f>'Проверочная  таблица'!GX15+'Проверочная  таблица'!GN15</f>
        <v>0</v>
      </c>
      <c r="AJ14" s="103">
        <f>'Проверочная  таблица'!HW15</f>
        <v>0</v>
      </c>
      <c r="AK14" s="101">
        <f>'Проверочная  таблица'!HZ15</f>
        <v>0</v>
      </c>
      <c r="AL14" s="104">
        <f>'Проверочная  таблица'!IC15</f>
        <v>0</v>
      </c>
      <c r="AM14" s="101">
        <f>'Проверочная  таблица'!IF15</f>
        <v>0</v>
      </c>
      <c r="AN14" s="104">
        <f>'Проверочная  таблица'!II15+'Проверочная  таблица'!IO15</f>
        <v>666596.05000000005</v>
      </c>
      <c r="AO14" s="103">
        <f>'Проверочная  таблица'!IL15+'Проверочная  таблица'!IR15</f>
        <v>0</v>
      </c>
      <c r="AP14" s="103">
        <f>'Проверочная  таблица'!JG15</f>
        <v>0</v>
      </c>
      <c r="AQ14" s="101">
        <f>'Проверочная  таблица'!JJ15</f>
        <v>0</v>
      </c>
      <c r="AR14" s="104">
        <f>'Проверочная  таблица'!JO15+'Проверочная  таблица'!JY15</f>
        <v>0</v>
      </c>
      <c r="AS14" s="103">
        <f>'Проверочная  таблица'!KD15+'Проверочная  таблица'!JT15</f>
        <v>0</v>
      </c>
      <c r="AT14" s="103">
        <f>'Проверочная  таблица'!JM15+'Проверочная  таблица'!JW15</f>
        <v>0</v>
      </c>
      <c r="AU14" s="101">
        <f>'Проверочная  таблица'!KB15+'Проверочная  таблица'!JR15</f>
        <v>0</v>
      </c>
      <c r="AV14" s="104">
        <f>'Проверочная  таблица'!LA15</f>
        <v>0</v>
      </c>
      <c r="AW14" s="103">
        <f>'Проверочная  таблица'!LG15</f>
        <v>0</v>
      </c>
      <c r="AX14" s="103">
        <f>'Проверочная  таблица'!LC15</f>
        <v>0</v>
      </c>
      <c r="AY14" s="101">
        <f>'Проверочная  таблица'!LI15</f>
        <v>0</v>
      </c>
      <c r="AZ14" s="104">
        <f>'Проверочная  таблица'!LO15</f>
        <v>0</v>
      </c>
      <c r="BA14" s="101">
        <f>'Проверочная  таблица'!LT15</f>
        <v>0</v>
      </c>
      <c r="BB14" s="103">
        <f>'Проверочная  таблица'!LX15</f>
        <v>0</v>
      </c>
      <c r="BC14" s="101">
        <f>'Проверочная  таблица'!MB15</f>
        <v>0</v>
      </c>
      <c r="BD14" s="104">
        <f>'Проверочная  таблица'!MI15+'Проверочная  таблица'!MQ15</f>
        <v>0</v>
      </c>
      <c r="BE14" s="101">
        <f>'Проверочная  таблица'!MM15+'Проверочная  таблица'!MU15</f>
        <v>0</v>
      </c>
      <c r="BF14" s="103">
        <f>'Проверочная  таблица'!NO15</f>
        <v>4264332.53</v>
      </c>
      <c r="BG14" s="101">
        <f>'Проверочная  таблица'!NR15</f>
        <v>0</v>
      </c>
      <c r="BH14" s="100">
        <f>'Проверочная  таблица'!OG15</f>
        <v>0</v>
      </c>
      <c r="BI14" s="101">
        <f>'Проверочная  таблица'!OJ15</f>
        <v>0</v>
      </c>
      <c r="BJ14" s="103">
        <f>'Проверочная  таблица'!OW15</f>
        <v>0</v>
      </c>
      <c r="BK14" s="101">
        <f>'Проверочная  таблица'!PD15</f>
        <v>0</v>
      </c>
      <c r="BL14" s="103">
        <f>'Проверочная  таблица'!OM15+'Проверочная  таблица'!OY15</f>
        <v>0</v>
      </c>
      <c r="BM14" s="103">
        <f>'Проверочная  таблица'!OR15+'Проверочная  таблица'!PF15</f>
        <v>0</v>
      </c>
      <c r="BN14" s="103">
        <f>'Проверочная  таблица'!PA15+'Проверочная  таблица'!OO15</f>
        <v>0</v>
      </c>
      <c r="BO14" s="101">
        <f>'Проверочная  таблица'!PH15+'Проверочная  таблица'!OT15</f>
        <v>0</v>
      </c>
      <c r="BP14" s="104">
        <f t="shared" si="5"/>
        <v>4827400</v>
      </c>
      <c r="BQ14" s="101">
        <f t="shared" si="6"/>
        <v>1106529.5899999999</v>
      </c>
      <c r="BR14" s="104">
        <f>'Проверочная  таблица'!RE15</f>
        <v>1877400</v>
      </c>
      <c r="BS14" s="101">
        <f>'Проверочная  таблица'!RF15</f>
        <v>469400</v>
      </c>
      <c r="BT14" s="100">
        <f>'Проверочная  таблица'!RG15</f>
        <v>0</v>
      </c>
      <c r="BU14" s="100">
        <f>'Проверочная  таблица'!RH15</f>
        <v>0</v>
      </c>
      <c r="BV14" s="269">
        <f>'Проверочная  таблица'!RI15</f>
        <v>0</v>
      </c>
      <c r="BW14" s="168">
        <f>'Проверочная  таблица'!RJ15</f>
        <v>0</v>
      </c>
      <c r="BX14" s="170">
        <f>'Проверочная  таблица'!RK15</f>
        <v>0</v>
      </c>
      <c r="BY14" s="168">
        <f>'Проверочная  таблица'!RL15</f>
        <v>0</v>
      </c>
      <c r="BZ14" s="170">
        <f>'Проверочная  таблица'!RM15</f>
        <v>0</v>
      </c>
      <c r="CA14" s="168">
        <f>'Проверочная  таблица'!RN15</f>
        <v>0</v>
      </c>
      <c r="CB14" s="103">
        <f>'Проверочная  таблица'!RO15</f>
        <v>0</v>
      </c>
      <c r="CC14" s="101">
        <f>'Проверочная  таблица'!RP15</f>
        <v>0</v>
      </c>
      <c r="CD14" s="103">
        <f>'Проверочная  таблица'!RS15</f>
        <v>2950000</v>
      </c>
      <c r="CE14" s="103">
        <f>'Проверочная  таблица'!RV15</f>
        <v>637129.59</v>
      </c>
      <c r="CF14" s="103">
        <f t="shared" si="7"/>
        <v>0</v>
      </c>
      <c r="CG14" s="101">
        <f t="shared" si="8"/>
        <v>0</v>
      </c>
      <c r="CH14" s="104">
        <f>'Проверочная  таблица'!SA15</f>
        <v>0</v>
      </c>
      <c r="CI14" s="103">
        <f>'Проверочная  таблица'!SE15</f>
        <v>0</v>
      </c>
      <c r="CJ14" s="103">
        <f>'Проверочная  таблица'!SI15</f>
        <v>0</v>
      </c>
      <c r="CK14" s="101">
        <f>'Проверочная  таблица'!SL15</f>
        <v>0</v>
      </c>
      <c r="CL14" s="104">
        <f>'Проверочная  таблица'!SN15+'Проверочная  таблица'!SR15</f>
        <v>0</v>
      </c>
      <c r="CM14" s="101">
        <f>'Проверочная  таблица'!SP15+'Проверочная  таблица'!ST15</f>
        <v>0</v>
      </c>
      <c r="CN14" s="104">
        <f>'Проверочная  таблица'!SZ15+'Проверочная  таблица'!TD15</f>
        <v>0</v>
      </c>
      <c r="CO14" s="103">
        <f>'Проверочная  таблица'!TB15+'Проверочная  таблица'!TF15</f>
        <v>0</v>
      </c>
      <c r="CP14" s="103">
        <f>'Проверочная  таблица'!TL15+'Проверочная  таблица'!TP15</f>
        <v>0</v>
      </c>
      <c r="CQ14" s="103">
        <f>'Проверочная  таблица'!TN15+'Проверочная  таблица'!TR15</f>
        <v>0</v>
      </c>
      <c r="CR14" s="103">
        <f>'Проверочная  таблица'!TY15</f>
        <v>0</v>
      </c>
      <c r="CS14" s="101">
        <f>'Проверочная  таблица'!UB15</f>
        <v>0</v>
      </c>
      <c r="CT14" s="103">
        <f>'Проверочная  таблица'!UI15</f>
        <v>0</v>
      </c>
      <c r="CU14" s="103">
        <f>'Проверочная  таблица'!UL15</f>
        <v>0</v>
      </c>
      <c r="CV14" s="103">
        <f>'Проверочная  таблица'!UO15</f>
        <v>0</v>
      </c>
      <c r="CW14" s="101">
        <f>'Проверочная  таблица'!UR15</f>
        <v>0</v>
      </c>
      <c r="CY14" s="822">
        <f t="shared" si="9"/>
        <v>2950</v>
      </c>
      <c r="CZ14" s="822">
        <f t="shared" si="10"/>
        <v>637.12958999999989</v>
      </c>
      <c r="DC14" s="1104">
        <f t="shared" si="2"/>
        <v>-4930928.58</v>
      </c>
    </row>
    <row r="15" spans="1:107" ht="25.5" customHeight="1" x14ac:dyDescent="0.3">
      <c r="A15" s="105" t="s">
        <v>84</v>
      </c>
      <c r="B15" s="103">
        <f t="shared" si="0"/>
        <v>99577582.030000001</v>
      </c>
      <c r="C15" s="103">
        <f t="shared" si="1"/>
        <v>891272.66</v>
      </c>
      <c r="D15" s="267">
        <f t="shared" si="3"/>
        <v>96436082.030000001</v>
      </c>
      <c r="E15" s="267">
        <f t="shared" si="4"/>
        <v>0</v>
      </c>
      <c r="F15" s="103">
        <f>'Проверочная  таблица'!CN16</f>
        <v>0</v>
      </c>
      <c r="G15" s="101">
        <f>'Проверочная  таблица'!CP16</f>
        <v>0</v>
      </c>
      <c r="H15" s="100">
        <f>'Проверочная  таблица'!CQ16+'Проверочная  таблица'!CS16</f>
        <v>0</v>
      </c>
      <c r="I15" s="103">
        <f>'Проверочная  таблица'!CR16+'Проверочная  таблица'!CT16</f>
        <v>0</v>
      </c>
      <c r="J15" s="103">
        <f>'Проверочная  таблица'!DI16</f>
        <v>0</v>
      </c>
      <c r="K15" s="101">
        <f>'Проверочная  таблица'!DL16</f>
        <v>0</v>
      </c>
      <c r="L15" s="104">
        <f>'Проверочная  таблица'!DP16</f>
        <v>0</v>
      </c>
      <c r="M15" s="101">
        <f>'Проверочная  таблица'!DX16</f>
        <v>0</v>
      </c>
      <c r="N15" s="104">
        <f>'Проверочная  таблица'!DR16</f>
        <v>363600</v>
      </c>
      <c r="O15" s="103">
        <f>'Проверочная  таблица'!DZ16</f>
        <v>0</v>
      </c>
      <c r="P15" s="101">
        <f>'Проверочная  таблица'!EE16</f>
        <v>0</v>
      </c>
      <c r="Q15" s="103">
        <f>'Проверочная  таблица'!EH16</f>
        <v>0</v>
      </c>
      <c r="R15" s="103">
        <f>'Проверочная  таблица'!EK16</f>
        <v>0</v>
      </c>
      <c r="S15" s="103">
        <f>'Проверочная  таблица'!EP16</f>
        <v>0</v>
      </c>
      <c r="T15" s="103">
        <f>'Проверочная  таблица'!EM16</f>
        <v>0</v>
      </c>
      <c r="U15" s="101">
        <f>'Проверочная  таблица'!ER16</f>
        <v>0</v>
      </c>
      <c r="V15" s="103">
        <f>'Проверочная  таблица'!EU16</f>
        <v>0</v>
      </c>
      <c r="W15" s="101">
        <f>'Проверочная  таблица'!EX16</f>
        <v>0</v>
      </c>
      <c r="X15" s="104">
        <f>'Проверочная  таблица'!FA16</f>
        <v>0</v>
      </c>
      <c r="Y15" s="101">
        <f>'Проверочная  таблица'!FD16</f>
        <v>0</v>
      </c>
      <c r="Z15" s="104">
        <f>'Проверочная  таблица'!FG16</f>
        <v>0</v>
      </c>
      <c r="AA15" s="103">
        <f>'Проверочная  таблица'!FJ16</f>
        <v>0</v>
      </c>
      <c r="AB15" s="103">
        <f>'Проверочная  таблица'!FM16+'Проверочная  таблица'!FS16</f>
        <v>0</v>
      </c>
      <c r="AC15" s="103">
        <f>'Проверочная  таблица'!FP16+'Проверочная  таблица'!FV16</f>
        <v>0</v>
      </c>
      <c r="AD15" s="103">
        <f>'Проверочная  таблица'!GC16</f>
        <v>0</v>
      </c>
      <c r="AE15" s="101">
        <f>'Проверочная  таблица'!GF16</f>
        <v>0</v>
      </c>
      <c r="AF15" s="104">
        <f>'Проверочная  таблица'!GK16+'Проверочная  таблица'!GU16</f>
        <v>229345.17</v>
      </c>
      <c r="AG15" s="103">
        <f>'Проверочная  таблица'!GP16+'Проверочная  таблица'!GZ16</f>
        <v>0</v>
      </c>
      <c r="AH15" s="103">
        <f>'Проверочная  таблица'!GI16+'Проверочная  таблица'!GS16</f>
        <v>0</v>
      </c>
      <c r="AI15" s="103">
        <f>'Проверочная  таблица'!GX16+'Проверочная  таблица'!GN16</f>
        <v>0</v>
      </c>
      <c r="AJ15" s="103">
        <f>'Проверочная  таблица'!HW16</f>
        <v>0</v>
      </c>
      <c r="AK15" s="101">
        <f>'Проверочная  таблица'!HZ16</f>
        <v>0</v>
      </c>
      <c r="AL15" s="104">
        <f>'Проверочная  таблица'!IC16</f>
        <v>0</v>
      </c>
      <c r="AM15" s="101">
        <f>'Проверочная  таблица'!IF16</f>
        <v>0</v>
      </c>
      <c r="AN15" s="104">
        <f>'Проверочная  таблица'!II16+'Проверочная  таблица'!IO16</f>
        <v>860252.10000000009</v>
      </c>
      <c r="AO15" s="103">
        <f>'Проверочная  таблица'!IL16+'Проверочная  таблица'!IR16</f>
        <v>0</v>
      </c>
      <c r="AP15" s="103">
        <f>'Проверочная  таблица'!JG16</f>
        <v>0</v>
      </c>
      <c r="AQ15" s="101">
        <f>'Проверочная  таблица'!JJ16</f>
        <v>0</v>
      </c>
      <c r="AR15" s="104">
        <f>'Проверочная  таблица'!JO16+'Проверочная  таблица'!JY16</f>
        <v>0</v>
      </c>
      <c r="AS15" s="103">
        <f>'Проверочная  таблица'!KD16+'Проверочная  таблица'!JT16</f>
        <v>0</v>
      </c>
      <c r="AT15" s="103">
        <f>'Проверочная  таблица'!JM16+'Проверочная  таблица'!JW16</f>
        <v>0</v>
      </c>
      <c r="AU15" s="101">
        <f>'Проверочная  таблица'!KB16+'Проверочная  таблица'!JR16</f>
        <v>0</v>
      </c>
      <c r="AV15" s="104">
        <f>'Проверочная  таблица'!LA16</f>
        <v>0</v>
      </c>
      <c r="AW15" s="103">
        <f>'Проверочная  таблица'!LG16</f>
        <v>0</v>
      </c>
      <c r="AX15" s="103">
        <f>'Проверочная  таблица'!LC16</f>
        <v>0</v>
      </c>
      <c r="AY15" s="101">
        <f>'Проверочная  таблица'!LI16</f>
        <v>0</v>
      </c>
      <c r="AZ15" s="104">
        <f>'Проверочная  таблица'!LO16</f>
        <v>0</v>
      </c>
      <c r="BA15" s="101">
        <f>'Проверочная  таблица'!LT16</f>
        <v>0</v>
      </c>
      <c r="BB15" s="103">
        <f>'Проверочная  таблица'!LX16</f>
        <v>0</v>
      </c>
      <c r="BC15" s="101">
        <f>'Проверочная  таблица'!MB16</f>
        <v>0</v>
      </c>
      <c r="BD15" s="104">
        <f>'Проверочная  таблица'!MI16+'Проверочная  таблица'!MQ16</f>
        <v>0</v>
      </c>
      <c r="BE15" s="101">
        <f>'Проверочная  таблица'!MM16+'Проверочная  таблица'!MU16</f>
        <v>0</v>
      </c>
      <c r="BF15" s="103">
        <f>'Проверочная  таблица'!NO16</f>
        <v>8534784.7599999998</v>
      </c>
      <c r="BG15" s="101">
        <f>'Проверочная  таблица'!NR16</f>
        <v>0</v>
      </c>
      <c r="BH15" s="100">
        <f>'Проверочная  таблица'!OG16</f>
        <v>0</v>
      </c>
      <c r="BI15" s="101">
        <f>'Проверочная  таблица'!OJ16</f>
        <v>0</v>
      </c>
      <c r="BJ15" s="103">
        <f>'Проверочная  таблица'!OW16</f>
        <v>20041800</v>
      </c>
      <c r="BK15" s="101">
        <f>'Проверочная  таблица'!PD16</f>
        <v>0</v>
      </c>
      <c r="BL15" s="103">
        <f>'Проверочная  таблица'!OM16+'Проверочная  таблица'!OY16</f>
        <v>0</v>
      </c>
      <c r="BM15" s="103">
        <f>'Проверочная  таблица'!OR16+'Проверочная  таблица'!PF16</f>
        <v>0</v>
      </c>
      <c r="BN15" s="103">
        <f>'Проверочная  таблица'!PA16+'Проверочная  таблица'!OO16</f>
        <v>66406300</v>
      </c>
      <c r="BO15" s="101">
        <f>'Проверочная  таблица'!PH16+'Проверочная  таблица'!OT16</f>
        <v>0</v>
      </c>
      <c r="BP15" s="104">
        <f t="shared" si="5"/>
        <v>3141500</v>
      </c>
      <c r="BQ15" s="101">
        <f t="shared" si="6"/>
        <v>891272.66</v>
      </c>
      <c r="BR15" s="104">
        <f>'Проверочная  таблица'!RE16</f>
        <v>1637500</v>
      </c>
      <c r="BS15" s="101">
        <f>'Проверочная  таблица'!RF16</f>
        <v>305383.51</v>
      </c>
      <c r="BT15" s="100">
        <f>'Проверочная  таблица'!RG16</f>
        <v>4000</v>
      </c>
      <c r="BU15" s="100">
        <f>'Проверочная  таблица'!RH16</f>
        <v>0</v>
      </c>
      <c r="BV15" s="269">
        <f>'Проверочная  таблица'!RI16</f>
        <v>0</v>
      </c>
      <c r="BW15" s="168">
        <f>'Проверочная  таблица'!RJ16</f>
        <v>0</v>
      </c>
      <c r="BX15" s="170">
        <f>'Проверочная  таблица'!RK16</f>
        <v>0</v>
      </c>
      <c r="BY15" s="168">
        <f>'Проверочная  таблица'!RL16</f>
        <v>0</v>
      </c>
      <c r="BZ15" s="170">
        <f>'Проверочная  таблица'!RM16</f>
        <v>0</v>
      </c>
      <c r="CA15" s="168">
        <f>'Проверочная  таблица'!RN16</f>
        <v>0</v>
      </c>
      <c r="CB15" s="103">
        <f>'Проверочная  таблица'!RO16</f>
        <v>0</v>
      </c>
      <c r="CC15" s="101">
        <f>'Проверочная  таблица'!RP16</f>
        <v>0</v>
      </c>
      <c r="CD15" s="103">
        <f>'Проверочная  таблица'!RS16</f>
        <v>1500000</v>
      </c>
      <c r="CE15" s="103">
        <f>'Проверочная  таблица'!RV16</f>
        <v>585889.15</v>
      </c>
      <c r="CF15" s="103">
        <f t="shared" si="7"/>
        <v>0</v>
      </c>
      <c r="CG15" s="101">
        <f t="shared" si="8"/>
        <v>0</v>
      </c>
      <c r="CH15" s="104">
        <f>'Проверочная  таблица'!SA16</f>
        <v>0</v>
      </c>
      <c r="CI15" s="103">
        <f>'Проверочная  таблица'!SE16</f>
        <v>0</v>
      </c>
      <c r="CJ15" s="103">
        <f>'Проверочная  таблица'!SI16</f>
        <v>0</v>
      </c>
      <c r="CK15" s="101">
        <f>'Проверочная  таблица'!SL16</f>
        <v>0</v>
      </c>
      <c r="CL15" s="104">
        <f>'Проверочная  таблица'!SN16+'Проверочная  таблица'!SR16</f>
        <v>0</v>
      </c>
      <c r="CM15" s="101">
        <f>'Проверочная  таблица'!SP16+'Проверочная  таблица'!ST16</f>
        <v>0</v>
      </c>
      <c r="CN15" s="104">
        <f>'Проверочная  таблица'!SZ16+'Проверочная  таблица'!TD16</f>
        <v>0</v>
      </c>
      <c r="CO15" s="103">
        <f>'Проверочная  таблица'!TB16+'Проверочная  таблица'!TF16</f>
        <v>0</v>
      </c>
      <c r="CP15" s="103">
        <f>'Проверочная  таблица'!TL16+'Проверочная  таблица'!TP16</f>
        <v>0</v>
      </c>
      <c r="CQ15" s="103">
        <f>'Проверочная  таблица'!TN16+'Проверочная  таблица'!TR16</f>
        <v>0</v>
      </c>
      <c r="CR15" s="103">
        <f>'Проверочная  таблица'!TY16</f>
        <v>0</v>
      </c>
      <c r="CS15" s="101">
        <f>'Проверочная  таблица'!UB16</f>
        <v>0</v>
      </c>
      <c r="CT15" s="103">
        <f>'Проверочная  таблица'!UI16</f>
        <v>0</v>
      </c>
      <c r="CU15" s="103">
        <f>'Проверочная  таблица'!UL16</f>
        <v>0</v>
      </c>
      <c r="CV15" s="103">
        <f>'Проверочная  таблица'!UO16</f>
        <v>0</v>
      </c>
      <c r="CW15" s="101">
        <f>'Проверочная  таблица'!UR16</f>
        <v>0</v>
      </c>
      <c r="CY15" s="822">
        <f t="shared" si="9"/>
        <v>1504</v>
      </c>
      <c r="CZ15" s="822">
        <f t="shared" si="10"/>
        <v>585.88914999999997</v>
      </c>
      <c r="DC15" s="1104">
        <f t="shared" si="2"/>
        <v>-96436082.030000001</v>
      </c>
    </row>
    <row r="16" spans="1:107" ht="25.5" customHeight="1" x14ac:dyDescent="0.3">
      <c r="A16" s="102" t="s">
        <v>85</v>
      </c>
      <c r="B16" s="103">
        <f t="shared" si="0"/>
        <v>29262097.789999999</v>
      </c>
      <c r="C16" s="103">
        <f t="shared" si="1"/>
        <v>3028765.12</v>
      </c>
      <c r="D16" s="267">
        <f t="shared" si="3"/>
        <v>26859597.789999999</v>
      </c>
      <c r="E16" s="267">
        <f t="shared" si="4"/>
        <v>2331683.61</v>
      </c>
      <c r="F16" s="103">
        <f>'Проверочная  таблица'!CN17</f>
        <v>0</v>
      </c>
      <c r="G16" s="101">
        <f>'Проверочная  таблица'!CP17</f>
        <v>0</v>
      </c>
      <c r="H16" s="100">
        <f>'Проверочная  таблица'!CQ17+'Проверочная  таблица'!CS17</f>
        <v>0</v>
      </c>
      <c r="I16" s="103">
        <f>'Проверочная  таблица'!CR17+'Проверочная  таблица'!CT17</f>
        <v>0</v>
      </c>
      <c r="J16" s="103">
        <f>'Проверочная  таблица'!DI17</f>
        <v>0</v>
      </c>
      <c r="K16" s="101">
        <f>'Проверочная  таблица'!DL17</f>
        <v>0</v>
      </c>
      <c r="L16" s="104">
        <f>'Проверочная  таблица'!DP17</f>
        <v>0</v>
      </c>
      <c r="M16" s="101">
        <f>'Проверочная  таблица'!DX17</f>
        <v>0</v>
      </c>
      <c r="N16" s="104">
        <f>'Проверочная  таблица'!DR17</f>
        <v>0</v>
      </c>
      <c r="O16" s="103">
        <f>'Проверочная  таблица'!DZ17</f>
        <v>0</v>
      </c>
      <c r="P16" s="101">
        <f>'Проверочная  таблица'!EE17</f>
        <v>0</v>
      </c>
      <c r="Q16" s="103">
        <f>'Проверочная  таблица'!EH17</f>
        <v>0</v>
      </c>
      <c r="R16" s="103">
        <f>'Проверочная  таблица'!EK17</f>
        <v>0</v>
      </c>
      <c r="S16" s="103">
        <f>'Проверочная  таблица'!EP17</f>
        <v>0</v>
      </c>
      <c r="T16" s="103">
        <f>'Проверочная  таблица'!EM17</f>
        <v>0</v>
      </c>
      <c r="U16" s="101">
        <f>'Проверочная  таблица'!ER17</f>
        <v>0</v>
      </c>
      <c r="V16" s="103">
        <f>'Проверочная  таблица'!EU17</f>
        <v>0</v>
      </c>
      <c r="W16" s="101">
        <f>'Проверочная  таблица'!EX17</f>
        <v>0</v>
      </c>
      <c r="X16" s="104">
        <f>'Проверочная  таблица'!FA17</f>
        <v>0</v>
      </c>
      <c r="Y16" s="101">
        <f>'Проверочная  таблица'!FD17</f>
        <v>0</v>
      </c>
      <c r="Z16" s="104">
        <f>'Проверочная  таблица'!FG17</f>
        <v>0</v>
      </c>
      <c r="AA16" s="103">
        <f>'Проверочная  таблица'!FJ17</f>
        <v>0</v>
      </c>
      <c r="AB16" s="103">
        <f>'Проверочная  таблица'!FM17+'Проверочная  таблица'!FS17</f>
        <v>0</v>
      </c>
      <c r="AC16" s="103">
        <f>'Проверочная  таблица'!FP17+'Проверочная  таблица'!FV17</f>
        <v>0</v>
      </c>
      <c r="AD16" s="103">
        <f>'Проверочная  таблица'!GC17</f>
        <v>0</v>
      </c>
      <c r="AE16" s="101">
        <f>'Проверочная  таблица'!GF17</f>
        <v>0</v>
      </c>
      <c r="AF16" s="104">
        <f>'Проверочная  таблица'!GK17+'Проверочная  таблица'!GU17</f>
        <v>646784.37999999989</v>
      </c>
      <c r="AG16" s="103">
        <f>'Проверочная  таблица'!GP17+'Проверочная  таблица'!GZ17</f>
        <v>0</v>
      </c>
      <c r="AH16" s="103">
        <f>'Проверочная  таблица'!GI17+'Проверочная  таблица'!GS17</f>
        <v>0</v>
      </c>
      <c r="AI16" s="103">
        <f>'Проверочная  таблица'!GX17+'Проверочная  таблица'!GN17</f>
        <v>0</v>
      </c>
      <c r="AJ16" s="103">
        <f>'Проверочная  таблица'!HW17</f>
        <v>0</v>
      </c>
      <c r="AK16" s="101">
        <f>'Проверочная  таблица'!HZ17</f>
        <v>0</v>
      </c>
      <c r="AL16" s="104">
        <f>'Проверочная  таблица'!IC17</f>
        <v>0</v>
      </c>
      <c r="AM16" s="101">
        <f>'Проверочная  таблица'!IF17</f>
        <v>0</v>
      </c>
      <c r="AN16" s="104">
        <f>'Проверочная  таблица'!II17+'Проверочная  таблица'!IO17</f>
        <v>955749</v>
      </c>
      <c r="AO16" s="103">
        <f>'Проверочная  таблица'!IL17+'Проверочная  таблица'!IR17</f>
        <v>0</v>
      </c>
      <c r="AP16" s="103">
        <f>'Проверочная  таблица'!JG17</f>
        <v>24211700</v>
      </c>
      <c r="AQ16" s="101">
        <f>'Проверочная  таблица'!JJ17</f>
        <v>2331683.61</v>
      </c>
      <c r="AR16" s="104">
        <f>'Проверочная  таблица'!JO17+'Проверочная  таблица'!JY17</f>
        <v>0</v>
      </c>
      <c r="AS16" s="103">
        <f>'Проверочная  таблица'!KD17+'Проверочная  таблица'!JT17</f>
        <v>0</v>
      </c>
      <c r="AT16" s="103">
        <f>'Проверочная  таблица'!JM17+'Проверочная  таблица'!JW17</f>
        <v>0</v>
      </c>
      <c r="AU16" s="101">
        <f>'Проверочная  таблица'!KB17+'Проверочная  таблица'!JR17</f>
        <v>0</v>
      </c>
      <c r="AV16" s="104">
        <f>'Проверочная  таблица'!LA17</f>
        <v>0</v>
      </c>
      <c r="AW16" s="103">
        <f>'Проверочная  таблица'!LG17</f>
        <v>0</v>
      </c>
      <c r="AX16" s="103">
        <f>'Проверочная  таблица'!LC17</f>
        <v>0</v>
      </c>
      <c r="AY16" s="101">
        <f>'Проверочная  таблица'!LI17</f>
        <v>0</v>
      </c>
      <c r="AZ16" s="104">
        <f>'Проверочная  таблица'!LO17</f>
        <v>0</v>
      </c>
      <c r="BA16" s="101">
        <f>'Проверочная  таблица'!LT17</f>
        <v>0</v>
      </c>
      <c r="BB16" s="103">
        <f>'Проверочная  таблица'!LX17</f>
        <v>0</v>
      </c>
      <c r="BC16" s="101">
        <f>'Проверочная  таблица'!MB17</f>
        <v>0</v>
      </c>
      <c r="BD16" s="104">
        <f>'Проверочная  таблица'!MI17+'Проверочная  таблица'!MQ17</f>
        <v>0</v>
      </c>
      <c r="BE16" s="101">
        <f>'Проверочная  таблица'!MM17+'Проверочная  таблица'!MU17</f>
        <v>0</v>
      </c>
      <c r="BF16" s="103">
        <f>'Проверочная  таблица'!NO17</f>
        <v>1045364.4099999999</v>
      </c>
      <c r="BG16" s="101">
        <f>'Проверочная  таблица'!NR17</f>
        <v>0</v>
      </c>
      <c r="BH16" s="100">
        <f>'Проверочная  таблица'!OG17</f>
        <v>0</v>
      </c>
      <c r="BI16" s="101">
        <f>'Проверочная  таблица'!OJ17</f>
        <v>0</v>
      </c>
      <c r="BJ16" s="103">
        <f>'Проверочная  таблица'!OW17</f>
        <v>0</v>
      </c>
      <c r="BK16" s="101">
        <f>'Проверочная  таблица'!PD17</f>
        <v>0</v>
      </c>
      <c r="BL16" s="103">
        <f>'Проверочная  таблица'!OM17+'Проверочная  таблица'!OY17</f>
        <v>0</v>
      </c>
      <c r="BM16" s="103">
        <f>'Проверочная  таблица'!OR17+'Проверочная  таблица'!PF17</f>
        <v>0</v>
      </c>
      <c r="BN16" s="103">
        <f>'Проверочная  таблица'!PA17+'Проверочная  таблица'!OO17</f>
        <v>0</v>
      </c>
      <c r="BO16" s="101">
        <f>'Проверочная  таблица'!PH17+'Проверочная  таблица'!OT17</f>
        <v>0</v>
      </c>
      <c r="BP16" s="104">
        <f t="shared" si="5"/>
        <v>2402500</v>
      </c>
      <c r="BQ16" s="101">
        <f t="shared" si="6"/>
        <v>697081.51</v>
      </c>
      <c r="BR16" s="104">
        <f>'Проверочная  таблица'!RE17</f>
        <v>1047500</v>
      </c>
      <c r="BS16" s="101">
        <f>'Проверочная  таблица'!RF17</f>
        <v>232347.67</v>
      </c>
      <c r="BT16" s="100">
        <f>'Проверочная  таблица'!RG17</f>
        <v>5000</v>
      </c>
      <c r="BU16" s="100">
        <f>'Проверочная  таблица'!RH17</f>
        <v>0</v>
      </c>
      <c r="BV16" s="269">
        <f>'Проверочная  таблица'!RI17</f>
        <v>0</v>
      </c>
      <c r="BW16" s="168">
        <f>'Проверочная  таблица'!RJ17</f>
        <v>0</v>
      </c>
      <c r="BX16" s="170">
        <f>'Проверочная  таблица'!RK17</f>
        <v>0</v>
      </c>
      <c r="BY16" s="168">
        <f>'Проверочная  таблица'!RL17</f>
        <v>0</v>
      </c>
      <c r="BZ16" s="170">
        <f>'Проверочная  таблица'!RM17</f>
        <v>0</v>
      </c>
      <c r="CA16" s="168">
        <f>'Проверочная  таблица'!RN17</f>
        <v>0</v>
      </c>
      <c r="CB16" s="103">
        <f>'Проверочная  таблица'!RO17</f>
        <v>0</v>
      </c>
      <c r="CC16" s="101">
        <f>'Проверочная  таблица'!RP17</f>
        <v>0</v>
      </c>
      <c r="CD16" s="103">
        <f>'Проверочная  таблица'!RS17</f>
        <v>1350000</v>
      </c>
      <c r="CE16" s="103">
        <f>'Проверочная  таблица'!RV17</f>
        <v>464733.84</v>
      </c>
      <c r="CF16" s="103">
        <f t="shared" si="7"/>
        <v>0</v>
      </c>
      <c r="CG16" s="101">
        <f t="shared" si="8"/>
        <v>0</v>
      </c>
      <c r="CH16" s="104">
        <f>'Проверочная  таблица'!SA17</f>
        <v>0</v>
      </c>
      <c r="CI16" s="103">
        <f>'Проверочная  таблица'!SE17</f>
        <v>0</v>
      </c>
      <c r="CJ16" s="103">
        <f>'Проверочная  таблица'!SI17</f>
        <v>0</v>
      </c>
      <c r="CK16" s="101">
        <f>'Проверочная  таблица'!SL17</f>
        <v>0</v>
      </c>
      <c r="CL16" s="104">
        <f>'Проверочная  таблица'!SN17+'Проверочная  таблица'!SR17</f>
        <v>0</v>
      </c>
      <c r="CM16" s="101">
        <f>'Проверочная  таблица'!SP17+'Проверочная  таблица'!ST17</f>
        <v>0</v>
      </c>
      <c r="CN16" s="104">
        <f>'Проверочная  таблица'!SZ17+'Проверочная  таблица'!TD17</f>
        <v>0</v>
      </c>
      <c r="CO16" s="103">
        <f>'Проверочная  таблица'!TB17+'Проверочная  таблица'!TF17</f>
        <v>0</v>
      </c>
      <c r="CP16" s="103">
        <f>'Проверочная  таблица'!TL17+'Проверочная  таблица'!TP17</f>
        <v>0</v>
      </c>
      <c r="CQ16" s="103">
        <f>'Проверочная  таблица'!TN17+'Проверочная  таблица'!TR17</f>
        <v>0</v>
      </c>
      <c r="CR16" s="103">
        <f>'Проверочная  таблица'!TY17</f>
        <v>0</v>
      </c>
      <c r="CS16" s="101">
        <f>'Проверочная  таблица'!UB17</f>
        <v>0</v>
      </c>
      <c r="CT16" s="103">
        <f>'Проверочная  таблица'!UI17</f>
        <v>0</v>
      </c>
      <c r="CU16" s="103">
        <f>'Проверочная  таблица'!UL17</f>
        <v>0</v>
      </c>
      <c r="CV16" s="103">
        <f>'Проверочная  таблица'!UO17</f>
        <v>0</v>
      </c>
      <c r="CW16" s="101">
        <f>'Проверочная  таблица'!UR17</f>
        <v>0</v>
      </c>
      <c r="CY16" s="822">
        <f t="shared" si="9"/>
        <v>1355</v>
      </c>
      <c r="CZ16" s="822">
        <f t="shared" si="10"/>
        <v>464.73383999999999</v>
      </c>
      <c r="DC16" s="1104">
        <f t="shared" si="2"/>
        <v>-26859597.789999999</v>
      </c>
    </row>
    <row r="17" spans="1:107" ht="25.5" customHeight="1" x14ac:dyDescent="0.3">
      <c r="A17" s="105" t="s">
        <v>86</v>
      </c>
      <c r="B17" s="103">
        <f t="shared" si="0"/>
        <v>69830192.019999996</v>
      </c>
      <c r="C17" s="103">
        <f t="shared" si="1"/>
        <v>1606957.1800000002</v>
      </c>
      <c r="D17" s="267">
        <f t="shared" si="3"/>
        <v>65867292.019999996</v>
      </c>
      <c r="E17" s="267">
        <f t="shared" si="4"/>
        <v>335159.36</v>
      </c>
      <c r="F17" s="103">
        <f>'Проверочная  таблица'!CN18</f>
        <v>0</v>
      </c>
      <c r="G17" s="101">
        <f>'Проверочная  таблица'!CP18</f>
        <v>0</v>
      </c>
      <c r="H17" s="100">
        <f>'Проверочная  таблица'!CQ18+'Проверочная  таблица'!CS18</f>
        <v>35043774.009999998</v>
      </c>
      <c r="I17" s="103">
        <f>'Проверочная  таблица'!CR18+'Проверочная  таблица'!CT18</f>
        <v>0</v>
      </c>
      <c r="J17" s="103">
        <f>'Проверочная  таблица'!DI18</f>
        <v>0</v>
      </c>
      <c r="K17" s="101">
        <f>'Проверочная  таблица'!DL18</f>
        <v>0</v>
      </c>
      <c r="L17" s="104">
        <f>'Проверочная  таблица'!DP18</f>
        <v>0</v>
      </c>
      <c r="M17" s="101">
        <f>'Проверочная  таблица'!DX18</f>
        <v>0</v>
      </c>
      <c r="N17" s="104">
        <f>'Проверочная  таблица'!DR18</f>
        <v>0</v>
      </c>
      <c r="O17" s="103">
        <f>'Проверочная  таблица'!DZ18</f>
        <v>0</v>
      </c>
      <c r="P17" s="101">
        <f>'Проверочная  таблица'!EE18</f>
        <v>0</v>
      </c>
      <c r="Q17" s="103">
        <f>'Проверочная  таблица'!EH18</f>
        <v>0</v>
      </c>
      <c r="R17" s="103">
        <f>'Проверочная  таблица'!EK18</f>
        <v>2859675</v>
      </c>
      <c r="S17" s="103">
        <f>'Проверочная  таблица'!EP18</f>
        <v>0</v>
      </c>
      <c r="T17" s="103">
        <f>'Проверочная  таблица'!EM18</f>
        <v>0</v>
      </c>
      <c r="U17" s="101">
        <f>'Проверочная  таблица'!ER18</f>
        <v>0</v>
      </c>
      <c r="V17" s="103">
        <f>'Проверочная  таблица'!EU18</f>
        <v>0</v>
      </c>
      <c r="W17" s="101">
        <f>'Проверочная  таблица'!EX18</f>
        <v>0</v>
      </c>
      <c r="X17" s="104">
        <f>'Проверочная  таблица'!FA18</f>
        <v>0</v>
      </c>
      <c r="Y17" s="101">
        <f>'Проверочная  таблица'!FD18</f>
        <v>0</v>
      </c>
      <c r="Z17" s="104">
        <f>'Проверочная  таблица'!FG18</f>
        <v>0</v>
      </c>
      <c r="AA17" s="103">
        <f>'Проверочная  таблица'!FJ18</f>
        <v>0</v>
      </c>
      <c r="AB17" s="103">
        <f>'Проверочная  таблица'!FM18+'Проверочная  таблица'!FS18</f>
        <v>0</v>
      </c>
      <c r="AC17" s="103">
        <f>'Проверочная  таблица'!FP18+'Проверочная  таблица'!FV18</f>
        <v>0</v>
      </c>
      <c r="AD17" s="103">
        <f>'Проверочная  таблица'!GC18</f>
        <v>16640800</v>
      </c>
      <c r="AE17" s="101">
        <f>'Проверочная  таблица'!GF18</f>
        <v>0</v>
      </c>
      <c r="AF17" s="104">
        <f>'Проверочная  таблица'!GK18+'Проверочная  таблица'!GU18</f>
        <v>942275.44</v>
      </c>
      <c r="AG17" s="103">
        <f>'Проверочная  таблица'!GP18+'Проверочная  таблица'!GZ18</f>
        <v>0</v>
      </c>
      <c r="AH17" s="103">
        <f>'Проверочная  таблица'!GI18+'Проверочная  таблица'!GS18</f>
        <v>0</v>
      </c>
      <c r="AI17" s="103">
        <f>'Проверочная  таблица'!GX18+'Проверочная  таблица'!GN18</f>
        <v>0</v>
      </c>
      <c r="AJ17" s="103">
        <f>'Проверочная  таблица'!HW18</f>
        <v>0</v>
      </c>
      <c r="AK17" s="101">
        <f>'Проверочная  таблица'!HZ18</f>
        <v>0</v>
      </c>
      <c r="AL17" s="104">
        <f>'Проверочная  таблица'!IC18</f>
        <v>0</v>
      </c>
      <c r="AM17" s="101">
        <f>'Проверочная  таблица'!IF18</f>
        <v>0</v>
      </c>
      <c r="AN17" s="104">
        <f>'Проверочная  таблица'!II18+'Проверочная  таблица'!IO18</f>
        <v>1746424.96</v>
      </c>
      <c r="AO17" s="103">
        <f>'Проверочная  таблица'!IL18+'Проверочная  таблица'!IR18</f>
        <v>335159.36</v>
      </c>
      <c r="AP17" s="103">
        <f>'Проверочная  таблица'!JG18</f>
        <v>0</v>
      </c>
      <c r="AQ17" s="101">
        <f>'Проверочная  таблица'!JJ18</f>
        <v>0</v>
      </c>
      <c r="AR17" s="104">
        <f>'Проверочная  таблица'!JO18+'Проверочная  таблица'!JY18</f>
        <v>5208.26</v>
      </c>
      <c r="AS17" s="103">
        <f>'Проверочная  таблица'!KD18+'Проверочная  таблица'!JT18</f>
        <v>0</v>
      </c>
      <c r="AT17" s="103">
        <f>'Проверочная  таблица'!JM18+'Проверочная  таблица'!JW18</f>
        <v>0</v>
      </c>
      <c r="AU17" s="101">
        <f>'Проверочная  таблица'!KB18+'Проверочная  таблица'!JR18</f>
        <v>0</v>
      </c>
      <c r="AV17" s="104">
        <f>'Проверочная  таблица'!LA18</f>
        <v>0</v>
      </c>
      <c r="AW17" s="103">
        <f>'Проверочная  таблица'!LG18</f>
        <v>0</v>
      </c>
      <c r="AX17" s="103">
        <f>'Проверочная  таблица'!LC18</f>
        <v>0</v>
      </c>
      <c r="AY17" s="101">
        <f>'Проверочная  таблица'!LI18</f>
        <v>0</v>
      </c>
      <c r="AZ17" s="104">
        <f>'Проверочная  таблица'!LO18</f>
        <v>0</v>
      </c>
      <c r="BA17" s="101">
        <f>'Проверочная  таблица'!LT18</f>
        <v>0</v>
      </c>
      <c r="BB17" s="103">
        <f>'Проверочная  таблица'!LX18</f>
        <v>0</v>
      </c>
      <c r="BC17" s="101">
        <f>'Проверочная  таблица'!MB18</f>
        <v>0</v>
      </c>
      <c r="BD17" s="104">
        <f>'Проверочная  таблица'!MI18+'Проверочная  таблица'!MQ18</f>
        <v>0</v>
      </c>
      <c r="BE17" s="101">
        <f>'Проверочная  таблица'!MM18+'Проверочная  таблица'!MU18</f>
        <v>0</v>
      </c>
      <c r="BF17" s="103">
        <f>'Проверочная  таблица'!NO18</f>
        <v>8629134.3499999996</v>
      </c>
      <c r="BG17" s="101">
        <f>'Проверочная  таблица'!NR18</f>
        <v>0</v>
      </c>
      <c r="BH17" s="100">
        <f>'Проверочная  таблица'!OG18</f>
        <v>0</v>
      </c>
      <c r="BI17" s="101">
        <f>'Проверочная  таблица'!OJ18</f>
        <v>0</v>
      </c>
      <c r="BJ17" s="103">
        <f>'Проверочная  таблица'!OW18</f>
        <v>0</v>
      </c>
      <c r="BK17" s="101">
        <f>'Проверочная  таблица'!PD18</f>
        <v>0</v>
      </c>
      <c r="BL17" s="103">
        <f>'Проверочная  таблица'!OM18+'Проверочная  таблица'!OY18</f>
        <v>0</v>
      </c>
      <c r="BM17" s="103">
        <f>'Проверочная  таблица'!OR18+'Проверочная  таблица'!PF18</f>
        <v>0</v>
      </c>
      <c r="BN17" s="103">
        <f>'Проверочная  таблица'!PA18+'Проверочная  таблица'!OO18</f>
        <v>0</v>
      </c>
      <c r="BO17" s="101">
        <f>'Проверочная  таблица'!PH18+'Проверочная  таблица'!OT18</f>
        <v>0</v>
      </c>
      <c r="BP17" s="104">
        <f t="shared" si="5"/>
        <v>3962900</v>
      </c>
      <c r="BQ17" s="101">
        <f t="shared" si="6"/>
        <v>1271797.82</v>
      </c>
      <c r="BR17" s="104">
        <f>'Проверочная  таблица'!RE18</f>
        <v>1657900</v>
      </c>
      <c r="BS17" s="101">
        <f>'Проверочная  таблица'!RF18</f>
        <v>413249.96</v>
      </c>
      <c r="BT17" s="100">
        <f>'Проверочная  таблица'!RG18</f>
        <v>5000</v>
      </c>
      <c r="BU17" s="100">
        <f>'Проверочная  таблица'!RH18</f>
        <v>0</v>
      </c>
      <c r="BV17" s="269">
        <f>'Проверочная  таблица'!RI18</f>
        <v>0</v>
      </c>
      <c r="BW17" s="168">
        <f>'Проверочная  таблица'!RJ18</f>
        <v>0</v>
      </c>
      <c r="BX17" s="170">
        <f>'Проверочная  таблица'!RK18</f>
        <v>0</v>
      </c>
      <c r="BY17" s="168">
        <f>'Проверочная  таблица'!RL18</f>
        <v>0</v>
      </c>
      <c r="BZ17" s="170">
        <f>'Проверочная  таблица'!RM18</f>
        <v>0</v>
      </c>
      <c r="CA17" s="168">
        <f>'Проверочная  таблица'!RN18</f>
        <v>0</v>
      </c>
      <c r="CB17" s="103">
        <f>'Проверочная  таблица'!RO18</f>
        <v>0</v>
      </c>
      <c r="CC17" s="101">
        <f>'Проверочная  таблица'!RP18</f>
        <v>0</v>
      </c>
      <c r="CD17" s="103">
        <f>'Проверочная  таблица'!RS18</f>
        <v>2300000</v>
      </c>
      <c r="CE17" s="103">
        <f>'Проверочная  таблица'!RV18</f>
        <v>858547.86</v>
      </c>
      <c r="CF17" s="103">
        <f t="shared" si="7"/>
        <v>0</v>
      </c>
      <c r="CG17" s="101">
        <f t="shared" si="8"/>
        <v>0</v>
      </c>
      <c r="CH17" s="104">
        <f>'Проверочная  таблица'!SA18</f>
        <v>0</v>
      </c>
      <c r="CI17" s="103">
        <f>'Проверочная  таблица'!SE18</f>
        <v>0</v>
      </c>
      <c r="CJ17" s="103">
        <f>'Проверочная  таблица'!SI18</f>
        <v>0</v>
      </c>
      <c r="CK17" s="101">
        <f>'Проверочная  таблица'!SL18</f>
        <v>0</v>
      </c>
      <c r="CL17" s="104">
        <f>'Проверочная  таблица'!SN18+'Проверочная  таблица'!SR18</f>
        <v>0</v>
      </c>
      <c r="CM17" s="101">
        <f>'Проверочная  таблица'!SP18+'Проверочная  таблица'!ST18</f>
        <v>0</v>
      </c>
      <c r="CN17" s="104">
        <f>'Проверочная  таблица'!SZ18+'Проверочная  таблица'!TD18</f>
        <v>0</v>
      </c>
      <c r="CO17" s="103">
        <f>'Проверочная  таблица'!TB18+'Проверочная  таблица'!TF18</f>
        <v>0</v>
      </c>
      <c r="CP17" s="103">
        <f>'Проверочная  таблица'!TL18+'Проверочная  таблица'!TP18</f>
        <v>0</v>
      </c>
      <c r="CQ17" s="103">
        <f>'Проверочная  таблица'!TN18+'Проверочная  таблица'!TR18</f>
        <v>0</v>
      </c>
      <c r="CR17" s="103">
        <f>'Проверочная  таблица'!TY18</f>
        <v>0</v>
      </c>
      <c r="CS17" s="101">
        <f>'Проверочная  таблица'!UB18</f>
        <v>0</v>
      </c>
      <c r="CT17" s="103">
        <f>'Проверочная  таблица'!UI18</f>
        <v>0</v>
      </c>
      <c r="CU17" s="103">
        <f>'Проверочная  таблица'!UL18</f>
        <v>0</v>
      </c>
      <c r="CV17" s="103">
        <f>'Проверочная  таблица'!UO18</f>
        <v>0</v>
      </c>
      <c r="CW17" s="101">
        <f>'Проверочная  таблица'!UR18</f>
        <v>0</v>
      </c>
      <c r="CY17" s="822">
        <f t="shared" si="9"/>
        <v>2305</v>
      </c>
      <c r="CZ17" s="822">
        <f t="shared" si="10"/>
        <v>858.54786000000013</v>
      </c>
      <c r="DC17" s="1104">
        <f t="shared" si="2"/>
        <v>-65867292.019999996</v>
      </c>
    </row>
    <row r="18" spans="1:107" ht="25.5" customHeight="1" x14ac:dyDescent="0.3">
      <c r="A18" s="102" t="s">
        <v>87</v>
      </c>
      <c r="B18" s="103">
        <f t="shared" si="0"/>
        <v>53395846.82</v>
      </c>
      <c r="C18" s="103">
        <f t="shared" si="1"/>
        <v>1094153.76</v>
      </c>
      <c r="D18" s="267">
        <f t="shared" si="3"/>
        <v>48191379.82</v>
      </c>
      <c r="E18" s="267">
        <f t="shared" si="4"/>
        <v>0</v>
      </c>
      <c r="F18" s="103">
        <f>'Проверочная  таблица'!CN19</f>
        <v>0</v>
      </c>
      <c r="G18" s="101">
        <f>'Проверочная  таблица'!CP19</f>
        <v>0</v>
      </c>
      <c r="H18" s="100">
        <f>'Проверочная  таблица'!CQ19+'Проверочная  таблица'!CS19</f>
        <v>0</v>
      </c>
      <c r="I18" s="103">
        <f>'Проверочная  таблица'!CR19+'Проверочная  таблица'!CT19</f>
        <v>0</v>
      </c>
      <c r="J18" s="103">
        <f>'Проверочная  таблица'!DI19</f>
        <v>0</v>
      </c>
      <c r="K18" s="101">
        <f>'Проверочная  таблица'!DL19</f>
        <v>0</v>
      </c>
      <c r="L18" s="104">
        <f>'Проверочная  таблица'!DP19</f>
        <v>0</v>
      </c>
      <c r="M18" s="101">
        <f>'Проверочная  таблица'!DX19</f>
        <v>0</v>
      </c>
      <c r="N18" s="104">
        <f>'Проверочная  таблица'!DR19</f>
        <v>0</v>
      </c>
      <c r="O18" s="103">
        <f>'Проверочная  таблица'!DZ19</f>
        <v>0</v>
      </c>
      <c r="P18" s="101">
        <f>'Проверочная  таблица'!EE19</f>
        <v>0</v>
      </c>
      <c r="Q18" s="103">
        <f>'Проверочная  таблица'!EH19</f>
        <v>0</v>
      </c>
      <c r="R18" s="103">
        <f>'Проверочная  таблица'!EK19</f>
        <v>2859675</v>
      </c>
      <c r="S18" s="103">
        <f>'Проверочная  таблица'!EP19</f>
        <v>0</v>
      </c>
      <c r="T18" s="103">
        <f>'Проверочная  таблица'!EM19</f>
        <v>0</v>
      </c>
      <c r="U18" s="101">
        <f>'Проверочная  таблица'!ER19</f>
        <v>0</v>
      </c>
      <c r="V18" s="103">
        <f>'Проверочная  таблица'!EU19</f>
        <v>0</v>
      </c>
      <c r="W18" s="101">
        <f>'Проверочная  таблица'!EX19</f>
        <v>0</v>
      </c>
      <c r="X18" s="104">
        <f>'Проверочная  таблица'!FA19</f>
        <v>0</v>
      </c>
      <c r="Y18" s="101">
        <f>'Проверочная  таблица'!FD19</f>
        <v>0</v>
      </c>
      <c r="Z18" s="104">
        <f>'Проверочная  таблица'!FG19</f>
        <v>0</v>
      </c>
      <c r="AA18" s="103">
        <f>'Проверочная  таблица'!FJ19</f>
        <v>0</v>
      </c>
      <c r="AB18" s="103">
        <f>'Проверочная  таблица'!FM19+'Проверочная  таблица'!FS19</f>
        <v>0</v>
      </c>
      <c r="AC18" s="103">
        <f>'Проверочная  таблица'!FP19+'Проверочная  таблица'!FV19</f>
        <v>0</v>
      </c>
      <c r="AD18" s="103">
        <f>'Проверочная  таблица'!GC19</f>
        <v>0</v>
      </c>
      <c r="AE18" s="101">
        <f>'Проверочная  таблица'!GF19</f>
        <v>0</v>
      </c>
      <c r="AF18" s="104">
        <f>'Проверочная  таблица'!GK19+'Проверочная  таблица'!GU19</f>
        <v>257870.98</v>
      </c>
      <c r="AG18" s="103">
        <f>'Проверочная  таблица'!GP19+'Проверочная  таблица'!GZ19</f>
        <v>0</v>
      </c>
      <c r="AH18" s="103">
        <f>'Проверочная  таблица'!GI19+'Проверочная  таблица'!GS19</f>
        <v>0</v>
      </c>
      <c r="AI18" s="103">
        <f>'Проверочная  таблица'!GX19+'Проверочная  таблица'!GN19</f>
        <v>0</v>
      </c>
      <c r="AJ18" s="103">
        <f>'Проверочная  таблица'!HW19</f>
        <v>0</v>
      </c>
      <c r="AK18" s="101">
        <f>'Проверочная  таблица'!HZ19</f>
        <v>0</v>
      </c>
      <c r="AL18" s="104">
        <f>'Проверочная  таблица'!IC19</f>
        <v>0</v>
      </c>
      <c r="AM18" s="101">
        <f>'Проверочная  таблица'!IF19</f>
        <v>0</v>
      </c>
      <c r="AN18" s="104">
        <f>'Проверочная  таблица'!II19+'Проверочная  таблица'!IO19</f>
        <v>2023440.0100000002</v>
      </c>
      <c r="AO18" s="103">
        <f>'Проверочная  таблица'!IL19+'Проверочная  таблица'!IR19</f>
        <v>0</v>
      </c>
      <c r="AP18" s="103">
        <f>'Проверочная  таблица'!JG19</f>
        <v>0</v>
      </c>
      <c r="AQ18" s="101">
        <f>'Проверочная  таблица'!JJ19</f>
        <v>0</v>
      </c>
      <c r="AR18" s="104">
        <f>'Проверочная  таблица'!JO19+'Проверочная  таблица'!JY19</f>
        <v>0</v>
      </c>
      <c r="AS18" s="103">
        <f>'Проверочная  таблица'!KD19+'Проверочная  таблица'!JT19</f>
        <v>0</v>
      </c>
      <c r="AT18" s="103">
        <f>'Проверочная  таблица'!JM19+'Проверочная  таблица'!JW19</f>
        <v>22680000</v>
      </c>
      <c r="AU18" s="101">
        <f>'Проверочная  таблица'!KB19+'Проверочная  таблица'!JR19</f>
        <v>0</v>
      </c>
      <c r="AV18" s="104">
        <f>'Проверочная  таблица'!LA19</f>
        <v>0</v>
      </c>
      <c r="AW18" s="103">
        <f>'Проверочная  таблица'!LG19</f>
        <v>0</v>
      </c>
      <c r="AX18" s="103">
        <f>'Проверочная  таблица'!LC19</f>
        <v>0</v>
      </c>
      <c r="AY18" s="101">
        <f>'Проверочная  таблица'!LI19</f>
        <v>0</v>
      </c>
      <c r="AZ18" s="104">
        <f>'Проверочная  таблица'!LO19</f>
        <v>0</v>
      </c>
      <c r="BA18" s="101">
        <f>'Проверочная  таблица'!LT19</f>
        <v>0</v>
      </c>
      <c r="BB18" s="103">
        <f>'Проверочная  таблица'!LX19</f>
        <v>0</v>
      </c>
      <c r="BC18" s="101">
        <f>'Проверочная  таблица'!MB19</f>
        <v>0</v>
      </c>
      <c r="BD18" s="104">
        <f>'Проверочная  таблица'!MI19+'Проверочная  таблица'!MQ19</f>
        <v>16530000</v>
      </c>
      <c r="BE18" s="101">
        <f>'Проверочная  таблица'!MM19+'Проверочная  таблица'!MU19</f>
        <v>0</v>
      </c>
      <c r="BF18" s="103">
        <f>'Проверочная  таблица'!NO19</f>
        <v>3840393.83</v>
      </c>
      <c r="BG18" s="101">
        <f>'Проверочная  таблица'!NR19</f>
        <v>0</v>
      </c>
      <c r="BH18" s="100">
        <f>'Проверочная  таблица'!OG19</f>
        <v>0</v>
      </c>
      <c r="BI18" s="101">
        <f>'Проверочная  таблица'!OJ19</f>
        <v>0</v>
      </c>
      <c r="BJ18" s="103">
        <f>'Проверочная  таблица'!OW19</f>
        <v>0</v>
      </c>
      <c r="BK18" s="101">
        <f>'Проверочная  таблица'!PD19</f>
        <v>0</v>
      </c>
      <c r="BL18" s="103">
        <f>'Проверочная  таблица'!OM19+'Проверочная  таблица'!OY19</f>
        <v>0</v>
      </c>
      <c r="BM18" s="103">
        <f>'Проверочная  таблица'!OR19+'Проверочная  таблица'!PF19</f>
        <v>0</v>
      </c>
      <c r="BN18" s="103">
        <f>'Проверочная  таблица'!PA19+'Проверочная  таблица'!OO19</f>
        <v>0</v>
      </c>
      <c r="BO18" s="101">
        <f>'Проверочная  таблица'!PH19+'Проверочная  таблица'!OT19</f>
        <v>0</v>
      </c>
      <c r="BP18" s="104">
        <f t="shared" si="5"/>
        <v>5204467</v>
      </c>
      <c r="BQ18" s="101">
        <f t="shared" si="6"/>
        <v>1094153.76</v>
      </c>
      <c r="BR18" s="104">
        <f>'Проверочная  таблица'!RE19</f>
        <v>1736800</v>
      </c>
      <c r="BS18" s="101">
        <f>'Проверочная  таблица'!RF19</f>
        <v>395998.43</v>
      </c>
      <c r="BT18" s="100">
        <f>'Проверочная  таблица'!RG19</f>
        <v>3200</v>
      </c>
      <c r="BU18" s="100">
        <f>'Проверочная  таблица'!RH19</f>
        <v>0</v>
      </c>
      <c r="BV18" s="269">
        <f>'Проверочная  таблица'!RI19</f>
        <v>0</v>
      </c>
      <c r="BW18" s="168">
        <f>'Проверочная  таблица'!RJ19</f>
        <v>0</v>
      </c>
      <c r="BX18" s="170">
        <f>'Проверочная  таблица'!RK19</f>
        <v>714467</v>
      </c>
      <c r="BY18" s="168">
        <f>'Проверочная  таблица'!RL19</f>
        <v>0</v>
      </c>
      <c r="BZ18" s="170">
        <f>'Проверочная  таблица'!RM19</f>
        <v>0</v>
      </c>
      <c r="CA18" s="168">
        <f>'Проверочная  таблица'!RN19</f>
        <v>0</v>
      </c>
      <c r="CB18" s="103">
        <f>'Проверочная  таблица'!RO19</f>
        <v>0</v>
      </c>
      <c r="CC18" s="101">
        <f>'Проверочная  таблица'!RP19</f>
        <v>0</v>
      </c>
      <c r="CD18" s="103">
        <f>'Проверочная  таблица'!RS19</f>
        <v>2750000</v>
      </c>
      <c r="CE18" s="103">
        <f>'Проверочная  таблица'!RV19</f>
        <v>698155.33</v>
      </c>
      <c r="CF18" s="103">
        <f t="shared" si="7"/>
        <v>0</v>
      </c>
      <c r="CG18" s="101">
        <f t="shared" si="8"/>
        <v>0</v>
      </c>
      <c r="CH18" s="104">
        <f>'Проверочная  таблица'!SA19</f>
        <v>0</v>
      </c>
      <c r="CI18" s="103">
        <f>'Проверочная  таблица'!SE19</f>
        <v>0</v>
      </c>
      <c r="CJ18" s="103">
        <f>'Проверочная  таблица'!SI19</f>
        <v>0</v>
      </c>
      <c r="CK18" s="101">
        <f>'Проверочная  таблица'!SL19</f>
        <v>0</v>
      </c>
      <c r="CL18" s="104">
        <f>'Проверочная  таблица'!SN19+'Проверочная  таблица'!SR19</f>
        <v>0</v>
      </c>
      <c r="CM18" s="101">
        <f>'Проверочная  таблица'!SP19+'Проверочная  таблица'!ST19</f>
        <v>0</v>
      </c>
      <c r="CN18" s="104">
        <f>'Проверочная  таблица'!SZ19+'Проверочная  таблица'!TD19</f>
        <v>0</v>
      </c>
      <c r="CO18" s="103">
        <f>'Проверочная  таблица'!TB19+'Проверочная  таблица'!TF19</f>
        <v>0</v>
      </c>
      <c r="CP18" s="103">
        <f>'Проверочная  таблица'!TL19+'Проверочная  таблица'!TP19</f>
        <v>0</v>
      </c>
      <c r="CQ18" s="103">
        <f>'Проверочная  таблица'!TN19+'Проверочная  таблица'!TR19</f>
        <v>0</v>
      </c>
      <c r="CR18" s="103">
        <f>'Проверочная  таблица'!TY19</f>
        <v>0</v>
      </c>
      <c r="CS18" s="101">
        <f>'Проверочная  таблица'!UB19</f>
        <v>0</v>
      </c>
      <c r="CT18" s="103">
        <f>'Проверочная  таблица'!UI19</f>
        <v>0</v>
      </c>
      <c r="CU18" s="103">
        <f>'Проверочная  таблица'!UL19</f>
        <v>0</v>
      </c>
      <c r="CV18" s="103">
        <f>'Проверочная  таблица'!UO19</f>
        <v>0</v>
      </c>
      <c r="CW18" s="101">
        <f>'Проверочная  таблица'!UR19</f>
        <v>0</v>
      </c>
      <c r="CY18" s="822">
        <f t="shared" si="9"/>
        <v>3467.6669999999999</v>
      </c>
      <c r="CZ18" s="822">
        <f t="shared" si="10"/>
        <v>698.15533000000005</v>
      </c>
      <c r="DC18" s="1104">
        <f t="shared" si="2"/>
        <v>-48191379.82</v>
      </c>
    </row>
    <row r="19" spans="1:107" ht="25.5" customHeight="1" x14ac:dyDescent="0.3">
      <c r="A19" s="105" t="s">
        <v>88</v>
      </c>
      <c r="B19" s="103">
        <f t="shared" si="0"/>
        <v>151712557.33999997</v>
      </c>
      <c r="C19" s="103">
        <f t="shared" si="1"/>
        <v>619442.85</v>
      </c>
      <c r="D19" s="267">
        <f t="shared" si="3"/>
        <v>148742557.33999997</v>
      </c>
      <c r="E19" s="267">
        <f t="shared" si="4"/>
        <v>0</v>
      </c>
      <c r="F19" s="103">
        <f>'Проверочная  таблица'!CN20</f>
        <v>0</v>
      </c>
      <c r="G19" s="101">
        <f>'Проверочная  таблица'!CP20</f>
        <v>0</v>
      </c>
      <c r="H19" s="100">
        <f>'Проверочная  таблица'!CQ20+'Проверочная  таблица'!CS20</f>
        <v>0</v>
      </c>
      <c r="I19" s="103">
        <f>'Проверочная  таблица'!CR20+'Проверочная  таблица'!CT20</f>
        <v>0</v>
      </c>
      <c r="J19" s="103">
        <f>'Проверочная  таблица'!DI20</f>
        <v>0</v>
      </c>
      <c r="K19" s="101">
        <f>'Проверочная  таблица'!DL20</f>
        <v>0</v>
      </c>
      <c r="L19" s="104">
        <f>'Проверочная  таблица'!DP20</f>
        <v>0</v>
      </c>
      <c r="M19" s="101">
        <f>'Проверочная  таблица'!DX20</f>
        <v>0</v>
      </c>
      <c r="N19" s="104">
        <f>'Проверочная  таблица'!DR20</f>
        <v>0</v>
      </c>
      <c r="O19" s="103">
        <f>'Проверочная  таблица'!DZ20</f>
        <v>0</v>
      </c>
      <c r="P19" s="101">
        <f>'Проверочная  таблица'!EE20</f>
        <v>0</v>
      </c>
      <c r="Q19" s="103">
        <f>'Проверочная  таблица'!EH20</f>
        <v>0</v>
      </c>
      <c r="R19" s="103">
        <f>'Проверочная  таблица'!EK20</f>
        <v>0</v>
      </c>
      <c r="S19" s="103">
        <f>'Проверочная  таблица'!EP20</f>
        <v>0</v>
      </c>
      <c r="T19" s="103">
        <f>'Проверочная  таблица'!EM20</f>
        <v>0</v>
      </c>
      <c r="U19" s="101">
        <f>'Проверочная  таблица'!ER20</f>
        <v>0</v>
      </c>
      <c r="V19" s="103">
        <f>'Проверочная  таблица'!EU20</f>
        <v>0</v>
      </c>
      <c r="W19" s="101">
        <f>'Проверочная  таблица'!EX20</f>
        <v>0</v>
      </c>
      <c r="X19" s="104">
        <f>'Проверочная  таблица'!FA20</f>
        <v>141345300</v>
      </c>
      <c r="Y19" s="101">
        <f>'Проверочная  таблица'!FD20</f>
        <v>0</v>
      </c>
      <c r="Z19" s="104">
        <f>'Проверочная  таблица'!FG20</f>
        <v>0</v>
      </c>
      <c r="AA19" s="103">
        <f>'Проверочная  таблица'!FJ20</f>
        <v>0</v>
      </c>
      <c r="AB19" s="103">
        <f>'Проверочная  таблица'!FM20+'Проверочная  таблица'!FS20</f>
        <v>0</v>
      </c>
      <c r="AC19" s="103">
        <f>'Проверочная  таблица'!FP20+'Проверочная  таблица'!FV20</f>
        <v>0</v>
      </c>
      <c r="AD19" s="103">
        <f>'Проверочная  таблица'!GC20</f>
        <v>0</v>
      </c>
      <c r="AE19" s="101">
        <f>'Проверочная  таблица'!GF20</f>
        <v>0</v>
      </c>
      <c r="AF19" s="104">
        <f>'Проверочная  таблица'!GK20+'Проверочная  таблица'!GU20</f>
        <v>1139644.7000000002</v>
      </c>
      <c r="AG19" s="103">
        <f>'Проверочная  таблица'!GP20+'Проверочная  таблица'!GZ20</f>
        <v>0</v>
      </c>
      <c r="AH19" s="103">
        <f>'Проверочная  таблица'!GI20+'Проверочная  таблица'!GS20</f>
        <v>0</v>
      </c>
      <c r="AI19" s="103">
        <f>'Проверочная  таблица'!GX20+'Проверочная  таблица'!GN20</f>
        <v>0</v>
      </c>
      <c r="AJ19" s="103">
        <f>'Проверочная  таблица'!HW20</f>
        <v>0</v>
      </c>
      <c r="AK19" s="101">
        <f>'Проверочная  таблица'!HZ20</f>
        <v>0</v>
      </c>
      <c r="AL19" s="104">
        <f>'Проверочная  таблица'!IC20</f>
        <v>0</v>
      </c>
      <c r="AM19" s="101">
        <f>'Проверочная  таблица'!IF20</f>
        <v>0</v>
      </c>
      <c r="AN19" s="104">
        <f>'Проверочная  таблица'!II20+'Проверочная  таблица'!IO20</f>
        <v>909097.93</v>
      </c>
      <c r="AO19" s="103">
        <f>'Проверочная  таблица'!IL20+'Проверочная  таблица'!IR20</f>
        <v>0</v>
      </c>
      <c r="AP19" s="103">
        <f>'Проверочная  таблица'!JG20</f>
        <v>0</v>
      </c>
      <c r="AQ19" s="101">
        <f>'Проверочная  таблица'!JJ20</f>
        <v>0</v>
      </c>
      <c r="AR19" s="104">
        <f>'Проверочная  таблица'!JO20+'Проверочная  таблица'!JY20</f>
        <v>81144.58</v>
      </c>
      <c r="AS19" s="103">
        <f>'Проверочная  таблица'!KD20+'Проверочная  таблица'!JT20</f>
        <v>0</v>
      </c>
      <c r="AT19" s="103">
        <f>'Проверочная  таблица'!JM20+'Проверочная  таблица'!JW20</f>
        <v>0</v>
      </c>
      <c r="AU19" s="101">
        <f>'Проверочная  таблица'!KB20+'Проверочная  таблица'!JR20</f>
        <v>0</v>
      </c>
      <c r="AV19" s="104">
        <f>'Проверочная  таблица'!LA20</f>
        <v>0</v>
      </c>
      <c r="AW19" s="103">
        <f>'Проверочная  таблица'!LG20</f>
        <v>0</v>
      </c>
      <c r="AX19" s="103">
        <f>'Проверочная  таблица'!LC20</f>
        <v>0</v>
      </c>
      <c r="AY19" s="101">
        <f>'Проверочная  таблица'!LI20</f>
        <v>0</v>
      </c>
      <c r="AZ19" s="104">
        <f>'Проверочная  таблица'!LO20</f>
        <v>0</v>
      </c>
      <c r="BA19" s="101">
        <f>'Проверочная  таблица'!LT20</f>
        <v>0</v>
      </c>
      <c r="BB19" s="103">
        <f>'Проверочная  таблица'!LX20</f>
        <v>0</v>
      </c>
      <c r="BC19" s="101">
        <f>'Проверочная  таблица'!MB20</f>
        <v>0</v>
      </c>
      <c r="BD19" s="104">
        <f>'Проверочная  таблица'!MI20+'Проверочная  таблица'!MQ20</f>
        <v>0</v>
      </c>
      <c r="BE19" s="101">
        <f>'Проверочная  таблица'!MM20+'Проверочная  таблица'!MU20</f>
        <v>0</v>
      </c>
      <c r="BF19" s="103">
        <f>'Проверочная  таблица'!NO20</f>
        <v>1559770.13</v>
      </c>
      <c r="BG19" s="101">
        <f>'Проверочная  таблица'!NR20</f>
        <v>0</v>
      </c>
      <c r="BH19" s="100">
        <f>'Проверочная  таблица'!OG20</f>
        <v>0</v>
      </c>
      <c r="BI19" s="101">
        <f>'Проверочная  таблица'!OJ20</f>
        <v>0</v>
      </c>
      <c r="BJ19" s="103">
        <f>'Проверочная  таблица'!OW20</f>
        <v>0</v>
      </c>
      <c r="BK19" s="101">
        <f>'Проверочная  таблица'!PD20</f>
        <v>0</v>
      </c>
      <c r="BL19" s="103">
        <f>'Проверочная  таблица'!OM20+'Проверочная  таблица'!OY20</f>
        <v>3707600</v>
      </c>
      <c r="BM19" s="103">
        <f>'Проверочная  таблица'!OR20+'Проверочная  таблица'!PF20</f>
        <v>0</v>
      </c>
      <c r="BN19" s="103">
        <f>'Проверочная  таблица'!PA20+'Проверочная  таблица'!OO20</f>
        <v>0</v>
      </c>
      <c r="BO19" s="101">
        <f>'Проверочная  таблица'!PH20+'Проверочная  таблица'!OT20</f>
        <v>0</v>
      </c>
      <c r="BP19" s="104">
        <f t="shared" si="5"/>
        <v>2970000</v>
      </c>
      <c r="BQ19" s="101">
        <f t="shared" si="6"/>
        <v>619442.85</v>
      </c>
      <c r="BR19" s="104">
        <f>'Проверочная  таблица'!RE20</f>
        <v>1218000</v>
      </c>
      <c r="BS19" s="101">
        <f>'Проверочная  таблица'!RF20</f>
        <v>210262.5</v>
      </c>
      <c r="BT19" s="100">
        <f>'Проверочная  таблица'!RG20</f>
        <v>2000</v>
      </c>
      <c r="BU19" s="100">
        <f>'Проверочная  таблица'!RH20</f>
        <v>0</v>
      </c>
      <c r="BV19" s="269">
        <f>'Проверочная  таблица'!RI20</f>
        <v>0</v>
      </c>
      <c r="BW19" s="168">
        <f>'Проверочная  таблица'!RJ20</f>
        <v>0</v>
      </c>
      <c r="BX19" s="170">
        <f>'Проверочная  таблица'!RK20</f>
        <v>0</v>
      </c>
      <c r="BY19" s="168">
        <f>'Проверочная  таблица'!RL20</f>
        <v>0</v>
      </c>
      <c r="BZ19" s="170">
        <f>'Проверочная  таблица'!RM20</f>
        <v>0</v>
      </c>
      <c r="CA19" s="168">
        <f>'Проверочная  таблица'!RN20</f>
        <v>0</v>
      </c>
      <c r="CB19" s="103">
        <f>'Проверочная  таблица'!RO20</f>
        <v>0</v>
      </c>
      <c r="CC19" s="101">
        <f>'Проверочная  таблица'!RP20</f>
        <v>0</v>
      </c>
      <c r="CD19" s="103">
        <f>'Проверочная  таблица'!RS20</f>
        <v>1750000</v>
      </c>
      <c r="CE19" s="103">
        <f>'Проверочная  таблица'!RV20</f>
        <v>409180.35</v>
      </c>
      <c r="CF19" s="103">
        <f t="shared" si="7"/>
        <v>0</v>
      </c>
      <c r="CG19" s="101">
        <f t="shared" si="8"/>
        <v>0</v>
      </c>
      <c r="CH19" s="104">
        <f>'Проверочная  таблица'!SA20</f>
        <v>0</v>
      </c>
      <c r="CI19" s="103">
        <f>'Проверочная  таблица'!SE20</f>
        <v>0</v>
      </c>
      <c r="CJ19" s="103">
        <f>'Проверочная  таблица'!SI20</f>
        <v>0</v>
      </c>
      <c r="CK19" s="101">
        <f>'Проверочная  таблица'!SL20</f>
        <v>0</v>
      </c>
      <c r="CL19" s="104">
        <f>'Проверочная  таблица'!SN20+'Проверочная  таблица'!SR20</f>
        <v>0</v>
      </c>
      <c r="CM19" s="101">
        <f>'Проверочная  таблица'!SP20+'Проверочная  таблица'!ST20</f>
        <v>0</v>
      </c>
      <c r="CN19" s="104">
        <f>'Проверочная  таблица'!SZ20+'Проверочная  таблица'!TD20</f>
        <v>0</v>
      </c>
      <c r="CO19" s="103">
        <f>'Проверочная  таблица'!TB20+'Проверочная  таблица'!TF20</f>
        <v>0</v>
      </c>
      <c r="CP19" s="103">
        <f>'Проверочная  таблица'!TL20+'Проверочная  таблица'!TP20</f>
        <v>0</v>
      </c>
      <c r="CQ19" s="103">
        <f>'Проверочная  таблица'!TN20+'Проверочная  таблица'!TR20</f>
        <v>0</v>
      </c>
      <c r="CR19" s="103">
        <f>'Проверочная  таблица'!TY20</f>
        <v>0</v>
      </c>
      <c r="CS19" s="101">
        <f>'Проверочная  таблица'!UB20</f>
        <v>0</v>
      </c>
      <c r="CT19" s="103">
        <f>'Проверочная  таблица'!UI20</f>
        <v>0</v>
      </c>
      <c r="CU19" s="103">
        <f>'Проверочная  таблица'!UL20</f>
        <v>0</v>
      </c>
      <c r="CV19" s="103">
        <f>'Проверочная  таблица'!UO20</f>
        <v>0</v>
      </c>
      <c r="CW19" s="101">
        <f>'Проверочная  таблица'!UR20</f>
        <v>0</v>
      </c>
      <c r="CY19" s="822">
        <f t="shared" si="9"/>
        <v>1752</v>
      </c>
      <c r="CZ19" s="822">
        <f t="shared" si="10"/>
        <v>409.18034999999998</v>
      </c>
      <c r="DC19" s="1104">
        <f t="shared" si="2"/>
        <v>-148742557.33999997</v>
      </c>
    </row>
    <row r="20" spans="1:107" ht="25.5" customHeight="1" x14ac:dyDescent="0.3">
      <c r="A20" s="102" t="s">
        <v>89</v>
      </c>
      <c r="B20" s="103">
        <f t="shared" si="0"/>
        <v>6494913.2599999998</v>
      </c>
      <c r="C20" s="103">
        <f t="shared" si="1"/>
        <v>489428.33</v>
      </c>
      <c r="D20" s="267">
        <f t="shared" si="3"/>
        <v>4341213.26</v>
      </c>
      <c r="E20" s="267">
        <f t="shared" si="4"/>
        <v>0</v>
      </c>
      <c r="F20" s="103">
        <f>'Проверочная  таблица'!CN21</f>
        <v>0</v>
      </c>
      <c r="G20" s="101">
        <f>'Проверочная  таблица'!CP21</f>
        <v>0</v>
      </c>
      <c r="H20" s="100">
        <f>'Проверочная  таблица'!CQ21+'Проверочная  таблица'!CS21</f>
        <v>0</v>
      </c>
      <c r="I20" s="103">
        <f>'Проверочная  таблица'!CR21+'Проверочная  таблица'!CT21</f>
        <v>0</v>
      </c>
      <c r="J20" s="103">
        <f>'Проверочная  таблица'!DI21</f>
        <v>0</v>
      </c>
      <c r="K20" s="101">
        <f>'Проверочная  таблица'!DL21</f>
        <v>0</v>
      </c>
      <c r="L20" s="104">
        <f>'Проверочная  таблица'!DP21</f>
        <v>0</v>
      </c>
      <c r="M20" s="101">
        <f>'Проверочная  таблица'!DX21</f>
        <v>0</v>
      </c>
      <c r="N20" s="104">
        <f>'Проверочная  таблица'!DR21</f>
        <v>0</v>
      </c>
      <c r="O20" s="103">
        <f>'Проверочная  таблица'!DZ21</f>
        <v>0</v>
      </c>
      <c r="P20" s="101">
        <f>'Проверочная  таблица'!EE21</f>
        <v>0</v>
      </c>
      <c r="Q20" s="103">
        <f>'Проверочная  таблица'!EH21</f>
        <v>0</v>
      </c>
      <c r="R20" s="103">
        <f>'Проверочная  таблица'!EK21</f>
        <v>0</v>
      </c>
      <c r="S20" s="103">
        <f>'Проверочная  таблица'!EP21</f>
        <v>0</v>
      </c>
      <c r="T20" s="103">
        <f>'Проверочная  таблица'!EM21</f>
        <v>0</v>
      </c>
      <c r="U20" s="101">
        <f>'Проверочная  таблица'!ER21</f>
        <v>0</v>
      </c>
      <c r="V20" s="103">
        <f>'Проверочная  таблица'!EU21</f>
        <v>0</v>
      </c>
      <c r="W20" s="101">
        <f>'Проверочная  таблица'!EX21</f>
        <v>0</v>
      </c>
      <c r="X20" s="104">
        <f>'Проверочная  таблица'!FA21</f>
        <v>0</v>
      </c>
      <c r="Y20" s="101">
        <f>'Проверочная  таблица'!FD21</f>
        <v>0</v>
      </c>
      <c r="Z20" s="104">
        <f>'Проверочная  таблица'!FG21</f>
        <v>0</v>
      </c>
      <c r="AA20" s="103">
        <f>'Проверочная  таблица'!FJ21</f>
        <v>0</v>
      </c>
      <c r="AB20" s="103">
        <f>'Проверочная  таблица'!FM21+'Проверочная  таблица'!FS21</f>
        <v>0</v>
      </c>
      <c r="AC20" s="103">
        <f>'Проверочная  таблица'!FP21+'Проверочная  таблица'!FV21</f>
        <v>0</v>
      </c>
      <c r="AD20" s="103">
        <f>'Проверочная  таблица'!GC21</f>
        <v>0</v>
      </c>
      <c r="AE20" s="101">
        <f>'Проверочная  таблица'!GF21</f>
        <v>0</v>
      </c>
      <c r="AF20" s="104">
        <f>'Проверочная  таблица'!GK21+'Проверочная  таблица'!GU21</f>
        <v>0</v>
      </c>
      <c r="AG20" s="103">
        <f>'Проверочная  таблица'!GP21+'Проверочная  таблица'!GZ21</f>
        <v>0</v>
      </c>
      <c r="AH20" s="103">
        <f>'Проверочная  таблица'!GI21+'Проверочная  таблица'!GS21</f>
        <v>0</v>
      </c>
      <c r="AI20" s="103">
        <f>'Проверочная  таблица'!GX21+'Проверочная  таблица'!GN21</f>
        <v>0</v>
      </c>
      <c r="AJ20" s="103">
        <f>'Проверочная  таблица'!HW21</f>
        <v>0</v>
      </c>
      <c r="AK20" s="101">
        <f>'Проверочная  таблица'!HZ21</f>
        <v>0</v>
      </c>
      <c r="AL20" s="104">
        <f>'Проверочная  таблица'!IC21</f>
        <v>0</v>
      </c>
      <c r="AM20" s="101">
        <f>'Проверочная  таблица'!IF21</f>
        <v>0</v>
      </c>
      <c r="AN20" s="104">
        <f>'Проверочная  таблица'!II21+'Проверочная  таблица'!IO21</f>
        <v>643948.99</v>
      </c>
      <c r="AO20" s="103">
        <f>'Проверочная  таблица'!IL21+'Проверочная  таблица'!IR21</f>
        <v>0</v>
      </c>
      <c r="AP20" s="103">
        <f>'Проверочная  таблица'!JG21</f>
        <v>0</v>
      </c>
      <c r="AQ20" s="101">
        <f>'Проверочная  таблица'!JJ21</f>
        <v>0</v>
      </c>
      <c r="AR20" s="104">
        <f>'Проверочная  таблица'!JO21+'Проверочная  таблица'!JY21</f>
        <v>0</v>
      </c>
      <c r="AS20" s="103">
        <f>'Проверочная  таблица'!KD21+'Проверочная  таблица'!JT21</f>
        <v>0</v>
      </c>
      <c r="AT20" s="103">
        <f>'Проверочная  таблица'!JM21+'Проверочная  таблица'!JW21</f>
        <v>0</v>
      </c>
      <c r="AU20" s="101">
        <f>'Проверочная  таблица'!KB21+'Проверочная  таблица'!JR21</f>
        <v>0</v>
      </c>
      <c r="AV20" s="104">
        <f>'Проверочная  таблица'!LA21</f>
        <v>0</v>
      </c>
      <c r="AW20" s="103">
        <f>'Проверочная  таблица'!LG21</f>
        <v>0</v>
      </c>
      <c r="AX20" s="103">
        <f>'Проверочная  таблица'!LC21</f>
        <v>0</v>
      </c>
      <c r="AY20" s="101">
        <f>'Проверочная  таблица'!LI21</f>
        <v>0</v>
      </c>
      <c r="AZ20" s="104">
        <f>'Проверочная  таблица'!LO21</f>
        <v>0</v>
      </c>
      <c r="BA20" s="101">
        <f>'Проверочная  таблица'!LT21</f>
        <v>0</v>
      </c>
      <c r="BB20" s="103">
        <f>'Проверочная  таблица'!LX21</f>
        <v>0</v>
      </c>
      <c r="BC20" s="101">
        <f>'Проверочная  таблица'!MB21</f>
        <v>0</v>
      </c>
      <c r="BD20" s="104">
        <f>'Проверочная  таблица'!MI21+'Проверочная  таблица'!MQ21</f>
        <v>0</v>
      </c>
      <c r="BE20" s="101">
        <f>'Проверочная  таблица'!MM21+'Проверочная  таблица'!MU21</f>
        <v>0</v>
      </c>
      <c r="BF20" s="103">
        <f>'Проверочная  таблица'!NO21</f>
        <v>3697264.27</v>
      </c>
      <c r="BG20" s="101">
        <f>'Проверочная  таблица'!NR21</f>
        <v>0</v>
      </c>
      <c r="BH20" s="100">
        <f>'Проверочная  таблица'!OG21</f>
        <v>0</v>
      </c>
      <c r="BI20" s="101">
        <f>'Проверочная  таблица'!OJ21</f>
        <v>0</v>
      </c>
      <c r="BJ20" s="103">
        <f>'Проверочная  таблица'!OW21</f>
        <v>0</v>
      </c>
      <c r="BK20" s="101">
        <f>'Проверочная  таблица'!PD21</f>
        <v>0</v>
      </c>
      <c r="BL20" s="103">
        <f>'Проверочная  таблица'!OM21+'Проверочная  таблица'!OY21</f>
        <v>0</v>
      </c>
      <c r="BM20" s="103">
        <f>'Проверочная  таблица'!OR21+'Проверочная  таблица'!PF21</f>
        <v>0</v>
      </c>
      <c r="BN20" s="103">
        <f>'Проверочная  таблица'!PA21+'Проверочная  таблица'!OO21</f>
        <v>0</v>
      </c>
      <c r="BO20" s="101">
        <f>'Проверочная  таблица'!PH21+'Проверочная  таблица'!OT21</f>
        <v>0</v>
      </c>
      <c r="BP20" s="104">
        <f t="shared" si="5"/>
        <v>2153700</v>
      </c>
      <c r="BQ20" s="101">
        <f t="shared" si="6"/>
        <v>489428.33</v>
      </c>
      <c r="BR20" s="104">
        <f>'Проверочная  таблица'!RE21</f>
        <v>673700</v>
      </c>
      <c r="BS20" s="101">
        <f>'Проверочная  таблица'!RF21</f>
        <v>152720.56</v>
      </c>
      <c r="BT20" s="100">
        <f>'Проверочная  таблица'!RG21</f>
        <v>0</v>
      </c>
      <c r="BU20" s="100">
        <f>'Проверочная  таблица'!RH21</f>
        <v>0</v>
      </c>
      <c r="BV20" s="269">
        <f>'Проверочная  таблица'!RI21</f>
        <v>0</v>
      </c>
      <c r="BW20" s="168">
        <f>'Проверочная  таблица'!RJ21</f>
        <v>0</v>
      </c>
      <c r="BX20" s="170">
        <f>'Проверочная  таблица'!RK21</f>
        <v>0</v>
      </c>
      <c r="BY20" s="168">
        <f>'Проверочная  таблица'!RL21</f>
        <v>0</v>
      </c>
      <c r="BZ20" s="170">
        <f>'Проверочная  таблица'!RM21</f>
        <v>0</v>
      </c>
      <c r="CA20" s="168">
        <f>'Проверочная  таблица'!RN21</f>
        <v>0</v>
      </c>
      <c r="CB20" s="103">
        <f>'Проверочная  таблица'!RO21</f>
        <v>0</v>
      </c>
      <c r="CC20" s="101">
        <f>'Проверочная  таблица'!RP21</f>
        <v>0</v>
      </c>
      <c r="CD20" s="103">
        <f>'Проверочная  таблица'!RS21</f>
        <v>1480000</v>
      </c>
      <c r="CE20" s="103">
        <f>'Проверочная  таблица'!RV21</f>
        <v>336707.77</v>
      </c>
      <c r="CF20" s="103">
        <f t="shared" si="7"/>
        <v>0</v>
      </c>
      <c r="CG20" s="101">
        <f t="shared" si="8"/>
        <v>0</v>
      </c>
      <c r="CH20" s="104">
        <f>'Проверочная  таблица'!SA21</f>
        <v>0</v>
      </c>
      <c r="CI20" s="103">
        <f>'Проверочная  таблица'!SE21</f>
        <v>0</v>
      </c>
      <c r="CJ20" s="103">
        <f>'Проверочная  таблица'!SI21</f>
        <v>0</v>
      </c>
      <c r="CK20" s="101">
        <f>'Проверочная  таблица'!SL21</f>
        <v>0</v>
      </c>
      <c r="CL20" s="104">
        <f>'Проверочная  таблица'!SN21+'Проверочная  таблица'!SR21</f>
        <v>0</v>
      </c>
      <c r="CM20" s="101">
        <f>'Проверочная  таблица'!SP21+'Проверочная  таблица'!ST21</f>
        <v>0</v>
      </c>
      <c r="CN20" s="104">
        <f>'Проверочная  таблица'!SZ21+'Проверочная  таблица'!TD21</f>
        <v>0</v>
      </c>
      <c r="CO20" s="103">
        <f>'Проверочная  таблица'!TB21+'Проверочная  таблица'!TF21</f>
        <v>0</v>
      </c>
      <c r="CP20" s="103">
        <f>'Проверочная  таблица'!TL21+'Проверочная  таблица'!TP21</f>
        <v>0</v>
      </c>
      <c r="CQ20" s="103">
        <f>'Проверочная  таблица'!TN21+'Проверочная  таблица'!TR21</f>
        <v>0</v>
      </c>
      <c r="CR20" s="103">
        <f>'Проверочная  таблица'!TY21</f>
        <v>0</v>
      </c>
      <c r="CS20" s="101">
        <f>'Проверочная  таблица'!UB21</f>
        <v>0</v>
      </c>
      <c r="CT20" s="103">
        <f>'Проверочная  таблица'!UI21</f>
        <v>0</v>
      </c>
      <c r="CU20" s="103">
        <f>'Проверочная  таблица'!UL21</f>
        <v>0</v>
      </c>
      <c r="CV20" s="103">
        <f>'Проверочная  таблица'!UO21</f>
        <v>0</v>
      </c>
      <c r="CW20" s="101">
        <f>'Проверочная  таблица'!UR21</f>
        <v>0</v>
      </c>
      <c r="CY20" s="822">
        <f t="shared" si="9"/>
        <v>1480</v>
      </c>
      <c r="CZ20" s="822">
        <f t="shared" si="10"/>
        <v>336.70777000000004</v>
      </c>
      <c r="DC20" s="1104">
        <f t="shared" si="2"/>
        <v>-4341213.26</v>
      </c>
    </row>
    <row r="21" spans="1:107" ht="25.5" customHeight="1" x14ac:dyDescent="0.3">
      <c r="A21" s="105" t="s">
        <v>90</v>
      </c>
      <c r="B21" s="103">
        <f t="shared" si="0"/>
        <v>109322934.62</v>
      </c>
      <c r="C21" s="103">
        <f t="shared" si="1"/>
        <v>1901548.46</v>
      </c>
      <c r="D21" s="267">
        <f t="shared" si="3"/>
        <v>103903967.62</v>
      </c>
      <c r="E21" s="267">
        <f t="shared" si="4"/>
        <v>0</v>
      </c>
      <c r="F21" s="103">
        <f>'Проверочная  таблица'!CN22</f>
        <v>0</v>
      </c>
      <c r="G21" s="101">
        <f>'Проверочная  таблица'!CP22</f>
        <v>0</v>
      </c>
      <c r="H21" s="100">
        <f>'Проверочная  таблица'!CQ22+'Проверочная  таблица'!CS22</f>
        <v>35464825.579999998</v>
      </c>
      <c r="I21" s="103">
        <f>'Проверочная  таблица'!CR22+'Проверочная  таблица'!CT22</f>
        <v>0</v>
      </c>
      <c r="J21" s="103">
        <f>'Проверочная  таблица'!DI22</f>
        <v>0</v>
      </c>
      <c r="K21" s="101">
        <f>'Проверочная  таблица'!DL22</f>
        <v>0</v>
      </c>
      <c r="L21" s="104">
        <f>'Проверочная  таблица'!DP22</f>
        <v>2664000</v>
      </c>
      <c r="M21" s="101">
        <f>'Проверочная  таблица'!DX22</f>
        <v>0</v>
      </c>
      <c r="N21" s="104">
        <f>'Проверочная  таблица'!DR22</f>
        <v>0</v>
      </c>
      <c r="O21" s="103">
        <f>'Проверочная  таблица'!DZ22</f>
        <v>0</v>
      </c>
      <c r="P21" s="101">
        <f>'Проверочная  таблица'!EE22</f>
        <v>2383000</v>
      </c>
      <c r="Q21" s="103">
        <f>'Проверочная  таблица'!EH22</f>
        <v>0</v>
      </c>
      <c r="R21" s="103">
        <f>'Проверочная  таблица'!EK22</f>
        <v>0</v>
      </c>
      <c r="S21" s="103">
        <f>'Проверочная  таблица'!EP22</f>
        <v>0</v>
      </c>
      <c r="T21" s="103">
        <f>'Проверочная  таблица'!EM22</f>
        <v>40000000</v>
      </c>
      <c r="U21" s="101">
        <f>'Проверочная  таблица'!ER22</f>
        <v>0</v>
      </c>
      <c r="V21" s="103">
        <f>'Проверочная  таблица'!EU22</f>
        <v>0</v>
      </c>
      <c r="W21" s="101">
        <f>'Проверочная  таблица'!EX22</f>
        <v>0</v>
      </c>
      <c r="X21" s="104">
        <f>'Проверочная  таблица'!FA22</f>
        <v>0</v>
      </c>
      <c r="Y21" s="101">
        <f>'Проверочная  таблица'!FD22</f>
        <v>0</v>
      </c>
      <c r="Z21" s="104">
        <f>'Проверочная  таблица'!FG22</f>
        <v>0</v>
      </c>
      <c r="AA21" s="103">
        <f>'Проверочная  таблица'!FJ22</f>
        <v>0</v>
      </c>
      <c r="AB21" s="103">
        <f>'Проверочная  таблица'!FM22+'Проверочная  таблица'!FS22</f>
        <v>0</v>
      </c>
      <c r="AC21" s="103">
        <f>'Проверочная  таблица'!FP22+'Проверочная  таблица'!FV22</f>
        <v>0</v>
      </c>
      <c r="AD21" s="103">
        <f>'Проверочная  таблица'!GC22</f>
        <v>0</v>
      </c>
      <c r="AE21" s="101">
        <f>'Проверочная  таблица'!GF22</f>
        <v>0</v>
      </c>
      <c r="AF21" s="104">
        <f>'Проверочная  таблица'!GK22+'Проверочная  таблица'!GU22</f>
        <v>0</v>
      </c>
      <c r="AG21" s="103">
        <f>'Проверочная  таблица'!GP22+'Проверочная  таблица'!GZ22</f>
        <v>0</v>
      </c>
      <c r="AH21" s="103">
        <f>'Проверочная  таблица'!GI22+'Проверочная  таблица'!GS22</f>
        <v>0</v>
      </c>
      <c r="AI21" s="103">
        <f>'Проверочная  таблица'!GX22+'Проверочная  таблица'!GN22</f>
        <v>0</v>
      </c>
      <c r="AJ21" s="103">
        <f>'Проверочная  таблица'!HW22</f>
        <v>0</v>
      </c>
      <c r="AK21" s="101">
        <f>'Проверочная  таблица'!HZ22</f>
        <v>0</v>
      </c>
      <c r="AL21" s="104">
        <f>'Проверочная  таблица'!IC22</f>
        <v>0</v>
      </c>
      <c r="AM21" s="101">
        <f>'Проверочная  таблица'!IF22</f>
        <v>0</v>
      </c>
      <c r="AN21" s="104">
        <f>'Проверочная  таблица'!II22+'Проверочная  таблица'!IO22</f>
        <v>2796717.7600000002</v>
      </c>
      <c r="AO21" s="103">
        <f>'Проверочная  таблица'!IL22+'Проверочная  таблица'!IR22</f>
        <v>0</v>
      </c>
      <c r="AP21" s="103">
        <f>'Проверочная  таблица'!JG22</f>
        <v>0</v>
      </c>
      <c r="AQ21" s="101">
        <f>'Проверочная  таблица'!JJ22</f>
        <v>0</v>
      </c>
      <c r="AR21" s="104">
        <f>'Проверочная  таблица'!JO22+'Проверочная  таблица'!JY22</f>
        <v>0</v>
      </c>
      <c r="AS21" s="103">
        <f>'Проверочная  таблица'!KD22+'Проверочная  таблица'!JT22</f>
        <v>0</v>
      </c>
      <c r="AT21" s="103">
        <f>'Проверочная  таблица'!JM22+'Проверочная  таблица'!JW22</f>
        <v>0</v>
      </c>
      <c r="AU21" s="101">
        <f>'Проверочная  таблица'!KB22+'Проверочная  таблица'!JR22</f>
        <v>0</v>
      </c>
      <c r="AV21" s="104">
        <f>'Проверочная  таблица'!LA22</f>
        <v>0</v>
      </c>
      <c r="AW21" s="103">
        <f>'Проверочная  таблица'!LG22</f>
        <v>0</v>
      </c>
      <c r="AX21" s="103">
        <f>'Проверочная  таблица'!LC22</f>
        <v>0</v>
      </c>
      <c r="AY21" s="101">
        <f>'Проверочная  таблица'!LI22</f>
        <v>0</v>
      </c>
      <c r="AZ21" s="104">
        <f>'Проверочная  таблица'!LO22</f>
        <v>0</v>
      </c>
      <c r="BA21" s="101">
        <f>'Проверочная  таблица'!LT22</f>
        <v>0</v>
      </c>
      <c r="BB21" s="103">
        <f>'Проверочная  таблица'!LX22</f>
        <v>0</v>
      </c>
      <c r="BC21" s="101">
        <f>'Проверочная  таблица'!MB22</f>
        <v>0</v>
      </c>
      <c r="BD21" s="104">
        <f>'Проверочная  таблица'!MI22+'Проверочная  таблица'!MQ22</f>
        <v>16530000</v>
      </c>
      <c r="BE21" s="101">
        <f>'Проверочная  таблица'!MM22+'Проверочная  таблица'!MU22</f>
        <v>0</v>
      </c>
      <c r="BF21" s="103">
        <f>'Проверочная  таблица'!NO22</f>
        <v>4065424.2800000003</v>
      </c>
      <c r="BG21" s="101">
        <f>'Проверочная  таблица'!NR22</f>
        <v>0</v>
      </c>
      <c r="BH21" s="100">
        <f>'Проверочная  таблица'!OG22</f>
        <v>0</v>
      </c>
      <c r="BI21" s="101">
        <f>'Проверочная  таблица'!OJ22</f>
        <v>0</v>
      </c>
      <c r="BJ21" s="103">
        <f>'Проверочная  таблица'!OW22</f>
        <v>0</v>
      </c>
      <c r="BK21" s="101">
        <f>'Проверочная  таблица'!PD22</f>
        <v>0</v>
      </c>
      <c r="BL21" s="103">
        <f>'Проверочная  таблица'!OM22+'Проверочная  таблица'!OY22</f>
        <v>0</v>
      </c>
      <c r="BM21" s="103">
        <f>'Проверочная  таблица'!OR22+'Проверочная  таблица'!PF22</f>
        <v>0</v>
      </c>
      <c r="BN21" s="103">
        <f>'Проверочная  таблица'!PA22+'Проверочная  таблица'!OO22</f>
        <v>0</v>
      </c>
      <c r="BO21" s="101">
        <f>'Проверочная  таблица'!PH22+'Проверочная  таблица'!OT22</f>
        <v>0</v>
      </c>
      <c r="BP21" s="104">
        <f t="shared" si="5"/>
        <v>5418967</v>
      </c>
      <c r="BQ21" s="101">
        <f t="shared" si="6"/>
        <v>1901548.46</v>
      </c>
      <c r="BR21" s="104">
        <f>'Проверочная  таблица'!RE22</f>
        <v>1800500</v>
      </c>
      <c r="BS21" s="101">
        <f>'Проверочная  таблица'!RF22</f>
        <v>286701.06</v>
      </c>
      <c r="BT21" s="100">
        <f>'Проверочная  таблица'!RG22</f>
        <v>4000</v>
      </c>
      <c r="BU21" s="100">
        <f>'Проверочная  таблица'!RH22</f>
        <v>0</v>
      </c>
      <c r="BV21" s="269">
        <f>'Проверочная  таблица'!RI22</f>
        <v>0</v>
      </c>
      <c r="BW21" s="168">
        <f>'Проверочная  таблица'!RJ22</f>
        <v>0</v>
      </c>
      <c r="BX21" s="170">
        <f>'Проверочная  таблица'!RK22</f>
        <v>714467</v>
      </c>
      <c r="BY21" s="168">
        <f>'Проверочная  таблица'!RL22</f>
        <v>674244</v>
      </c>
      <c r="BZ21" s="170">
        <f>'Проверочная  таблица'!RM22</f>
        <v>0</v>
      </c>
      <c r="CA21" s="168">
        <f>'Проверочная  таблица'!RN22</f>
        <v>0</v>
      </c>
      <c r="CB21" s="103">
        <f>'Проверочная  таблица'!RO22</f>
        <v>0</v>
      </c>
      <c r="CC21" s="101">
        <f>'Проверочная  таблица'!RP22</f>
        <v>0</v>
      </c>
      <c r="CD21" s="103">
        <f>'Проверочная  таблица'!RS22</f>
        <v>2900000</v>
      </c>
      <c r="CE21" s="103">
        <f>'Проверочная  таблица'!RV22</f>
        <v>940603.4</v>
      </c>
      <c r="CF21" s="103">
        <f t="shared" si="7"/>
        <v>0</v>
      </c>
      <c r="CG21" s="101">
        <f t="shared" si="8"/>
        <v>0</v>
      </c>
      <c r="CH21" s="104">
        <f>'Проверочная  таблица'!SA22</f>
        <v>0</v>
      </c>
      <c r="CI21" s="103">
        <f>'Проверочная  таблица'!SE22</f>
        <v>0</v>
      </c>
      <c r="CJ21" s="103">
        <f>'Проверочная  таблица'!SI22</f>
        <v>0</v>
      </c>
      <c r="CK21" s="101">
        <f>'Проверочная  таблица'!SL22</f>
        <v>0</v>
      </c>
      <c r="CL21" s="104">
        <f>'Проверочная  таблица'!SN22+'Проверочная  таблица'!SR22</f>
        <v>0</v>
      </c>
      <c r="CM21" s="101">
        <f>'Проверочная  таблица'!SP22+'Проверочная  таблица'!ST22</f>
        <v>0</v>
      </c>
      <c r="CN21" s="104">
        <f>'Проверочная  таблица'!SZ22+'Проверочная  таблица'!TD22</f>
        <v>0</v>
      </c>
      <c r="CO21" s="103">
        <f>'Проверочная  таблица'!TB22+'Проверочная  таблица'!TF22</f>
        <v>0</v>
      </c>
      <c r="CP21" s="103">
        <f>'Проверочная  таблица'!TL22+'Проверочная  таблица'!TP22</f>
        <v>0</v>
      </c>
      <c r="CQ21" s="103">
        <f>'Проверочная  таблица'!TN22+'Проверочная  таблица'!TR22</f>
        <v>0</v>
      </c>
      <c r="CR21" s="103">
        <f>'Проверочная  таблица'!TY22</f>
        <v>0</v>
      </c>
      <c r="CS21" s="101">
        <f>'Проверочная  таблица'!UB22</f>
        <v>0</v>
      </c>
      <c r="CT21" s="103">
        <f>'Проверочная  таблица'!UI22</f>
        <v>0</v>
      </c>
      <c r="CU21" s="103">
        <f>'Проверочная  таблица'!UL22</f>
        <v>0</v>
      </c>
      <c r="CV21" s="103">
        <f>'Проверочная  таблица'!UO22</f>
        <v>0</v>
      </c>
      <c r="CW21" s="101">
        <f>'Проверочная  таблица'!UR22</f>
        <v>0</v>
      </c>
      <c r="CY21" s="822">
        <f t="shared" si="9"/>
        <v>3618.4670000000001</v>
      </c>
      <c r="CZ21" s="822">
        <f t="shared" si="10"/>
        <v>1614.8473999999999</v>
      </c>
      <c r="DC21" s="1104">
        <f t="shared" si="2"/>
        <v>-103903967.62</v>
      </c>
    </row>
    <row r="22" spans="1:107" ht="25.5" customHeight="1" x14ac:dyDescent="0.3">
      <c r="A22" s="102" t="s">
        <v>91</v>
      </c>
      <c r="B22" s="103">
        <f t="shared" si="0"/>
        <v>8533827.3900000006</v>
      </c>
      <c r="C22" s="103">
        <f t="shared" si="1"/>
        <v>442553.61</v>
      </c>
      <c r="D22" s="267">
        <f t="shared" si="3"/>
        <v>6004927.3900000006</v>
      </c>
      <c r="E22" s="267">
        <f t="shared" si="4"/>
        <v>0</v>
      </c>
      <c r="F22" s="103">
        <f>'Проверочная  таблица'!CN23</f>
        <v>0</v>
      </c>
      <c r="G22" s="101">
        <f>'Проверочная  таблица'!CP23</f>
        <v>0</v>
      </c>
      <c r="H22" s="100">
        <f>'Проверочная  таблица'!CQ23+'Проверочная  таблица'!CS23</f>
        <v>0</v>
      </c>
      <c r="I22" s="103">
        <f>'Проверочная  таблица'!CR23+'Проверочная  таблица'!CT23</f>
        <v>0</v>
      </c>
      <c r="J22" s="103">
        <f>'Проверочная  таблица'!DI23</f>
        <v>0</v>
      </c>
      <c r="K22" s="101">
        <f>'Проверочная  таблица'!DL23</f>
        <v>0</v>
      </c>
      <c r="L22" s="104">
        <f>'Проверочная  таблица'!DP23</f>
        <v>0</v>
      </c>
      <c r="M22" s="101">
        <f>'Проверочная  таблица'!DX23</f>
        <v>0</v>
      </c>
      <c r="N22" s="104">
        <f>'Проверочная  таблица'!DR23</f>
        <v>0</v>
      </c>
      <c r="O22" s="103">
        <f>'Проверочная  таблица'!DZ23</f>
        <v>0</v>
      </c>
      <c r="P22" s="101">
        <f>'Проверочная  таблица'!EE23</f>
        <v>0</v>
      </c>
      <c r="Q22" s="103">
        <f>'Проверочная  таблица'!EH23</f>
        <v>0</v>
      </c>
      <c r="R22" s="103">
        <f>'Проверочная  таблица'!EK23</f>
        <v>0</v>
      </c>
      <c r="S22" s="103">
        <f>'Проверочная  таблица'!EP23</f>
        <v>0</v>
      </c>
      <c r="T22" s="103">
        <f>'Проверочная  таблица'!EM23</f>
        <v>0</v>
      </c>
      <c r="U22" s="101">
        <f>'Проверочная  таблица'!ER23</f>
        <v>0</v>
      </c>
      <c r="V22" s="103">
        <f>'Проверочная  таблица'!EU23</f>
        <v>0</v>
      </c>
      <c r="W22" s="101">
        <f>'Проверочная  таблица'!EX23</f>
        <v>0</v>
      </c>
      <c r="X22" s="104">
        <f>'Проверочная  таблица'!FA23</f>
        <v>0</v>
      </c>
      <c r="Y22" s="101">
        <f>'Проверочная  таблица'!FD23</f>
        <v>0</v>
      </c>
      <c r="Z22" s="104">
        <f>'Проверочная  таблица'!FG23</f>
        <v>0</v>
      </c>
      <c r="AA22" s="103">
        <f>'Проверочная  таблица'!FJ23</f>
        <v>0</v>
      </c>
      <c r="AB22" s="103">
        <f>'Проверочная  таблица'!FM23+'Проверочная  таблица'!FS23</f>
        <v>0</v>
      </c>
      <c r="AC22" s="103">
        <f>'Проверочная  таблица'!FP23+'Проверочная  таблица'!FV23</f>
        <v>0</v>
      </c>
      <c r="AD22" s="103">
        <f>'Проверочная  таблица'!GC23</f>
        <v>0</v>
      </c>
      <c r="AE22" s="101">
        <f>'Проверочная  таблица'!GF23</f>
        <v>0</v>
      </c>
      <c r="AF22" s="104">
        <f>'Проверочная  таблица'!GK23+'Проверочная  таблица'!GU23</f>
        <v>21807.27</v>
      </c>
      <c r="AG22" s="103">
        <f>'Проверочная  таблица'!GP23+'Проверочная  таблица'!GZ23</f>
        <v>0</v>
      </c>
      <c r="AH22" s="103">
        <f>'Проверочная  таблица'!GI23+'Проверочная  таблица'!GS23</f>
        <v>0</v>
      </c>
      <c r="AI22" s="103">
        <f>'Проверочная  таблица'!GX23+'Проверочная  таблица'!GN23</f>
        <v>0</v>
      </c>
      <c r="AJ22" s="103">
        <f>'Проверочная  таблица'!HW23</f>
        <v>0</v>
      </c>
      <c r="AK22" s="101">
        <f>'Проверочная  таблица'!HZ23</f>
        <v>0</v>
      </c>
      <c r="AL22" s="104">
        <f>'Проверочная  таблица'!IC23</f>
        <v>0</v>
      </c>
      <c r="AM22" s="101">
        <f>'Проверочная  таблица'!IF23</f>
        <v>0</v>
      </c>
      <c r="AN22" s="104">
        <f>'Проверочная  таблица'!II23+'Проверочная  таблица'!IO23</f>
        <v>737035.82000000007</v>
      </c>
      <c r="AO22" s="103">
        <f>'Проверочная  таблица'!IL23+'Проверочная  таблица'!IR23</f>
        <v>0</v>
      </c>
      <c r="AP22" s="103">
        <f>'Проверочная  таблица'!JG23</f>
        <v>0</v>
      </c>
      <c r="AQ22" s="101">
        <f>'Проверочная  таблица'!JJ23</f>
        <v>0</v>
      </c>
      <c r="AR22" s="104">
        <f>'Проверочная  таблица'!JO23+'Проверочная  таблица'!JY23</f>
        <v>113066.24000000001</v>
      </c>
      <c r="AS22" s="103">
        <f>'Проверочная  таблица'!KD23+'Проверочная  таблица'!JT23</f>
        <v>0</v>
      </c>
      <c r="AT22" s="103">
        <f>'Проверочная  таблица'!JM23+'Проверочная  таблица'!JW23</f>
        <v>0</v>
      </c>
      <c r="AU22" s="101">
        <f>'Проверочная  таблица'!KB23+'Проверочная  таблица'!JR23</f>
        <v>0</v>
      </c>
      <c r="AV22" s="104">
        <f>'Проверочная  таблица'!LA23</f>
        <v>0</v>
      </c>
      <c r="AW22" s="103">
        <f>'Проверочная  таблица'!LG23</f>
        <v>0</v>
      </c>
      <c r="AX22" s="103">
        <f>'Проверочная  таблица'!LC23</f>
        <v>0</v>
      </c>
      <c r="AY22" s="101">
        <f>'Проверочная  таблица'!LI23</f>
        <v>0</v>
      </c>
      <c r="AZ22" s="104">
        <f>'Проверочная  таблица'!LO23</f>
        <v>0</v>
      </c>
      <c r="BA22" s="101">
        <f>'Проверочная  таблица'!LT23</f>
        <v>0</v>
      </c>
      <c r="BB22" s="103">
        <f>'Проверочная  таблица'!LX23</f>
        <v>0</v>
      </c>
      <c r="BC22" s="101">
        <f>'Проверочная  таблица'!MB23</f>
        <v>0</v>
      </c>
      <c r="BD22" s="104">
        <f>'Проверочная  таблица'!MI23+'Проверочная  таблица'!MQ23</f>
        <v>0</v>
      </c>
      <c r="BE22" s="101">
        <f>'Проверочная  таблица'!MM23+'Проверочная  таблица'!MU23</f>
        <v>0</v>
      </c>
      <c r="BF22" s="103">
        <f>'Проверочная  таблица'!NO23</f>
        <v>5133018.0600000005</v>
      </c>
      <c r="BG22" s="101">
        <f>'Проверочная  таблица'!NR23</f>
        <v>0</v>
      </c>
      <c r="BH22" s="100">
        <f>'Проверочная  таблица'!OG23</f>
        <v>0</v>
      </c>
      <c r="BI22" s="101">
        <f>'Проверочная  таблица'!OJ23</f>
        <v>0</v>
      </c>
      <c r="BJ22" s="103">
        <f>'Проверочная  таблица'!OW23</f>
        <v>0</v>
      </c>
      <c r="BK22" s="101">
        <f>'Проверочная  таблица'!PD23</f>
        <v>0</v>
      </c>
      <c r="BL22" s="103">
        <f>'Проверочная  таблица'!OM23+'Проверочная  таблица'!OY23</f>
        <v>0</v>
      </c>
      <c r="BM22" s="103">
        <f>'Проверочная  таблица'!OR23+'Проверочная  таблица'!PF23</f>
        <v>0</v>
      </c>
      <c r="BN22" s="103">
        <f>'Проверочная  таблица'!PA23+'Проверочная  таблица'!OO23</f>
        <v>0</v>
      </c>
      <c r="BO22" s="101">
        <f>'Проверочная  таблица'!PH23+'Проверочная  таблица'!OT23</f>
        <v>0</v>
      </c>
      <c r="BP22" s="104">
        <f t="shared" si="5"/>
        <v>2528900</v>
      </c>
      <c r="BQ22" s="101">
        <f t="shared" si="6"/>
        <v>442553.61</v>
      </c>
      <c r="BR22" s="104">
        <f>'Проверочная  таблица'!RE23</f>
        <v>1168900</v>
      </c>
      <c r="BS22" s="101">
        <f>'Проверочная  таблица'!RF23</f>
        <v>214711.98</v>
      </c>
      <c r="BT22" s="100">
        <f>'Проверочная  таблица'!RG23</f>
        <v>0</v>
      </c>
      <c r="BU22" s="100">
        <f>'Проверочная  таблица'!RH23</f>
        <v>0</v>
      </c>
      <c r="BV22" s="269">
        <f>'Проверочная  таблица'!RI23</f>
        <v>0</v>
      </c>
      <c r="BW22" s="168">
        <f>'Проверочная  таблица'!RJ23</f>
        <v>0</v>
      </c>
      <c r="BX22" s="170">
        <f>'Проверочная  таблица'!RK23</f>
        <v>0</v>
      </c>
      <c r="BY22" s="168">
        <f>'Проверочная  таблица'!RL23</f>
        <v>0</v>
      </c>
      <c r="BZ22" s="170">
        <f>'Проверочная  таблица'!RM23</f>
        <v>0</v>
      </c>
      <c r="CA22" s="168">
        <f>'Проверочная  таблица'!RN23</f>
        <v>0</v>
      </c>
      <c r="CB22" s="103">
        <f>'Проверочная  таблица'!RO23</f>
        <v>0</v>
      </c>
      <c r="CC22" s="101">
        <f>'Проверочная  таблица'!RP23</f>
        <v>0</v>
      </c>
      <c r="CD22" s="103">
        <f>'Проверочная  таблица'!RS23</f>
        <v>1360000</v>
      </c>
      <c r="CE22" s="103">
        <f>'Проверочная  таблица'!RV23</f>
        <v>227841.63</v>
      </c>
      <c r="CF22" s="103">
        <f t="shared" si="7"/>
        <v>0</v>
      </c>
      <c r="CG22" s="101">
        <f t="shared" si="8"/>
        <v>0</v>
      </c>
      <c r="CH22" s="104">
        <f>'Проверочная  таблица'!SA23</f>
        <v>0</v>
      </c>
      <c r="CI22" s="103">
        <f>'Проверочная  таблица'!SE23</f>
        <v>0</v>
      </c>
      <c r="CJ22" s="103">
        <f>'Проверочная  таблица'!SI23</f>
        <v>0</v>
      </c>
      <c r="CK22" s="101">
        <f>'Проверочная  таблица'!SL23</f>
        <v>0</v>
      </c>
      <c r="CL22" s="104">
        <f>'Проверочная  таблица'!SN23+'Проверочная  таблица'!SR23</f>
        <v>0</v>
      </c>
      <c r="CM22" s="101">
        <f>'Проверочная  таблица'!SP23+'Проверочная  таблица'!ST23</f>
        <v>0</v>
      </c>
      <c r="CN22" s="104">
        <f>'Проверочная  таблица'!SZ23+'Проверочная  таблица'!TD23</f>
        <v>0</v>
      </c>
      <c r="CO22" s="103">
        <f>'Проверочная  таблица'!TB23+'Проверочная  таблица'!TF23</f>
        <v>0</v>
      </c>
      <c r="CP22" s="103">
        <f>'Проверочная  таблица'!TL23+'Проверочная  таблица'!TP23</f>
        <v>0</v>
      </c>
      <c r="CQ22" s="103">
        <f>'Проверочная  таблица'!TN23+'Проверочная  таблица'!TR23</f>
        <v>0</v>
      </c>
      <c r="CR22" s="103">
        <f>'Проверочная  таблица'!TY23</f>
        <v>0</v>
      </c>
      <c r="CS22" s="101">
        <f>'Проверочная  таблица'!UB23</f>
        <v>0</v>
      </c>
      <c r="CT22" s="103">
        <f>'Проверочная  таблица'!UI23</f>
        <v>0</v>
      </c>
      <c r="CU22" s="103">
        <f>'Проверочная  таблица'!UL23</f>
        <v>0</v>
      </c>
      <c r="CV22" s="103">
        <f>'Проверочная  таблица'!UO23</f>
        <v>0</v>
      </c>
      <c r="CW22" s="101">
        <f>'Проверочная  таблица'!UR23</f>
        <v>0</v>
      </c>
      <c r="CY22" s="822">
        <f t="shared" si="9"/>
        <v>1360</v>
      </c>
      <c r="CZ22" s="822">
        <f t="shared" si="10"/>
        <v>227.84162999999998</v>
      </c>
      <c r="DC22" s="1104">
        <f t="shared" si="2"/>
        <v>-6004927.3900000006</v>
      </c>
    </row>
    <row r="23" spans="1:107" ht="25.5" customHeight="1" x14ac:dyDescent="0.3">
      <c r="A23" s="105" t="s">
        <v>92</v>
      </c>
      <c r="B23" s="103">
        <f t="shared" si="0"/>
        <v>11861666.6</v>
      </c>
      <c r="C23" s="103">
        <f t="shared" si="1"/>
        <v>1350714.9300000002</v>
      </c>
      <c r="D23" s="267">
        <f t="shared" si="3"/>
        <v>6936766.5999999996</v>
      </c>
      <c r="E23" s="267">
        <f t="shared" si="4"/>
        <v>0</v>
      </c>
      <c r="F23" s="103">
        <f>'Проверочная  таблица'!CN24</f>
        <v>0</v>
      </c>
      <c r="G23" s="101">
        <f>'Проверочная  таблица'!CP24</f>
        <v>0</v>
      </c>
      <c r="H23" s="100">
        <f>'Проверочная  таблица'!CQ24+'Проверочная  таблица'!CS24</f>
        <v>0</v>
      </c>
      <c r="I23" s="103">
        <f>'Проверочная  таблица'!CR24+'Проверочная  таблица'!CT24</f>
        <v>0</v>
      </c>
      <c r="J23" s="103">
        <f>'Проверочная  таблица'!DI24</f>
        <v>0</v>
      </c>
      <c r="K23" s="101">
        <f>'Проверочная  таблица'!DL24</f>
        <v>0</v>
      </c>
      <c r="L23" s="104">
        <f>'Проверочная  таблица'!DP24</f>
        <v>0</v>
      </c>
      <c r="M23" s="101">
        <f>'Проверочная  таблица'!DX24</f>
        <v>0</v>
      </c>
      <c r="N23" s="104">
        <f>'Проверочная  таблица'!DR24</f>
        <v>0</v>
      </c>
      <c r="O23" s="103">
        <f>'Проверочная  таблица'!DZ24</f>
        <v>0</v>
      </c>
      <c r="P23" s="101">
        <f>'Проверочная  таблица'!EE24</f>
        <v>2383000</v>
      </c>
      <c r="Q23" s="103">
        <f>'Проверочная  таблица'!EH24</f>
        <v>0</v>
      </c>
      <c r="R23" s="103">
        <f>'Проверочная  таблица'!EK24</f>
        <v>0</v>
      </c>
      <c r="S23" s="103">
        <f>'Проверочная  таблица'!EP24</f>
        <v>0</v>
      </c>
      <c r="T23" s="103">
        <f>'Проверочная  таблица'!EM24</f>
        <v>0</v>
      </c>
      <c r="U23" s="101">
        <f>'Проверочная  таблица'!ER24</f>
        <v>0</v>
      </c>
      <c r="V23" s="103">
        <f>'Проверочная  таблица'!EU24</f>
        <v>0</v>
      </c>
      <c r="W23" s="101">
        <f>'Проверочная  таблица'!EX24</f>
        <v>0</v>
      </c>
      <c r="X23" s="104">
        <f>'Проверочная  таблица'!FA24</f>
        <v>0</v>
      </c>
      <c r="Y23" s="101">
        <f>'Проверочная  таблица'!FD24</f>
        <v>0</v>
      </c>
      <c r="Z23" s="104">
        <f>'Проверочная  таблица'!FG24</f>
        <v>0</v>
      </c>
      <c r="AA23" s="103">
        <f>'Проверочная  таблица'!FJ24</f>
        <v>0</v>
      </c>
      <c r="AB23" s="103">
        <f>'Проверочная  таблица'!FM24+'Проверочная  таблица'!FS24</f>
        <v>0</v>
      </c>
      <c r="AC23" s="103">
        <f>'Проверочная  таблица'!FP24+'Проверочная  таблица'!FV24</f>
        <v>0</v>
      </c>
      <c r="AD23" s="103">
        <f>'Проверочная  таблица'!GC24</f>
        <v>0</v>
      </c>
      <c r="AE23" s="101">
        <f>'Проверочная  таблица'!GF24</f>
        <v>0</v>
      </c>
      <c r="AF23" s="104">
        <f>'Проверочная  таблица'!GK24+'Проверочная  таблица'!GU24</f>
        <v>0</v>
      </c>
      <c r="AG23" s="103">
        <f>'Проверочная  таблица'!GP24+'Проверочная  таблица'!GZ24</f>
        <v>0</v>
      </c>
      <c r="AH23" s="103">
        <f>'Проверочная  таблица'!GI24+'Проверочная  таблица'!GS24</f>
        <v>0</v>
      </c>
      <c r="AI23" s="103">
        <f>'Проверочная  таблица'!GX24+'Проверочная  таблица'!GN24</f>
        <v>0</v>
      </c>
      <c r="AJ23" s="103">
        <f>'Проверочная  таблица'!HW24</f>
        <v>0</v>
      </c>
      <c r="AK23" s="101">
        <f>'Проверочная  таблица'!HZ24</f>
        <v>0</v>
      </c>
      <c r="AL23" s="104">
        <f>'Проверочная  таблица'!IC24</f>
        <v>0</v>
      </c>
      <c r="AM23" s="101">
        <f>'Проверочная  таблица'!IF24</f>
        <v>0</v>
      </c>
      <c r="AN23" s="104">
        <f>'Проверочная  таблица'!II24+'Проверочная  таблица'!IO24</f>
        <v>422969.77</v>
      </c>
      <c r="AO23" s="103">
        <f>'Проверочная  таблица'!IL24+'Проверочная  таблица'!IR24</f>
        <v>0</v>
      </c>
      <c r="AP23" s="103">
        <f>'Проверочная  таблица'!JG24</f>
        <v>0</v>
      </c>
      <c r="AQ23" s="101">
        <f>'Проверочная  таблица'!JJ24</f>
        <v>0</v>
      </c>
      <c r="AR23" s="104">
        <f>'Проверочная  таблица'!JO24+'Проверочная  таблица'!JY24</f>
        <v>0</v>
      </c>
      <c r="AS23" s="103">
        <f>'Проверочная  таблица'!KD24+'Проверочная  таблица'!JT24</f>
        <v>0</v>
      </c>
      <c r="AT23" s="103">
        <f>'Проверочная  таблица'!JM24+'Проверочная  таблица'!JW24</f>
        <v>0</v>
      </c>
      <c r="AU23" s="101">
        <f>'Проверочная  таблица'!KB24+'Проверочная  таблица'!JR24</f>
        <v>0</v>
      </c>
      <c r="AV23" s="104">
        <f>'Проверочная  таблица'!LA24</f>
        <v>0</v>
      </c>
      <c r="AW23" s="103">
        <f>'Проверочная  таблица'!LG24</f>
        <v>0</v>
      </c>
      <c r="AX23" s="103">
        <f>'Проверочная  таблица'!LC24</f>
        <v>0</v>
      </c>
      <c r="AY23" s="101">
        <f>'Проверочная  таблица'!LI24</f>
        <v>0</v>
      </c>
      <c r="AZ23" s="104">
        <f>'Проверочная  таблица'!LO24</f>
        <v>0</v>
      </c>
      <c r="BA23" s="101">
        <f>'Проверочная  таблица'!LT24</f>
        <v>0</v>
      </c>
      <c r="BB23" s="103">
        <f>'Проверочная  таблица'!LX24</f>
        <v>0</v>
      </c>
      <c r="BC23" s="101">
        <f>'Проверочная  таблица'!MB24</f>
        <v>0</v>
      </c>
      <c r="BD23" s="104">
        <f>'Проверочная  таблица'!MI24+'Проверочная  таблица'!MQ24</f>
        <v>0</v>
      </c>
      <c r="BE23" s="101">
        <f>'Проверочная  таблица'!MM24+'Проверочная  таблица'!MU24</f>
        <v>0</v>
      </c>
      <c r="BF23" s="103">
        <f>'Проверочная  таблица'!NO24</f>
        <v>4130796.83</v>
      </c>
      <c r="BG23" s="101">
        <f>'Проверочная  таблица'!NR24</f>
        <v>0</v>
      </c>
      <c r="BH23" s="100">
        <f>'Проверочная  таблица'!OG24</f>
        <v>0</v>
      </c>
      <c r="BI23" s="101">
        <f>'Проверочная  таблица'!OJ24</f>
        <v>0</v>
      </c>
      <c r="BJ23" s="103">
        <f>'Проверочная  таблица'!OW24</f>
        <v>0</v>
      </c>
      <c r="BK23" s="101">
        <f>'Проверочная  таблица'!PD24</f>
        <v>0</v>
      </c>
      <c r="BL23" s="103">
        <f>'Проверочная  таблица'!OM24+'Проверочная  таблица'!OY24</f>
        <v>0</v>
      </c>
      <c r="BM23" s="103">
        <f>'Проверочная  таблица'!OR24+'Проверочная  таблица'!PF24</f>
        <v>0</v>
      </c>
      <c r="BN23" s="103">
        <f>'Проверочная  таблица'!PA24+'Проверочная  таблица'!OO24</f>
        <v>0</v>
      </c>
      <c r="BO23" s="101">
        <f>'Проверочная  таблица'!PH24+'Проверочная  таблица'!OT24</f>
        <v>0</v>
      </c>
      <c r="BP23" s="104">
        <f t="shared" si="5"/>
        <v>4924900</v>
      </c>
      <c r="BQ23" s="101">
        <f t="shared" si="6"/>
        <v>1350714.9300000002</v>
      </c>
      <c r="BR23" s="104">
        <f>'Проверочная  таблица'!RE24</f>
        <v>2949900</v>
      </c>
      <c r="BS23" s="101">
        <f>'Проверочная  таблица'!RF24</f>
        <v>482791.76</v>
      </c>
      <c r="BT23" s="100">
        <f>'Проверочная  таблица'!RG24</f>
        <v>7000</v>
      </c>
      <c r="BU23" s="100">
        <f>'Проверочная  таблица'!RH24</f>
        <v>0</v>
      </c>
      <c r="BV23" s="269">
        <f>'Проверочная  таблица'!RI24</f>
        <v>0</v>
      </c>
      <c r="BW23" s="168">
        <f>'Проверочная  таблица'!RJ24</f>
        <v>0</v>
      </c>
      <c r="BX23" s="170">
        <f>'Проверочная  таблица'!RK24</f>
        <v>0</v>
      </c>
      <c r="BY23" s="168">
        <f>'Проверочная  таблица'!RL24</f>
        <v>0</v>
      </c>
      <c r="BZ23" s="170">
        <f>'Проверочная  таблица'!RM24</f>
        <v>0</v>
      </c>
      <c r="CA23" s="168">
        <f>'Проверочная  таблица'!RN24</f>
        <v>0</v>
      </c>
      <c r="CB23" s="103">
        <f>'Проверочная  таблица'!RO24</f>
        <v>0</v>
      </c>
      <c r="CC23" s="101">
        <f>'Проверочная  таблица'!RP24</f>
        <v>0</v>
      </c>
      <c r="CD23" s="103">
        <f>'Проверочная  таблица'!RS24</f>
        <v>1968000</v>
      </c>
      <c r="CE23" s="103">
        <f>'Проверочная  таблица'!RV24</f>
        <v>867923.17</v>
      </c>
      <c r="CF23" s="103">
        <f t="shared" si="7"/>
        <v>0</v>
      </c>
      <c r="CG23" s="101">
        <f t="shared" si="8"/>
        <v>0</v>
      </c>
      <c r="CH23" s="104">
        <f>'Проверочная  таблица'!SA24</f>
        <v>0</v>
      </c>
      <c r="CI23" s="103">
        <f>'Проверочная  таблица'!SE24</f>
        <v>0</v>
      </c>
      <c r="CJ23" s="103">
        <f>'Проверочная  таблица'!SI24</f>
        <v>0</v>
      </c>
      <c r="CK23" s="101">
        <f>'Проверочная  таблица'!SL24</f>
        <v>0</v>
      </c>
      <c r="CL23" s="104">
        <f>'Проверочная  таблица'!SN24+'Проверочная  таблица'!SR24</f>
        <v>0</v>
      </c>
      <c r="CM23" s="101">
        <f>'Проверочная  таблица'!SP24+'Проверочная  таблица'!ST24</f>
        <v>0</v>
      </c>
      <c r="CN23" s="104">
        <f>'Проверочная  таблица'!SZ24+'Проверочная  таблица'!TD24</f>
        <v>0</v>
      </c>
      <c r="CO23" s="103">
        <f>'Проверочная  таблица'!TB24+'Проверочная  таблица'!TF24</f>
        <v>0</v>
      </c>
      <c r="CP23" s="103">
        <f>'Проверочная  таблица'!TL24+'Проверочная  таблица'!TP24</f>
        <v>0</v>
      </c>
      <c r="CQ23" s="103">
        <f>'Проверочная  таблица'!TN24+'Проверочная  таблица'!TR24</f>
        <v>0</v>
      </c>
      <c r="CR23" s="103">
        <f>'Проверочная  таблица'!TY24</f>
        <v>0</v>
      </c>
      <c r="CS23" s="101">
        <f>'Проверочная  таблица'!UB24</f>
        <v>0</v>
      </c>
      <c r="CT23" s="103">
        <f>'Проверочная  таблица'!UI24</f>
        <v>0</v>
      </c>
      <c r="CU23" s="103">
        <f>'Проверочная  таблица'!UL24</f>
        <v>0</v>
      </c>
      <c r="CV23" s="103">
        <f>'Проверочная  таблица'!UO24</f>
        <v>0</v>
      </c>
      <c r="CW23" s="101">
        <f>'Проверочная  таблица'!UR24</f>
        <v>0</v>
      </c>
      <c r="CY23" s="822">
        <f t="shared" si="9"/>
        <v>1975</v>
      </c>
      <c r="CZ23" s="822">
        <f t="shared" si="10"/>
        <v>867.92317000000014</v>
      </c>
      <c r="DC23" s="1104">
        <f t="shared" si="2"/>
        <v>-6936766.5999999996</v>
      </c>
    </row>
    <row r="24" spans="1:107" ht="25.5" customHeight="1" x14ac:dyDescent="0.3">
      <c r="A24" s="102" t="s">
        <v>93</v>
      </c>
      <c r="B24" s="103">
        <f t="shared" si="0"/>
        <v>8943936.8499999996</v>
      </c>
      <c r="C24" s="103">
        <f t="shared" si="1"/>
        <v>609815.81000000006</v>
      </c>
      <c r="D24" s="267">
        <f t="shared" si="3"/>
        <v>5964236.8499999996</v>
      </c>
      <c r="E24" s="267">
        <f t="shared" si="4"/>
        <v>0</v>
      </c>
      <c r="F24" s="103">
        <f>'Проверочная  таблица'!CN25</f>
        <v>0</v>
      </c>
      <c r="G24" s="101">
        <f>'Проверочная  таблица'!CP25</f>
        <v>0</v>
      </c>
      <c r="H24" s="100">
        <f>'Проверочная  таблица'!CQ25+'Проверочная  таблица'!CS25</f>
        <v>0</v>
      </c>
      <c r="I24" s="103">
        <f>'Проверочная  таблица'!CR25+'Проверочная  таблица'!CT25</f>
        <v>0</v>
      </c>
      <c r="J24" s="103">
        <f>'Проверочная  таблица'!DI25</f>
        <v>0</v>
      </c>
      <c r="K24" s="101">
        <f>'Проверочная  таблица'!DL25</f>
        <v>0</v>
      </c>
      <c r="L24" s="104">
        <f>'Проверочная  таблица'!DP25</f>
        <v>0</v>
      </c>
      <c r="M24" s="101">
        <f>'Проверочная  таблица'!DX25</f>
        <v>0</v>
      </c>
      <c r="N24" s="104">
        <f>'Проверочная  таблица'!DR25</f>
        <v>0</v>
      </c>
      <c r="O24" s="103">
        <f>'Проверочная  таблица'!DZ25</f>
        <v>0</v>
      </c>
      <c r="P24" s="101">
        <f>'Проверочная  таблица'!EE25</f>
        <v>0</v>
      </c>
      <c r="Q24" s="103">
        <f>'Проверочная  таблица'!EH25</f>
        <v>0</v>
      </c>
      <c r="R24" s="103">
        <f>'Проверочная  таблица'!EK25</f>
        <v>2859675</v>
      </c>
      <c r="S24" s="103">
        <f>'Проверочная  таблица'!EP25</f>
        <v>0</v>
      </c>
      <c r="T24" s="103">
        <f>'Проверочная  таблица'!EM25</f>
        <v>0</v>
      </c>
      <c r="U24" s="101">
        <f>'Проверочная  таблица'!ER25</f>
        <v>0</v>
      </c>
      <c r="V24" s="103">
        <f>'Проверочная  таблица'!EU25</f>
        <v>0</v>
      </c>
      <c r="W24" s="101">
        <f>'Проверочная  таблица'!EX25</f>
        <v>0</v>
      </c>
      <c r="X24" s="104">
        <f>'Проверочная  таблица'!FA25</f>
        <v>0</v>
      </c>
      <c r="Y24" s="101">
        <f>'Проверочная  таблица'!FD25</f>
        <v>0</v>
      </c>
      <c r="Z24" s="104">
        <f>'Проверочная  таблица'!FG25</f>
        <v>0</v>
      </c>
      <c r="AA24" s="103">
        <f>'Проверочная  таблица'!FJ25</f>
        <v>0</v>
      </c>
      <c r="AB24" s="103">
        <f>'Проверочная  таблица'!FM25+'Проверочная  таблица'!FS25</f>
        <v>0</v>
      </c>
      <c r="AC24" s="103">
        <f>'Проверочная  таблица'!FP25+'Проверочная  таблица'!FV25</f>
        <v>0</v>
      </c>
      <c r="AD24" s="103">
        <f>'Проверочная  таблица'!GC25</f>
        <v>0</v>
      </c>
      <c r="AE24" s="101">
        <f>'Проверочная  таблица'!GF25</f>
        <v>0</v>
      </c>
      <c r="AF24" s="104">
        <f>'Проверочная  таблица'!GK25+'Проверочная  таблица'!GU25</f>
        <v>0</v>
      </c>
      <c r="AG24" s="103">
        <f>'Проверочная  таблица'!GP25+'Проверочная  таблица'!GZ25</f>
        <v>0</v>
      </c>
      <c r="AH24" s="103">
        <f>'Проверочная  таблица'!GI25+'Проверочная  таблица'!GS25</f>
        <v>0</v>
      </c>
      <c r="AI24" s="103">
        <f>'Проверочная  таблица'!GX25+'Проверочная  таблица'!GN25</f>
        <v>0</v>
      </c>
      <c r="AJ24" s="103">
        <f>'Проверочная  таблица'!HW25</f>
        <v>0</v>
      </c>
      <c r="AK24" s="101">
        <f>'Проверочная  таблица'!HZ25</f>
        <v>0</v>
      </c>
      <c r="AL24" s="104">
        <f>'Проверочная  таблица'!IC25</f>
        <v>0</v>
      </c>
      <c r="AM24" s="101">
        <f>'Проверочная  таблица'!IF25</f>
        <v>0</v>
      </c>
      <c r="AN24" s="104">
        <f>'Проверочная  таблица'!II25+'Проверочная  таблица'!IO25</f>
        <v>707182.49</v>
      </c>
      <c r="AO24" s="103">
        <f>'Проверочная  таблица'!IL25+'Проверочная  таблица'!IR25</f>
        <v>0</v>
      </c>
      <c r="AP24" s="103">
        <f>'Проверочная  таблица'!JG25</f>
        <v>0</v>
      </c>
      <c r="AQ24" s="101">
        <f>'Проверочная  таблица'!JJ25</f>
        <v>0</v>
      </c>
      <c r="AR24" s="104">
        <f>'Проверочная  таблица'!JO25+'Проверочная  таблица'!JY25</f>
        <v>0</v>
      </c>
      <c r="AS24" s="103">
        <f>'Проверочная  таблица'!KD25+'Проверочная  таблица'!JT25</f>
        <v>0</v>
      </c>
      <c r="AT24" s="103">
        <f>'Проверочная  таблица'!JM25+'Проверочная  таблица'!JW25</f>
        <v>0</v>
      </c>
      <c r="AU24" s="101">
        <f>'Проверочная  таблица'!KB25+'Проверочная  таблица'!JR25</f>
        <v>0</v>
      </c>
      <c r="AV24" s="104">
        <f>'Проверочная  таблица'!LA25</f>
        <v>0</v>
      </c>
      <c r="AW24" s="103">
        <f>'Проверочная  таблица'!LG25</f>
        <v>0</v>
      </c>
      <c r="AX24" s="103">
        <f>'Проверочная  таблица'!LC25</f>
        <v>0</v>
      </c>
      <c r="AY24" s="101">
        <f>'Проверочная  таблица'!LI25</f>
        <v>0</v>
      </c>
      <c r="AZ24" s="104">
        <f>'Проверочная  таблица'!LO25</f>
        <v>0</v>
      </c>
      <c r="BA24" s="101">
        <f>'Проверочная  таблица'!LT25</f>
        <v>0</v>
      </c>
      <c r="BB24" s="103">
        <f>'Проверочная  таблица'!LX25</f>
        <v>0</v>
      </c>
      <c r="BC24" s="101">
        <f>'Проверочная  таблица'!MB25</f>
        <v>0</v>
      </c>
      <c r="BD24" s="104">
        <f>'Проверочная  таблица'!MI25+'Проверочная  таблица'!MQ25</f>
        <v>0</v>
      </c>
      <c r="BE24" s="101">
        <f>'Проверочная  таблица'!MM25+'Проверочная  таблица'!MU25</f>
        <v>0</v>
      </c>
      <c r="BF24" s="103">
        <f>'Проверочная  таблица'!NO25</f>
        <v>2397379.36</v>
      </c>
      <c r="BG24" s="101">
        <f>'Проверочная  таблица'!NR25</f>
        <v>0</v>
      </c>
      <c r="BH24" s="100">
        <f>'Проверочная  таблица'!OG25</f>
        <v>0</v>
      </c>
      <c r="BI24" s="101">
        <f>'Проверочная  таблица'!OJ25</f>
        <v>0</v>
      </c>
      <c r="BJ24" s="103">
        <f>'Проверочная  таблица'!OW25</f>
        <v>0</v>
      </c>
      <c r="BK24" s="101">
        <f>'Проверочная  таблица'!PD25</f>
        <v>0</v>
      </c>
      <c r="BL24" s="103">
        <f>'Проверочная  таблица'!OM25+'Проверочная  таблица'!OY25</f>
        <v>0</v>
      </c>
      <c r="BM24" s="103">
        <f>'Проверочная  таблица'!OR25+'Проверочная  таблица'!PF25</f>
        <v>0</v>
      </c>
      <c r="BN24" s="103">
        <f>'Проверочная  таблица'!PA25+'Проверочная  таблица'!OO25</f>
        <v>0</v>
      </c>
      <c r="BO24" s="101">
        <f>'Проверочная  таблица'!PH25+'Проверочная  таблица'!OT25</f>
        <v>0</v>
      </c>
      <c r="BP24" s="104">
        <f t="shared" si="5"/>
        <v>2979700</v>
      </c>
      <c r="BQ24" s="101">
        <f t="shared" si="6"/>
        <v>609815.81000000006</v>
      </c>
      <c r="BR24" s="104">
        <f>'Проверочная  таблица'!RE25</f>
        <v>1379700</v>
      </c>
      <c r="BS24" s="101">
        <f>'Проверочная  таблица'!RF25</f>
        <v>334086.51</v>
      </c>
      <c r="BT24" s="100">
        <f>'Проверочная  таблица'!RG25</f>
        <v>0</v>
      </c>
      <c r="BU24" s="100">
        <f>'Проверочная  таблица'!RH25</f>
        <v>0</v>
      </c>
      <c r="BV24" s="269">
        <f>'Проверочная  таблица'!RI25</f>
        <v>0</v>
      </c>
      <c r="BW24" s="168">
        <f>'Проверочная  таблица'!RJ25</f>
        <v>0</v>
      </c>
      <c r="BX24" s="170">
        <f>'Проверочная  таблица'!RK25</f>
        <v>0</v>
      </c>
      <c r="BY24" s="168">
        <f>'Проверочная  таблица'!RL25</f>
        <v>0</v>
      </c>
      <c r="BZ24" s="170">
        <f>'Проверочная  таблица'!RM25</f>
        <v>0</v>
      </c>
      <c r="CA24" s="168">
        <f>'Проверочная  таблица'!RN25</f>
        <v>0</v>
      </c>
      <c r="CB24" s="103">
        <f>'Проверочная  таблица'!RO25</f>
        <v>0</v>
      </c>
      <c r="CC24" s="101">
        <f>'Проверочная  таблица'!RP25</f>
        <v>0</v>
      </c>
      <c r="CD24" s="103">
        <f>'Проверочная  таблица'!RS25</f>
        <v>1600000</v>
      </c>
      <c r="CE24" s="103">
        <f>'Проверочная  таблица'!RV25</f>
        <v>275729.3</v>
      </c>
      <c r="CF24" s="103">
        <f t="shared" si="7"/>
        <v>0</v>
      </c>
      <c r="CG24" s="101">
        <f t="shared" si="8"/>
        <v>0</v>
      </c>
      <c r="CH24" s="104">
        <f>'Проверочная  таблица'!SA25</f>
        <v>0</v>
      </c>
      <c r="CI24" s="103">
        <f>'Проверочная  таблица'!SE25</f>
        <v>0</v>
      </c>
      <c r="CJ24" s="103">
        <f>'Проверочная  таблица'!SI25</f>
        <v>0</v>
      </c>
      <c r="CK24" s="101">
        <f>'Проверочная  таблица'!SL25</f>
        <v>0</v>
      </c>
      <c r="CL24" s="104">
        <f>'Проверочная  таблица'!SN25+'Проверочная  таблица'!SR25</f>
        <v>0</v>
      </c>
      <c r="CM24" s="101">
        <f>'Проверочная  таблица'!SP25+'Проверочная  таблица'!ST25</f>
        <v>0</v>
      </c>
      <c r="CN24" s="104">
        <f>'Проверочная  таблица'!SZ25+'Проверочная  таблица'!TD25</f>
        <v>0</v>
      </c>
      <c r="CO24" s="103">
        <f>'Проверочная  таблица'!TB25+'Проверочная  таблица'!TF25</f>
        <v>0</v>
      </c>
      <c r="CP24" s="103">
        <f>'Проверочная  таблица'!TL25+'Проверочная  таблица'!TP25</f>
        <v>0</v>
      </c>
      <c r="CQ24" s="103">
        <f>'Проверочная  таблица'!TN25+'Проверочная  таблица'!TR25</f>
        <v>0</v>
      </c>
      <c r="CR24" s="103">
        <f>'Проверочная  таблица'!TY25</f>
        <v>0</v>
      </c>
      <c r="CS24" s="101">
        <f>'Проверочная  таблица'!UB25</f>
        <v>0</v>
      </c>
      <c r="CT24" s="103">
        <f>'Проверочная  таблица'!UI25</f>
        <v>0</v>
      </c>
      <c r="CU24" s="103">
        <f>'Проверочная  таблица'!UL25</f>
        <v>0</v>
      </c>
      <c r="CV24" s="103">
        <f>'Проверочная  таблица'!UO25</f>
        <v>0</v>
      </c>
      <c r="CW24" s="101">
        <f>'Проверочная  таблица'!UR25</f>
        <v>0</v>
      </c>
      <c r="CY24" s="822">
        <f t="shared" si="9"/>
        <v>1600</v>
      </c>
      <c r="CZ24" s="822">
        <f t="shared" si="10"/>
        <v>275.72930000000002</v>
      </c>
      <c r="DC24" s="1104">
        <f t="shared" si="2"/>
        <v>-5964236.8499999996</v>
      </c>
    </row>
    <row r="25" spans="1:107" ht="25.5" customHeight="1" x14ac:dyDescent="0.3">
      <c r="A25" s="105" t="s">
        <v>94</v>
      </c>
      <c r="B25" s="103">
        <f t="shared" si="0"/>
        <v>159902479.02000001</v>
      </c>
      <c r="C25" s="103">
        <f t="shared" si="1"/>
        <v>744912.98</v>
      </c>
      <c r="D25" s="267">
        <f t="shared" si="3"/>
        <v>157060979.02000001</v>
      </c>
      <c r="E25" s="267">
        <f t="shared" si="4"/>
        <v>0</v>
      </c>
      <c r="F25" s="103">
        <f>'Проверочная  таблица'!CN26</f>
        <v>0</v>
      </c>
      <c r="G25" s="101">
        <f>'Проверочная  таблица'!CP26</f>
        <v>0</v>
      </c>
      <c r="H25" s="100">
        <f>'Проверочная  таблица'!CQ26+'Проверочная  таблица'!CS26</f>
        <v>0</v>
      </c>
      <c r="I25" s="103">
        <f>'Проверочная  таблица'!CR26+'Проверочная  таблица'!CT26</f>
        <v>0</v>
      </c>
      <c r="J25" s="103">
        <f>'Проверочная  таблица'!DI26</f>
        <v>0</v>
      </c>
      <c r="K25" s="101">
        <f>'Проверочная  таблица'!DL26</f>
        <v>0</v>
      </c>
      <c r="L25" s="104">
        <f>'Проверочная  таблица'!DP26</f>
        <v>0</v>
      </c>
      <c r="M25" s="101">
        <f>'Проверочная  таблица'!DX26</f>
        <v>0</v>
      </c>
      <c r="N25" s="104">
        <f>'Проверочная  таблица'!DR26</f>
        <v>0</v>
      </c>
      <c r="O25" s="103">
        <f>'Проверочная  таблица'!DZ26</f>
        <v>0</v>
      </c>
      <c r="P25" s="101">
        <f>'Проверочная  таблица'!EE26</f>
        <v>0</v>
      </c>
      <c r="Q25" s="103">
        <f>'Проверочная  таблица'!EH26</f>
        <v>0</v>
      </c>
      <c r="R25" s="103">
        <f>'Проверочная  таблица'!EK26</f>
        <v>0</v>
      </c>
      <c r="S25" s="103">
        <f>'Проверочная  таблица'!EP26</f>
        <v>0</v>
      </c>
      <c r="T25" s="103">
        <f>'Проверочная  таблица'!EM26</f>
        <v>0</v>
      </c>
      <c r="U25" s="101">
        <f>'Проверочная  таблица'!ER26</f>
        <v>0</v>
      </c>
      <c r="V25" s="103">
        <f>'Проверочная  таблица'!EU26</f>
        <v>0</v>
      </c>
      <c r="W25" s="101">
        <f>'Проверочная  таблица'!EX26</f>
        <v>0</v>
      </c>
      <c r="X25" s="104">
        <f>'Проверочная  таблица'!FA26</f>
        <v>0</v>
      </c>
      <c r="Y25" s="101">
        <f>'Проверочная  таблица'!FD26</f>
        <v>0</v>
      </c>
      <c r="Z25" s="104">
        <f>'Проверочная  таблица'!FG26</f>
        <v>0</v>
      </c>
      <c r="AA25" s="103">
        <f>'Проверочная  таблица'!FJ26</f>
        <v>0</v>
      </c>
      <c r="AB25" s="103">
        <f>'Проверочная  таблица'!FM26+'Проверочная  таблица'!FS26</f>
        <v>0</v>
      </c>
      <c r="AC25" s="103">
        <f>'Проверочная  таблица'!FP26+'Проверочная  таблица'!FV26</f>
        <v>0</v>
      </c>
      <c r="AD25" s="103">
        <f>'Проверочная  таблица'!GC26</f>
        <v>0</v>
      </c>
      <c r="AE25" s="101">
        <f>'Проверочная  таблица'!GF26</f>
        <v>0</v>
      </c>
      <c r="AF25" s="104">
        <f>'Проверочная  таблица'!GK26+'Проверочная  таблица'!GU26</f>
        <v>1745336.24</v>
      </c>
      <c r="AG25" s="103">
        <f>'Проверочная  таблица'!GP26+'Проверочная  таблица'!GZ26</f>
        <v>0</v>
      </c>
      <c r="AH25" s="103">
        <f>'Проверочная  таблица'!GI26+'Проверочная  таблица'!GS26</f>
        <v>0</v>
      </c>
      <c r="AI25" s="103">
        <f>'Проверочная  таблица'!GX26+'Проверочная  таблица'!GN26</f>
        <v>0</v>
      </c>
      <c r="AJ25" s="103">
        <f>'Проверочная  таблица'!HW26</f>
        <v>0</v>
      </c>
      <c r="AK25" s="101">
        <f>'Проверочная  таблица'!HZ26</f>
        <v>0</v>
      </c>
      <c r="AL25" s="104">
        <f>'Проверочная  таблица'!IC26</f>
        <v>0</v>
      </c>
      <c r="AM25" s="101">
        <f>'Проверочная  таблица'!IF26</f>
        <v>0</v>
      </c>
      <c r="AN25" s="104">
        <f>'Проверочная  таблица'!II26+'Проверочная  таблица'!IO26</f>
        <v>753594.34</v>
      </c>
      <c r="AO25" s="103">
        <f>'Проверочная  таблица'!IL26+'Проверочная  таблица'!IR26</f>
        <v>0</v>
      </c>
      <c r="AP25" s="103">
        <f>'Проверочная  таблица'!JG26</f>
        <v>0</v>
      </c>
      <c r="AQ25" s="101">
        <f>'Проверочная  таблица'!JJ26</f>
        <v>0</v>
      </c>
      <c r="AR25" s="104">
        <f>'Проверочная  таблица'!JO26+'Проверочная  таблица'!JY26</f>
        <v>23201.4</v>
      </c>
      <c r="AS25" s="103">
        <f>'Проверочная  таблица'!KD26+'Проверочная  таблица'!JT26</f>
        <v>0</v>
      </c>
      <c r="AT25" s="103">
        <f>'Проверочная  таблица'!JM26+'Проверочная  таблица'!JW26</f>
        <v>0</v>
      </c>
      <c r="AU25" s="101">
        <f>'Проверочная  таблица'!KB26+'Проверочная  таблица'!JR26</f>
        <v>0</v>
      </c>
      <c r="AV25" s="104">
        <f>'Проверочная  таблица'!LA26</f>
        <v>0</v>
      </c>
      <c r="AW25" s="103">
        <f>'Проверочная  таблица'!LG26</f>
        <v>0</v>
      </c>
      <c r="AX25" s="103">
        <f>'Проверочная  таблица'!LC26</f>
        <v>0</v>
      </c>
      <c r="AY25" s="101">
        <f>'Проверочная  таблица'!LI26</f>
        <v>0</v>
      </c>
      <c r="AZ25" s="104">
        <f>'Проверочная  таблица'!LO26</f>
        <v>0</v>
      </c>
      <c r="BA25" s="101">
        <f>'Проверочная  таблица'!LT26</f>
        <v>0</v>
      </c>
      <c r="BB25" s="103">
        <f>'Проверочная  таблица'!LX26</f>
        <v>0</v>
      </c>
      <c r="BC25" s="101">
        <f>'Проверочная  таблица'!MB26</f>
        <v>0</v>
      </c>
      <c r="BD25" s="104">
        <f>'Проверочная  таблица'!MI26+'Проверочная  таблица'!MQ26</f>
        <v>0</v>
      </c>
      <c r="BE25" s="101">
        <f>'Проверочная  таблица'!MM26+'Проверочная  таблица'!MU26</f>
        <v>0</v>
      </c>
      <c r="BF25" s="103">
        <f>'Проверочная  таблица'!NO26</f>
        <v>8279847.0399999991</v>
      </c>
      <c r="BG25" s="101">
        <f>'Проверочная  таблица'!NR26</f>
        <v>0</v>
      </c>
      <c r="BH25" s="100">
        <f>'Проверочная  таблица'!OG26</f>
        <v>0</v>
      </c>
      <c r="BI25" s="101">
        <f>'Проверочная  таблица'!OJ26</f>
        <v>0</v>
      </c>
      <c r="BJ25" s="103">
        <f>'Проверочная  таблица'!OW26</f>
        <v>0</v>
      </c>
      <c r="BK25" s="101">
        <f>'Проверочная  таблица'!PD26</f>
        <v>0</v>
      </c>
      <c r="BL25" s="103">
        <f>'Проверочная  таблица'!OM26+'Проверочная  таблица'!OY26</f>
        <v>0</v>
      </c>
      <c r="BM25" s="103">
        <f>'Проверочная  таблица'!OR26+'Проверочная  таблица'!PF26</f>
        <v>0</v>
      </c>
      <c r="BN25" s="103">
        <f>'Проверочная  таблица'!PA26+'Проверочная  таблица'!OO26</f>
        <v>146259000</v>
      </c>
      <c r="BO25" s="101">
        <f>'Проверочная  таблица'!PH26+'Проверочная  таблица'!OT26</f>
        <v>0</v>
      </c>
      <c r="BP25" s="104">
        <f t="shared" si="5"/>
        <v>2841500</v>
      </c>
      <c r="BQ25" s="101">
        <f t="shared" si="6"/>
        <v>744912.98</v>
      </c>
      <c r="BR25" s="104">
        <f>'Проверочная  таблица'!RE26</f>
        <v>1277500</v>
      </c>
      <c r="BS25" s="101">
        <f>'Проверочная  таблица'!RF26</f>
        <v>281950.8</v>
      </c>
      <c r="BT25" s="100">
        <f>'Проверочная  таблица'!RG26</f>
        <v>4000</v>
      </c>
      <c r="BU25" s="100">
        <f>'Проверочная  таблица'!RH26</f>
        <v>0</v>
      </c>
      <c r="BV25" s="269">
        <f>'Проверочная  таблица'!RI26</f>
        <v>0</v>
      </c>
      <c r="BW25" s="168">
        <f>'Проверочная  таблица'!RJ26</f>
        <v>0</v>
      </c>
      <c r="BX25" s="170">
        <f>'Проверочная  таблица'!RK26</f>
        <v>0</v>
      </c>
      <c r="BY25" s="168">
        <f>'Проверочная  таблица'!RL26</f>
        <v>0</v>
      </c>
      <c r="BZ25" s="170">
        <f>'Проверочная  таблица'!RM26</f>
        <v>0</v>
      </c>
      <c r="CA25" s="168">
        <f>'Проверочная  таблица'!RN26</f>
        <v>0</v>
      </c>
      <c r="CB25" s="103">
        <f>'Проверочная  таблица'!RO26</f>
        <v>0</v>
      </c>
      <c r="CC25" s="101">
        <f>'Проверочная  таблица'!RP26</f>
        <v>0</v>
      </c>
      <c r="CD25" s="103">
        <f>'Проверочная  таблица'!RS26</f>
        <v>1560000</v>
      </c>
      <c r="CE25" s="103">
        <f>'Проверочная  таблица'!RV26</f>
        <v>462962.18</v>
      </c>
      <c r="CF25" s="103">
        <f t="shared" si="7"/>
        <v>0</v>
      </c>
      <c r="CG25" s="101">
        <f t="shared" si="8"/>
        <v>0</v>
      </c>
      <c r="CH25" s="104">
        <f>'Проверочная  таблица'!SA26</f>
        <v>0</v>
      </c>
      <c r="CI25" s="103">
        <f>'Проверочная  таблица'!SE26</f>
        <v>0</v>
      </c>
      <c r="CJ25" s="103">
        <f>'Проверочная  таблица'!SI26</f>
        <v>0</v>
      </c>
      <c r="CK25" s="101">
        <f>'Проверочная  таблица'!SL26</f>
        <v>0</v>
      </c>
      <c r="CL25" s="104">
        <f>'Проверочная  таблица'!SN26+'Проверочная  таблица'!SR26</f>
        <v>0</v>
      </c>
      <c r="CM25" s="101">
        <f>'Проверочная  таблица'!SP26+'Проверочная  таблица'!ST26</f>
        <v>0</v>
      </c>
      <c r="CN25" s="104">
        <f>'Проверочная  таблица'!SZ26+'Проверочная  таблица'!TD26</f>
        <v>0</v>
      </c>
      <c r="CO25" s="103">
        <f>'Проверочная  таблица'!TB26+'Проверочная  таблица'!TF26</f>
        <v>0</v>
      </c>
      <c r="CP25" s="103">
        <f>'Проверочная  таблица'!TL26+'Проверочная  таблица'!TP26</f>
        <v>0</v>
      </c>
      <c r="CQ25" s="103">
        <f>'Проверочная  таблица'!TN26+'Проверочная  таблица'!TR26</f>
        <v>0</v>
      </c>
      <c r="CR25" s="103">
        <f>'Проверочная  таблица'!TY26</f>
        <v>0</v>
      </c>
      <c r="CS25" s="101">
        <f>'Проверочная  таблица'!UB26</f>
        <v>0</v>
      </c>
      <c r="CT25" s="103">
        <f>'Проверочная  таблица'!UI26</f>
        <v>0</v>
      </c>
      <c r="CU25" s="103">
        <f>'Проверочная  таблица'!UL26</f>
        <v>0</v>
      </c>
      <c r="CV25" s="103">
        <f>'Проверочная  таблица'!UO26</f>
        <v>0</v>
      </c>
      <c r="CW25" s="101">
        <f>'Проверочная  таблица'!UR26</f>
        <v>0</v>
      </c>
      <c r="CY25" s="822">
        <f t="shared" si="9"/>
        <v>1564</v>
      </c>
      <c r="CZ25" s="822">
        <f t="shared" si="10"/>
        <v>462.96217999999999</v>
      </c>
      <c r="DC25" s="1104">
        <f t="shared" si="2"/>
        <v>-157060979.02000001</v>
      </c>
    </row>
    <row r="26" spans="1:107" ht="25.5" customHeight="1" x14ac:dyDescent="0.3">
      <c r="A26" s="102" t="s">
        <v>95</v>
      </c>
      <c r="B26" s="103">
        <f t="shared" si="0"/>
        <v>317221121.01999998</v>
      </c>
      <c r="C26" s="103">
        <f t="shared" si="1"/>
        <v>131245048.17999999</v>
      </c>
      <c r="D26" s="267">
        <f t="shared" si="3"/>
        <v>311807821.01999998</v>
      </c>
      <c r="E26" s="267">
        <f t="shared" si="4"/>
        <v>129893468.44</v>
      </c>
      <c r="F26" s="103">
        <f>'Проверочная  таблица'!CN27</f>
        <v>0</v>
      </c>
      <c r="G26" s="101">
        <f>'Проверочная  таблица'!CP27</f>
        <v>0</v>
      </c>
      <c r="H26" s="100">
        <f>'Проверочная  таблица'!CQ27+'Проверочная  таблица'!CS27</f>
        <v>20749529.690000001</v>
      </c>
      <c r="I26" s="103">
        <f>'Проверочная  таблица'!CR27+'Проверочная  таблица'!CT27</f>
        <v>0</v>
      </c>
      <c r="J26" s="103">
        <f>'Проверочная  таблица'!DI27</f>
        <v>0</v>
      </c>
      <c r="K26" s="101">
        <f>'Проверочная  таблица'!DL27</f>
        <v>0</v>
      </c>
      <c r="L26" s="104">
        <f>'Проверочная  таблица'!DP27</f>
        <v>0</v>
      </c>
      <c r="M26" s="101">
        <f>'Проверочная  таблица'!DX27</f>
        <v>0</v>
      </c>
      <c r="N26" s="104">
        <f>'Проверочная  таблица'!DR27</f>
        <v>0</v>
      </c>
      <c r="O26" s="103">
        <f>'Проверочная  таблица'!DZ27</f>
        <v>0</v>
      </c>
      <c r="P26" s="101">
        <f>'Проверочная  таблица'!EE27</f>
        <v>0</v>
      </c>
      <c r="Q26" s="103">
        <f>'Проверочная  таблица'!EH27</f>
        <v>0</v>
      </c>
      <c r="R26" s="103">
        <f>'Проверочная  таблица'!EK27</f>
        <v>0</v>
      </c>
      <c r="S26" s="103">
        <f>'Проверочная  таблица'!EP27</f>
        <v>0</v>
      </c>
      <c r="T26" s="103">
        <f>'Проверочная  таблица'!EM27</f>
        <v>0</v>
      </c>
      <c r="U26" s="101">
        <f>'Проверочная  таблица'!ER27</f>
        <v>0</v>
      </c>
      <c r="V26" s="103">
        <f>'Проверочная  таблица'!EU27</f>
        <v>0</v>
      </c>
      <c r="W26" s="101">
        <f>'Проверочная  таблица'!EX27</f>
        <v>0</v>
      </c>
      <c r="X26" s="104">
        <f>'Проверочная  таблица'!FA27</f>
        <v>0</v>
      </c>
      <c r="Y26" s="101">
        <f>'Проверочная  таблица'!FD27</f>
        <v>0</v>
      </c>
      <c r="Z26" s="104">
        <f>'Проверочная  таблица'!FG27</f>
        <v>0</v>
      </c>
      <c r="AA26" s="103">
        <f>'Проверочная  таблица'!FJ27</f>
        <v>0</v>
      </c>
      <c r="AB26" s="103">
        <f>'Проверочная  таблица'!FM27+'Проверочная  таблица'!FS27</f>
        <v>0</v>
      </c>
      <c r="AC26" s="103">
        <f>'Проверочная  таблица'!FP27+'Проверочная  таблица'!FV27</f>
        <v>0</v>
      </c>
      <c r="AD26" s="103">
        <f>'Проверочная  таблица'!GC27</f>
        <v>0</v>
      </c>
      <c r="AE26" s="101">
        <f>'Проверочная  таблица'!GF27</f>
        <v>0</v>
      </c>
      <c r="AF26" s="104">
        <f>'Проверочная  таблица'!GK27+'Проверочная  таблица'!GU27</f>
        <v>0</v>
      </c>
      <c r="AG26" s="103">
        <f>'Проверочная  таблица'!GP27+'Проверочная  таблица'!GZ27</f>
        <v>0</v>
      </c>
      <c r="AH26" s="103">
        <f>'Проверочная  таблица'!GI27+'Проверочная  таблица'!GS27</f>
        <v>0</v>
      </c>
      <c r="AI26" s="103">
        <f>'Проверочная  таблица'!GX27+'Проверочная  таблица'!GN27</f>
        <v>0</v>
      </c>
      <c r="AJ26" s="103">
        <f>'Проверочная  таблица'!HW27</f>
        <v>0</v>
      </c>
      <c r="AK26" s="101">
        <f>'Проверочная  таблица'!HZ27</f>
        <v>0</v>
      </c>
      <c r="AL26" s="104">
        <f>'Проверочная  таблица'!IC27</f>
        <v>0</v>
      </c>
      <c r="AM26" s="101">
        <f>'Проверочная  таблица'!IF27</f>
        <v>0</v>
      </c>
      <c r="AN26" s="104">
        <f>'Проверочная  таблица'!II27+'Проверочная  таблица'!IO27</f>
        <v>676148.74</v>
      </c>
      <c r="AO26" s="103">
        <f>'Проверочная  таблица'!IL27+'Проверочная  таблица'!IR27</f>
        <v>0</v>
      </c>
      <c r="AP26" s="103">
        <f>'Проверочная  таблица'!JG27</f>
        <v>0</v>
      </c>
      <c r="AQ26" s="101">
        <f>'Проверочная  таблица'!JJ27</f>
        <v>0</v>
      </c>
      <c r="AR26" s="104">
        <f>'Проверочная  таблица'!JO27+'Проверочная  таблица'!JY27</f>
        <v>0</v>
      </c>
      <c r="AS26" s="103">
        <f>'Проверочная  таблица'!KD27+'Проверочная  таблица'!JT27</f>
        <v>0</v>
      </c>
      <c r="AT26" s="103">
        <f>'Проверочная  таблица'!JM27+'Проверочная  таблица'!JW27</f>
        <v>0</v>
      </c>
      <c r="AU26" s="101">
        <f>'Проверочная  таблица'!KB27+'Проверочная  таблица'!JR27</f>
        <v>0</v>
      </c>
      <c r="AV26" s="104">
        <f>'Проверочная  таблица'!LA27</f>
        <v>261338000</v>
      </c>
      <c r="AW26" s="103">
        <f>'Проверочная  таблица'!LG27</f>
        <v>129893468.44</v>
      </c>
      <c r="AX26" s="103">
        <f>'Проверочная  таблица'!LC27</f>
        <v>0</v>
      </c>
      <c r="AY26" s="101">
        <f>'Проверочная  таблица'!LI27</f>
        <v>0</v>
      </c>
      <c r="AZ26" s="104">
        <f>'Проверочная  таблица'!LO27</f>
        <v>0</v>
      </c>
      <c r="BA26" s="101">
        <f>'Проверочная  таблица'!LT27</f>
        <v>0</v>
      </c>
      <c r="BB26" s="103">
        <f>'Проверочная  таблица'!LX27</f>
        <v>0</v>
      </c>
      <c r="BC26" s="101">
        <f>'Проверочная  таблица'!MB27</f>
        <v>0</v>
      </c>
      <c r="BD26" s="104">
        <f>'Проверочная  таблица'!MI27+'Проверочная  таблица'!MQ27</f>
        <v>16530000</v>
      </c>
      <c r="BE26" s="101">
        <f>'Проверочная  таблица'!MM27+'Проверочная  таблица'!MU27</f>
        <v>0</v>
      </c>
      <c r="BF26" s="103">
        <f>'Проверочная  таблица'!NO27</f>
        <v>12514142.59</v>
      </c>
      <c r="BG26" s="101">
        <f>'Проверочная  таблица'!NR27</f>
        <v>0</v>
      </c>
      <c r="BH26" s="100">
        <f>'Проверочная  таблица'!OG27</f>
        <v>0</v>
      </c>
      <c r="BI26" s="101">
        <f>'Проверочная  таблица'!OJ27</f>
        <v>0</v>
      </c>
      <c r="BJ26" s="103">
        <f>'Проверочная  таблица'!OW27</f>
        <v>0</v>
      </c>
      <c r="BK26" s="101">
        <f>'Проверочная  таблица'!PD27</f>
        <v>0</v>
      </c>
      <c r="BL26" s="103">
        <f>'Проверочная  таблица'!OM27+'Проверочная  таблица'!OY27</f>
        <v>0</v>
      </c>
      <c r="BM26" s="103">
        <f>'Проверочная  таблица'!OR27+'Проверочная  таблица'!PF27</f>
        <v>0</v>
      </c>
      <c r="BN26" s="103">
        <f>'Проверочная  таблица'!PA27+'Проверочная  таблица'!OO27</f>
        <v>0</v>
      </c>
      <c r="BO26" s="101">
        <f>'Проверочная  таблица'!PH27+'Проверочная  таблица'!OT27</f>
        <v>0</v>
      </c>
      <c r="BP26" s="104">
        <f t="shared" si="5"/>
        <v>5413300</v>
      </c>
      <c r="BQ26" s="101">
        <f t="shared" si="6"/>
        <v>1351579.74</v>
      </c>
      <c r="BR26" s="104">
        <f>'Проверочная  таблица'!RE27</f>
        <v>2408300</v>
      </c>
      <c r="BS26" s="101">
        <f>'Проверочная  таблица'!RF27</f>
        <v>602075</v>
      </c>
      <c r="BT26" s="100">
        <f>'Проверочная  таблица'!RG27</f>
        <v>5000</v>
      </c>
      <c r="BU26" s="100">
        <f>'Проверочная  таблица'!RH27</f>
        <v>0</v>
      </c>
      <c r="BV26" s="269">
        <f>'Проверочная  таблица'!RI27</f>
        <v>0</v>
      </c>
      <c r="BW26" s="168">
        <f>'Проверочная  таблица'!RJ27</f>
        <v>0</v>
      </c>
      <c r="BX26" s="170">
        <f>'Проверочная  таблица'!RK27</f>
        <v>0</v>
      </c>
      <c r="BY26" s="168">
        <f>'Проверочная  таблица'!RL27</f>
        <v>0</v>
      </c>
      <c r="BZ26" s="170">
        <f>'Проверочная  таблица'!RM27</f>
        <v>0</v>
      </c>
      <c r="CA26" s="168">
        <f>'Проверочная  таблица'!RN27</f>
        <v>0</v>
      </c>
      <c r="CB26" s="103">
        <f>'Проверочная  таблица'!RO27</f>
        <v>0</v>
      </c>
      <c r="CC26" s="101">
        <f>'Проверочная  таблица'!RP27</f>
        <v>0</v>
      </c>
      <c r="CD26" s="103">
        <f>'Проверочная  таблица'!RS27</f>
        <v>3000000</v>
      </c>
      <c r="CE26" s="103">
        <f>'Проверочная  таблица'!RV27</f>
        <v>749504.74</v>
      </c>
      <c r="CF26" s="103">
        <f t="shared" si="7"/>
        <v>0</v>
      </c>
      <c r="CG26" s="101">
        <f t="shared" si="8"/>
        <v>0</v>
      </c>
      <c r="CH26" s="104">
        <f>'Проверочная  таблица'!SA27</f>
        <v>0</v>
      </c>
      <c r="CI26" s="103">
        <f>'Проверочная  таблица'!SE27</f>
        <v>0</v>
      </c>
      <c r="CJ26" s="103">
        <f>'Проверочная  таблица'!SI27</f>
        <v>0</v>
      </c>
      <c r="CK26" s="101">
        <f>'Проверочная  таблица'!SL27</f>
        <v>0</v>
      </c>
      <c r="CL26" s="104">
        <f>'Проверочная  таблица'!SN27+'Проверочная  таблица'!SR27</f>
        <v>0</v>
      </c>
      <c r="CM26" s="101">
        <f>'Проверочная  таблица'!SP27+'Проверочная  таблица'!ST27</f>
        <v>0</v>
      </c>
      <c r="CN26" s="104">
        <f>'Проверочная  таблица'!SZ27+'Проверочная  таблица'!TD27</f>
        <v>0</v>
      </c>
      <c r="CO26" s="103">
        <f>'Проверочная  таблица'!TB27+'Проверочная  таблица'!TF27</f>
        <v>0</v>
      </c>
      <c r="CP26" s="103">
        <f>'Проверочная  таблица'!TL27+'Проверочная  таблица'!TP27</f>
        <v>0</v>
      </c>
      <c r="CQ26" s="103">
        <f>'Проверочная  таблица'!TN27+'Проверочная  таблица'!TR27</f>
        <v>0</v>
      </c>
      <c r="CR26" s="103">
        <f>'Проверочная  таблица'!TY27</f>
        <v>0</v>
      </c>
      <c r="CS26" s="101">
        <f>'Проверочная  таблица'!UB27</f>
        <v>0</v>
      </c>
      <c r="CT26" s="103">
        <f>'Проверочная  таблица'!UI27</f>
        <v>0</v>
      </c>
      <c r="CU26" s="103">
        <f>'Проверочная  таблица'!UL27</f>
        <v>0</v>
      </c>
      <c r="CV26" s="103">
        <f>'Проверочная  таблица'!UO27</f>
        <v>0</v>
      </c>
      <c r="CW26" s="101">
        <f>'Проверочная  таблица'!UR27</f>
        <v>0</v>
      </c>
      <c r="CY26" s="822">
        <f t="shared" si="9"/>
        <v>3005</v>
      </c>
      <c r="CZ26" s="822">
        <f t="shared" si="10"/>
        <v>749.50473999999997</v>
      </c>
      <c r="DC26" s="1104">
        <f t="shared" si="2"/>
        <v>-311807821.01999998</v>
      </c>
    </row>
    <row r="27" spans="1:107" ht="25.5" customHeight="1" x14ac:dyDescent="0.3">
      <c r="A27" s="102" t="s">
        <v>96</v>
      </c>
      <c r="B27" s="103">
        <f t="shared" si="0"/>
        <v>80607806.290000007</v>
      </c>
      <c r="C27" s="103">
        <f t="shared" si="1"/>
        <v>762868.44</v>
      </c>
      <c r="D27" s="267">
        <f t="shared" si="3"/>
        <v>77951506.290000007</v>
      </c>
      <c r="E27" s="267">
        <f t="shared" si="4"/>
        <v>166926.69</v>
      </c>
      <c r="F27" s="103">
        <f>'Проверочная  таблица'!CN28</f>
        <v>0</v>
      </c>
      <c r="G27" s="101">
        <f>'Проверочная  таблица'!CP28</f>
        <v>0</v>
      </c>
      <c r="H27" s="100">
        <f>'Проверочная  таблица'!CQ28+'Проверочная  таблица'!CS28</f>
        <v>0</v>
      </c>
      <c r="I27" s="103">
        <f>'Проверочная  таблица'!CR28+'Проверочная  таблица'!CT28</f>
        <v>0</v>
      </c>
      <c r="J27" s="103">
        <f>'Проверочная  таблица'!DI28</f>
        <v>0</v>
      </c>
      <c r="K27" s="101">
        <f>'Проверочная  таблица'!DL28</f>
        <v>0</v>
      </c>
      <c r="L27" s="104">
        <f>'Проверочная  таблица'!DP28</f>
        <v>0</v>
      </c>
      <c r="M27" s="101">
        <f>'Проверочная  таблица'!DX28</f>
        <v>0</v>
      </c>
      <c r="N27" s="104">
        <f>'Проверочная  таблица'!DR28</f>
        <v>0</v>
      </c>
      <c r="O27" s="103">
        <f>'Проверочная  таблица'!DZ28</f>
        <v>0</v>
      </c>
      <c r="P27" s="101">
        <f>'Проверочная  таблица'!EE28</f>
        <v>0</v>
      </c>
      <c r="Q27" s="103">
        <f>'Проверочная  таблица'!EH28</f>
        <v>0</v>
      </c>
      <c r="R27" s="103">
        <f>'Проверочная  таблица'!EK28</f>
        <v>0</v>
      </c>
      <c r="S27" s="103">
        <f>'Проверочная  таблица'!EP28</f>
        <v>0</v>
      </c>
      <c r="T27" s="103">
        <f>'Проверочная  таблица'!EM28</f>
        <v>0</v>
      </c>
      <c r="U27" s="101">
        <f>'Проверочная  таблица'!ER28</f>
        <v>0</v>
      </c>
      <c r="V27" s="103">
        <f>'Проверочная  таблица'!EU28</f>
        <v>0</v>
      </c>
      <c r="W27" s="101">
        <f>'Проверочная  таблица'!EX28</f>
        <v>0</v>
      </c>
      <c r="X27" s="104">
        <f>'Проверочная  таблица'!FA28</f>
        <v>0</v>
      </c>
      <c r="Y27" s="101">
        <f>'Проверочная  таблица'!FD28</f>
        <v>0</v>
      </c>
      <c r="Z27" s="104">
        <f>'Проверочная  таблица'!FG28</f>
        <v>0</v>
      </c>
      <c r="AA27" s="103">
        <f>'Проверочная  таблица'!FJ28</f>
        <v>0</v>
      </c>
      <c r="AB27" s="103">
        <f>'Проверочная  таблица'!FM28+'Проверочная  таблица'!FS28</f>
        <v>0</v>
      </c>
      <c r="AC27" s="103">
        <f>'Проверочная  таблица'!FP28+'Проверочная  таблица'!FV28</f>
        <v>0</v>
      </c>
      <c r="AD27" s="103">
        <f>'Проверочная  таблица'!GC28</f>
        <v>0</v>
      </c>
      <c r="AE27" s="101">
        <f>'Проверочная  таблица'!GF28</f>
        <v>0</v>
      </c>
      <c r="AF27" s="104">
        <f>'Проверочная  таблица'!GK28+'Проверочная  таблица'!GU28</f>
        <v>514815.14</v>
      </c>
      <c r="AG27" s="103">
        <f>'Проверочная  таблица'!GP28+'Проверочная  таблица'!GZ28</f>
        <v>0</v>
      </c>
      <c r="AH27" s="103">
        <f>'Проверочная  таблица'!GI28+'Проверочная  таблица'!GS28</f>
        <v>0</v>
      </c>
      <c r="AI27" s="103">
        <f>'Проверочная  таблица'!GX28+'Проверочная  таблица'!GN28</f>
        <v>0</v>
      </c>
      <c r="AJ27" s="103">
        <f>'Проверочная  таблица'!HW28</f>
        <v>0</v>
      </c>
      <c r="AK27" s="101">
        <f>'Проверочная  таблица'!HZ28</f>
        <v>0</v>
      </c>
      <c r="AL27" s="104">
        <f>'Проверочная  таблица'!IC28</f>
        <v>0</v>
      </c>
      <c r="AM27" s="101">
        <f>'Проверочная  таблица'!IF28</f>
        <v>0</v>
      </c>
      <c r="AN27" s="104">
        <f>'Проверочная  таблица'!II28+'Проверочная  таблица'!IO28</f>
        <v>725683.6</v>
      </c>
      <c r="AO27" s="103">
        <f>'Проверочная  таблица'!IL28+'Проверочная  таблица'!IR28</f>
        <v>166926.69</v>
      </c>
      <c r="AP27" s="103">
        <f>'Проверочная  таблица'!JG28</f>
        <v>0</v>
      </c>
      <c r="AQ27" s="101">
        <f>'Проверочная  таблица'!JJ28</f>
        <v>0</v>
      </c>
      <c r="AR27" s="104">
        <f>'Проверочная  таблица'!JO28+'Проверочная  таблица'!JY28</f>
        <v>0</v>
      </c>
      <c r="AS27" s="103">
        <f>'Проверочная  таблица'!KD28+'Проверочная  таблица'!JT28</f>
        <v>0</v>
      </c>
      <c r="AT27" s="103">
        <f>'Проверочная  таблица'!JM28+'Проверочная  таблица'!JW28</f>
        <v>0</v>
      </c>
      <c r="AU27" s="101">
        <f>'Проверочная  таблица'!KB28+'Проверочная  таблица'!JR28</f>
        <v>0</v>
      </c>
      <c r="AV27" s="104">
        <f>'Проверочная  таблица'!LA28</f>
        <v>0</v>
      </c>
      <c r="AW27" s="103">
        <f>'Проверочная  таблица'!LG28</f>
        <v>0</v>
      </c>
      <c r="AX27" s="103">
        <f>'Проверочная  таблица'!LC28</f>
        <v>0</v>
      </c>
      <c r="AY27" s="101">
        <f>'Проверочная  таблица'!LI28</f>
        <v>0</v>
      </c>
      <c r="AZ27" s="104">
        <f>'Проверочная  таблица'!LO28</f>
        <v>0</v>
      </c>
      <c r="BA27" s="101">
        <f>'Проверочная  таблица'!LT28</f>
        <v>0</v>
      </c>
      <c r="BB27" s="103">
        <f>'Проверочная  таблица'!LX28</f>
        <v>0</v>
      </c>
      <c r="BC27" s="101">
        <f>'Проверочная  таблица'!MB28</f>
        <v>0</v>
      </c>
      <c r="BD27" s="104">
        <f>'Проверочная  таблица'!MI28+'Проверочная  таблица'!MQ28</f>
        <v>0</v>
      </c>
      <c r="BE27" s="101">
        <f>'Проверочная  таблица'!MM28+'Проверочная  таблица'!MU28</f>
        <v>0</v>
      </c>
      <c r="BF27" s="103">
        <f>'Проверочная  таблица'!NO28</f>
        <v>6300007.5499999998</v>
      </c>
      <c r="BG27" s="101">
        <f>'Проверочная  таблица'!NR28</f>
        <v>0</v>
      </c>
      <c r="BH27" s="100">
        <f>'Проверочная  таблица'!OG28</f>
        <v>0</v>
      </c>
      <c r="BI27" s="101">
        <f>'Проверочная  таблица'!OJ28</f>
        <v>0</v>
      </c>
      <c r="BJ27" s="103">
        <f>'Проверочная  таблица'!OW28</f>
        <v>0</v>
      </c>
      <c r="BK27" s="101">
        <f>'Проверочная  таблица'!PD28</f>
        <v>0</v>
      </c>
      <c r="BL27" s="103">
        <f>'Проверочная  таблица'!OM28+'Проверочная  таблица'!OY28</f>
        <v>0</v>
      </c>
      <c r="BM27" s="103">
        <f>'Проверочная  таблица'!OR28+'Проверочная  таблица'!PF28</f>
        <v>0</v>
      </c>
      <c r="BN27" s="103">
        <f>'Проверочная  таблица'!PA28+'Проверочная  таблица'!OO28</f>
        <v>70411000</v>
      </c>
      <c r="BO27" s="101">
        <f>'Проверочная  таблица'!PH28+'Проверочная  таблица'!OT28</f>
        <v>0</v>
      </c>
      <c r="BP27" s="104">
        <f t="shared" si="5"/>
        <v>2656300</v>
      </c>
      <c r="BQ27" s="101">
        <f t="shared" si="6"/>
        <v>595941.75</v>
      </c>
      <c r="BR27" s="104">
        <f>'Проверочная  таблица'!RE28</f>
        <v>1356300</v>
      </c>
      <c r="BS27" s="101">
        <f>'Проверочная  таблица'!RF28</f>
        <v>243051.2</v>
      </c>
      <c r="BT27" s="100">
        <f>'Проверочная  таблица'!RG28</f>
        <v>0</v>
      </c>
      <c r="BU27" s="100">
        <f>'Проверочная  таблица'!RH28</f>
        <v>0</v>
      </c>
      <c r="BV27" s="269">
        <f>'Проверочная  таблица'!RI28</f>
        <v>0</v>
      </c>
      <c r="BW27" s="168">
        <f>'Проверочная  таблица'!RJ28</f>
        <v>0</v>
      </c>
      <c r="BX27" s="170">
        <f>'Проверочная  таблица'!RK28</f>
        <v>0</v>
      </c>
      <c r="BY27" s="168">
        <f>'Проверочная  таблица'!RL28</f>
        <v>0</v>
      </c>
      <c r="BZ27" s="170">
        <f>'Проверочная  таблица'!RM28</f>
        <v>0</v>
      </c>
      <c r="CA27" s="168">
        <f>'Проверочная  таблица'!RN28</f>
        <v>0</v>
      </c>
      <c r="CB27" s="103">
        <f>'Проверочная  таблица'!RO28</f>
        <v>0</v>
      </c>
      <c r="CC27" s="101">
        <f>'Проверочная  таблица'!RP28</f>
        <v>0</v>
      </c>
      <c r="CD27" s="103">
        <f>'Проверочная  таблица'!RS28</f>
        <v>1300000</v>
      </c>
      <c r="CE27" s="103">
        <f>'Проверочная  таблица'!RV28</f>
        <v>352890.55</v>
      </c>
      <c r="CF27" s="103">
        <f t="shared" si="7"/>
        <v>0</v>
      </c>
      <c r="CG27" s="101">
        <f t="shared" si="8"/>
        <v>0</v>
      </c>
      <c r="CH27" s="104">
        <f>'Проверочная  таблица'!SA28</f>
        <v>0</v>
      </c>
      <c r="CI27" s="103">
        <f>'Проверочная  таблица'!SE28</f>
        <v>0</v>
      </c>
      <c r="CJ27" s="103">
        <f>'Проверочная  таблица'!SI28</f>
        <v>0</v>
      </c>
      <c r="CK27" s="101">
        <f>'Проверочная  таблица'!SL28</f>
        <v>0</v>
      </c>
      <c r="CL27" s="104">
        <f>'Проверочная  таблица'!SN28+'Проверочная  таблица'!SR28</f>
        <v>0</v>
      </c>
      <c r="CM27" s="101">
        <f>'Проверочная  таблица'!SP28+'Проверочная  таблица'!ST28</f>
        <v>0</v>
      </c>
      <c r="CN27" s="104">
        <f>'Проверочная  таблица'!SZ28+'Проверочная  таблица'!TD28</f>
        <v>0</v>
      </c>
      <c r="CO27" s="103">
        <f>'Проверочная  таблица'!TB28+'Проверочная  таблица'!TF28</f>
        <v>0</v>
      </c>
      <c r="CP27" s="103">
        <f>'Проверочная  таблица'!TL28+'Проверочная  таблица'!TP28</f>
        <v>0</v>
      </c>
      <c r="CQ27" s="103">
        <f>'Проверочная  таблица'!TN28+'Проверочная  таблица'!TR28</f>
        <v>0</v>
      </c>
      <c r="CR27" s="103">
        <f>'Проверочная  таблица'!TY28</f>
        <v>0</v>
      </c>
      <c r="CS27" s="101">
        <f>'Проверочная  таблица'!UB28</f>
        <v>0</v>
      </c>
      <c r="CT27" s="103">
        <f>'Проверочная  таблица'!UI28</f>
        <v>0</v>
      </c>
      <c r="CU27" s="103">
        <f>'Проверочная  таблица'!UL28</f>
        <v>0</v>
      </c>
      <c r="CV27" s="103">
        <f>'Проверочная  таблица'!UO28</f>
        <v>0</v>
      </c>
      <c r="CW27" s="101">
        <f>'Проверочная  таблица'!UR28</f>
        <v>0</v>
      </c>
      <c r="CY27" s="822">
        <f t="shared" si="9"/>
        <v>1300</v>
      </c>
      <c r="CZ27" s="822">
        <f t="shared" si="10"/>
        <v>352.89054999999996</v>
      </c>
      <c r="DC27" s="1104">
        <f t="shared" si="2"/>
        <v>-77951506.290000007</v>
      </c>
    </row>
    <row r="28" spans="1:107" ht="25.5" customHeight="1" thickBot="1" x14ac:dyDescent="0.35">
      <c r="A28" s="106" t="s">
        <v>97</v>
      </c>
      <c r="B28" s="108">
        <f t="shared" si="0"/>
        <v>52382505.780000001</v>
      </c>
      <c r="C28" s="1022">
        <f t="shared" si="1"/>
        <v>756558.6399999999</v>
      </c>
      <c r="D28" s="267">
        <f t="shared" si="3"/>
        <v>48071605.780000001</v>
      </c>
      <c r="E28" s="267">
        <f t="shared" si="4"/>
        <v>0</v>
      </c>
      <c r="F28" s="108">
        <f>'Проверочная  таблица'!CN29</f>
        <v>0</v>
      </c>
      <c r="G28" s="107">
        <f>'Проверочная  таблица'!CP29</f>
        <v>0</v>
      </c>
      <c r="H28" s="470">
        <f>'Проверочная  таблица'!CQ29+'Проверочная  таблица'!CS29</f>
        <v>0</v>
      </c>
      <c r="I28" s="108">
        <f>'Проверочная  таблица'!CR29+'Проверочная  таблица'!CT29</f>
        <v>0</v>
      </c>
      <c r="J28" s="108">
        <f>'Проверочная  таблица'!DI29</f>
        <v>0</v>
      </c>
      <c r="K28" s="107">
        <f>'Проверочная  таблица'!DL29</f>
        <v>0</v>
      </c>
      <c r="L28" s="109">
        <f>'Проверочная  таблица'!DP29</f>
        <v>0</v>
      </c>
      <c r="M28" s="107">
        <f>'Проверочная  таблица'!DX29</f>
        <v>0</v>
      </c>
      <c r="N28" s="109">
        <f>'Проверочная  таблица'!DR29</f>
        <v>0</v>
      </c>
      <c r="O28" s="108">
        <f>'Проверочная  таблица'!DZ29</f>
        <v>0</v>
      </c>
      <c r="P28" s="107">
        <f>'Проверочная  таблица'!EE29</f>
        <v>0</v>
      </c>
      <c r="Q28" s="108">
        <f>'Проверочная  таблица'!EH29</f>
        <v>0</v>
      </c>
      <c r="R28" s="108">
        <f>'Проверочная  таблица'!EK29</f>
        <v>2859675</v>
      </c>
      <c r="S28" s="108">
        <f>'Проверочная  таблица'!EP29</f>
        <v>0</v>
      </c>
      <c r="T28" s="108">
        <f>'Проверочная  таблица'!EM29</f>
        <v>0</v>
      </c>
      <c r="U28" s="107">
        <f>'Проверочная  таблица'!ER29</f>
        <v>0</v>
      </c>
      <c r="V28" s="108">
        <f>'Проверочная  таблица'!EU29</f>
        <v>0</v>
      </c>
      <c r="W28" s="107">
        <f>'Проверочная  таблица'!EX29</f>
        <v>0</v>
      </c>
      <c r="X28" s="109">
        <f>'Проверочная  таблица'!FA29</f>
        <v>0</v>
      </c>
      <c r="Y28" s="107">
        <f>'Проверочная  таблица'!FD29</f>
        <v>0</v>
      </c>
      <c r="Z28" s="109">
        <f>'Проверочная  таблица'!FG29</f>
        <v>0</v>
      </c>
      <c r="AA28" s="108">
        <f>'Проверочная  таблица'!FJ29</f>
        <v>0</v>
      </c>
      <c r="AB28" s="108">
        <f>'Проверочная  таблица'!FM29+'Проверочная  таблица'!FS29</f>
        <v>0</v>
      </c>
      <c r="AC28" s="108">
        <f>'Проверочная  таблица'!FP29+'Проверочная  таблица'!FV29</f>
        <v>0</v>
      </c>
      <c r="AD28" s="108">
        <f>'Проверочная  таблица'!GC29</f>
        <v>0</v>
      </c>
      <c r="AE28" s="107">
        <f>'Проверочная  таблица'!GF29</f>
        <v>0</v>
      </c>
      <c r="AF28" s="109">
        <f>'Проверочная  таблица'!GK29+'Проверочная  таблица'!GU29</f>
        <v>221837.35</v>
      </c>
      <c r="AG28" s="108">
        <f>'Проверочная  таблица'!GP29+'Проверочная  таблица'!GZ29</f>
        <v>0</v>
      </c>
      <c r="AH28" s="108">
        <f>'Проверочная  таблица'!GI29+'Проверочная  таблица'!GS29</f>
        <v>0</v>
      </c>
      <c r="AI28" s="108">
        <f>'Проверочная  таблица'!GX29+'Проверочная  таблица'!GN29</f>
        <v>0</v>
      </c>
      <c r="AJ28" s="108">
        <f>'Проверочная  таблица'!HW29</f>
        <v>0</v>
      </c>
      <c r="AK28" s="107">
        <f>'Проверочная  таблица'!HZ29</f>
        <v>0</v>
      </c>
      <c r="AL28" s="109">
        <f>'Проверочная  таблица'!IC29</f>
        <v>0</v>
      </c>
      <c r="AM28" s="107">
        <f>'Проверочная  таблица'!IF29</f>
        <v>0</v>
      </c>
      <c r="AN28" s="109">
        <f>'Проверочная  таблица'!II29+'Проверочная  таблица'!IO29</f>
        <v>2553558.46</v>
      </c>
      <c r="AO28" s="108">
        <f>'Проверочная  таблица'!IL29+'Проверочная  таблица'!IR29</f>
        <v>0</v>
      </c>
      <c r="AP28" s="108">
        <f>'Проверочная  таблица'!JG29</f>
        <v>0</v>
      </c>
      <c r="AQ28" s="107">
        <f>'Проверочная  таблица'!JJ29</f>
        <v>0</v>
      </c>
      <c r="AR28" s="109">
        <f>'Проверочная  таблица'!JO29+'Проверочная  таблица'!JY29</f>
        <v>0</v>
      </c>
      <c r="AS28" s="108">
        <f>'Проверочная  таблица'!KD29+'Проверочная  таблица'!JT29</f>
        <v>0</v>
      </c>
      <c r="AT28" s="108">
        <f>'Проверочная  таблица'!JM29+'Проверочная  таблица'!JW29</f>
        <v>22680000</v>
      </c>
      <c r="AU28" s="107">
        <f>'Проверочная  таблица'!KB29+'Проверочная  таблица'!JR29</f>
        <v>0</v>
      </c>
      <c r="AV28" s="109">
        <f>'Проверочная  таблица'!LA29</f>
        <v>0</v>
      </c>
      <c r="AW28" s="108">
        <f>'Проверочная  таблица'!LG29</f>
        <v>0</v>
      </c>
      <c r="AX28" s="108">
        <f>'Проверочная  таблица'!LC29</f>
        <v>0</v>
      </c>
      <c r="AY28" s="107">
        <f>'Проверочная  таблица'!LI29</f>
        <v>0</v>
      </c>
      <c r="AZ28" s="109">
        <f>'Проверочная  таблица'!LO29</f>
        <v>0</v>
      </c>
      <c r="BA28" s="107">
        <f>'Проверочная  таблица'!LT29</f>
        <v>0</v>
      </c>
      <c r="BB28" s="108">
        <f>'Проверочная  таблица'!LX29</f>
        <v>0</v>
      </c>
      <c r="BC28" s="107">
        <f>'Проверочная  таблица'!MB29</f>
        <v>0</v>
      </c>
      <c r="BD28" s="109">
        <f>'Проверочная  таблица'!MI29+'Проверочная  таблица'!MQ29</f>
        <v>16530000</v>
      </c>
      <c r="BE28" s="107">
        <f>'Проверочная  таблица'!MM29+'Проверочная  таблица'!MU29</f>
        <v>0</v>
      </c>
      <c r="BF28" s="108">
        <f>'Проверочная  таблица'!NO29</f>
        <v>3226534.9699999997</v>
      </c>
      <c r="BG28" s="107">
        <f>'Проверочная  таблица'!NR29</f>
        <v>0</v>
      </c>
      <c r="BH28" s="1011">
        <f>'Проверочная  таблица'!OG29</f>
        <v>0</v>
      </c>
      <c r="BI28" s="928">
        <f>'Проверочная  таблица'!OJ29</f>
        <v>0</v>
      </c>
      <c r="BJ28" s="108">
        <f>'Проверочная  таблица'!OW29</f>
        <v>0</v>
      </c>
      <c r="BK28" s="107">
        <f>'Проверочная  таблица'!PD29</f>
        <v>0</v>
      </c>
      <c r="BL28" s="108">
        <f>'Проверочная  таблица'!OM29+'Проверочная  таблица'!OY29</f>
        <v>0</v>
      </c>
      <c r="BM28" s="108">
        <f>'Проверочная  таблица'!OR29+'Проверочная  таблица'!PF29</f>
        <v>0</v>
      </c>
      <c r="BN28" s="108">
        <f>'Проверочная  таблица'!PA29+'Проверочная  таблица'!OO29</f>
        <v>0</v>
      </c>
      <c r="BO28" s="107">
        <f>'Проверочная  таблица'!PH29+'Проверочная  таблица'!OT29</f>
        <v>0</v>
      </c>
      <c r="BP28" s="109">
        <f t="shared" si="5"/>
        <v>4310900</v>
      </c>
      <c r="BQ28" s="107">
        <f t="shared" si="6"/>
        <v>756558.6399999999</v>
      </c>
      <c r="BR28" s="109">
        <f>'Проверочная  таблица'!RE29</f>
        <v>1908900</v>
      </c>
      <c r="BS28" s="107">
        <f>'Проверочная  таблица'!RF29</f>
        <v>359614.17</v>
      </c>
      <c r="BT28" s="100">
        <f>'Проверочная  таблица'!RG29</f>
        <v>2000</v>
      </c>
      <c r="BU28" s="100">
        <f>'Проверочная  таблица'!RH29</f>
        <v>0</v>
      </c>
      <c r="BV28" s="270">
        <f>'Проверочная  таблица'!RI29</f>
        <v>0</v>
      </c>
      <c r="BW28" s="445">
        <f>'Проверочная  таблица'!RJ29</f>
        <v>0</v>
      </c>
      <c r="BX28" s="171">
        <f>'Проверочная  таблица'!RK29</f>
        <v>0</v>
      </c>
      <c r="BY28" s="445">
        <f>'Проверочная  таблица'!RL29</f>
        <v>0</v>
      </c>
      <c r="BZ28" s="171">
        <f>'Проверочная  таблица'!RM29</f>
        <v>0</v>
      </c>
      <c r="CA28" s="445">
        <f>'Проверочная  таблица'!RN29</f>
        <v>0</v>
      </c>
      <c r="CB28" s="108">
        <f>'Проверочная  таблица'!RO29</f>
        <v>0</v>
      </c>
      <c r="CC28" s="107">
        <f>'Проверочная  таблица'!RP29</f>
        <v>0</v>
      </c>
      <c r="CD28" s="108">
        <f>'Проверочная  таблица'!RS29</f>
        <v>2400000</v>
      </c>
      <c r="CE28" s="108">
        <f>'Проверочная  таблица'!RV29</f>
        <v>396944.47</v>
      </c>
      <c r="CF28" s="108">
        <f t="shared" si="7"/>
        <v>0</v>
      </c>
      <c r="CG28" s="107">
        <f t="shared" si="8"/>
        <v>0</v>
      </c>
      <c r="CH28" s="109">
        <f>'Проверочная  таблица'!SA29</f>
        <v>0</v>
      </c>
      <c r="CI28" s="108">
        <f>'Проверочная  таблица'!SE29</f>
        <v>0</v>
      </c>
      <c r="CJ28" s="108">
        <f>'Проверочная  таблица'!SI29</f>
        <v>0</v>
      </c>
      <c r="CK28" s="107">
        <f>'Проверочная  таблица'!SL29</f>
        <v>0</v>
      </c>
      <c r="CL28" s="1192">
        <f>'Проверочная  таблица'!SN29+'Проверочная  таблица'!SR29</f>
        <v>0</v>
      </c>
      <c r="CM28" s="928">
        <f>'Проверочная  таблица'!SP29+'Проверочная  таблица'!ST29</f>
        <v>0</v>
      </c>
      <c r="CN28" s="109">
        <f>'Проверочная  таблица'!SZ29+'Проверочная  таблица'!TD29</f>
        <v>0</v>
      </c>
      <c r="CO28" s="108">
        <f>'Проверочная  таблица'!TB29+'Проверочная  таблица'!TF29</f>
        <v>0</v>
      </c>
      <c r="CP28" s="108">
        <f>'Проверочная  таблица'!TL29+'Проверочная  таблица'!TP29</f>
        <v>0</v>
      </c>
      <c r="CQ28" s="108">
        <f>'Проверочная  таблица'!TN29+'Проверочная  таблица'!TR29</f>
        <v>0</v>
      </c>
      <c r="CR28" s="108">
        <f>'Проверочная  таблица'!TY29</f>
        <v>0</v>
      </c>
      <c r="CS28" s="107">
        <f>'Проверочная  таблица'!UB29</f>
        <v>0</v>
      </c>
      <c r="CT28" s="108">
        <f>'Проверочная  таблица'!UI29</f>
        <v>0</v>
      </c>
      <c r="CU28" s="108">
        <f>'Проверочная  таблица'!UL29</f>
        <v>0</v>
      </c>
      <c r="CV28" s="108">
        <f>'Проверочная  таблица'!UO29</f>
        <v>0</v>
      </c>
      <c r="CW28" s="107">
        <f>'Проверочная  таблица'!UR29</f>
        <v>0</v>
      </c>
      <c r="CY28" s="822">
        <f t="shared" si="9"/>
        <v>2402</v>
      </c>
      <c r="CZ28" s="822">
        <f t="shared" si="10"/>
        <v>396.94446999999991</v>
      </c>
      <c r="DC28" s="1104">
        <f t="shared" si="2"/>
        <v>-48071605.780000001</v>
      </c>
    </row>
    <row r="29" spans="1:107" ht="25.5" customHeight="1" thickBot="1" x14ac:dyDescent="0.35">
      <c r="A29" s="160" t="s">
        <v>105</v>
      </c>
      <c r="B29" s="112">
        <f t="shared" ref="B29:C29" si="11">SUM(B11:B28)</f>
        <v>1292860369.4999998</v>
      </c>
      <c r="C29" s="114">
        <f t="shared" si="11"/>
        <v>150079378.60999998</v>
      </c>
      <c r="D29" s="446">
        <f t="shared" ref="D29:G29" si="12">SUM(D11:D28)</f>
        <v>1208768768.4999998</v>
      </c>
      <c r="E29" s="114">
        <f t="shared" si="12"/>
        <v>132808578.44</v>
      </c>
      <c r="F29" s="112">
        <f t="shared" si="12"/>
        <v>0</v>
      </c>
      <c r="G29" s="111">
        <f t="shared" si="12"/>
        <v>0</v>
      </c>
      <c r="H29" s="1017">
        <f t="shared" ref="H29:BE29" si="13">SUM(H11:H28)</f>
        <v>140191035.75</v>
      </c>
      <c r="I29" s="112">
        <f t="shared" si="13"/>
        <v>0</v>
      </c>
      <c r="J29" s="112">
        <f t="shared" ref="J29:K29" si="14">SUM(J11:J28)</f>
        <v>0</v>
      </c>
      <c r="K29" s="111">
        <f t="shared" si="14"/>
        <v>0</v>
      </c>
      <c r="L29" s="112">
        <f t="shared" ref="L29:M29" si="15">SUM(L11:L28)</f>
        <v>2664000</v>
      </c>
      <c r="M29" s="111">
        <f t="shared" si="15"/>
        <v>0</v>
      </c>
      <c r="N29" s="112">
        <f t="shared" si="13"/>
        <v>363600</v>
      </c>
      <c r="O29" s="112">
        <f t="shared" si="13"/>
        <v>0</v>
      </c>
      <c r="P29" s="111">
        <f>SUM(P11:P28)</f>
        <v>4766000</v>
      </c>
      <c r="Q29" s="112">
        <f>SUM(Q11:Q28)</f>
        <v>0</v>
      </c>
      <c r="R29" s="112">
        <f t="shared" ref="R29:S29" si="16">SUM(R11:R28)</f>
        <v>11438700</v>
      </c>
      <c r="S29" s="111">
        <f t="shared" si="16"/>
        <v>0</v>
      </c>
      <c r="T29" s="115">
        <f>SUM(T11:T28)</f>
        <v>40000000</v>
      </c>
      <c r="U29" s="111">
        <f>SUM(U11:U28)</f>
        <v>0</v>
      </c>
      <c r="V29" s="112">
        <f>SUM(V11:V28)</f>
        <v>0</v>
      </c>
      <c r="W29" s="111">
        <f>SUM(W11:W28)</f>
        <v>0</v>
      </c>
      <c r="X29" s="112">
        <f t="shared" ref="X29:Y29" si="17">SUM(X11:X28)</f>
        <v>141345300</v>
      </c>
      <c r="Y29" s="111">
        <f t="shared" si="17"/>
        <v>0</v>
      </c>
      <c r="Z29" s="112">
        <f t="shared" ref="Z29:AA29" si="18">SUM(Z11:Z28)</f>
        <v>0</v>
      </c>
      <c r="AA29" s="111">
        <f t="shared" si="18"/>
        <v>0</v>
      </c>
      <c r="AB29" s="112">
        <f t="shared" ref="AB29:AG29" si="19">SUM(AB11:AB28)</f>
        <v>0</v>
      </c>
      <c r="AC29" s="111">
        <f t="shared" si="19"/>
        <v>0</v>
      </c>
      <c r="AD29" s="112">
        <f t="shared" ref="AD29:AE29" si="20">SUM(AD11:AD28)</f>
        <v>16640800</v>
      </c>
      <c r="AE29" s="111">
        <f t="shared" si="20"/>
        <v>0</v>
      </c>
      <c r="AF29" s="112">
        <f t="shared" si="19"/>
        <v>5885332.7499999991</v>
      </c>
      <c r="AG29" s="111">
        <f t="shared" si="19"/>
        <v>0</v>
      </c>
      <c r="AH29" s="112">
        <f t="shared" ref="AH29:AK29" si="21">SUM(AH11:AH28)</f>
        <v>0</v>
      </c>
      <c r="AI29" s="111">
        <f t="shared" si="21"/>
        <v>0</v>
      </c>
      <c r="AJ29" s="112">
        <f t="shared" si="21"/>
        <v>0</v>
      </c>
      <c r="AK29" s="111">
        <f t="shared" si="21"/>
        <v>0</v>
      </c>
      <c r="AL29" s="112">
        <f t="shared" si="13"/>
        <v>0</v>
      </c>
      <c r="AM29" s="111">
        <f t="shared" si="13"/>
        <v>0</v>
      </c>
      <c r="AN29" s="112">
        <f t="shared" si="13"/>
        <v>18848700</v>
      </c>
      <c r="AO29" s="111">
        <f t="shared" si="13"/>
        <v>583426.3899999999</v>
      </c>
      <c r="AP29" s="112">
        <f t="shared" si="13"/>
        <v>24211700</v>
      </c>
      <c r="AQ29" s="111">
        <f t="shared" si="13"/>
        <v>2331683.61</v>
      </c>
      <c r="AR29" s="112">
        <f t="shared" si="13"/>
        <v>227600</v>
      </c>
      <c r="AS29" s="111">
        <f t="shared" si="13"/>
        <v>0</v>
      </c>
      <c r="AT29" s="112">
        <f t="shared" ref="AT29:AU29" si="22">SUM(AT11:AT28)</f>
        <v>45360000</v>
      </c>
      <c r="AU29" s="111">
        <f t="shared" si="22"/>
        <v>0</v>
      </c>
      <c r="AV29" s="112">
        <f t="shared" si="13"/>
        <v>261338000</v>
      </c>
      <c r="AW29" s="112">
        <f t="shared" si="13"/>
        <v>129893468.44</v>
      </c>
      <c r="AX29" s="112">
        <f t="shared" ref="AX29:AY29" si="23">SUM(AX11:AX28)</f>
        <v>0</v>
      </c>
      <c r="AY29" s="111">
        <f t="shared" si="23"/>
        <v>0</v>
      </c>
      <c r="AZ29" s="112">
        <f>SUM(AZ11:AZ28)</f>
        <v>0</v>
      </c>
      <c r="BA29" s="111">
        <f>SUM(BA11:BA28)</f>
        <v>0</v>
      </c>
      <c r="BB29" s="112">
        <f t="shared" si="13"/>
        <v>0</v>
      </c>
      <c r="BC29" s="111">
        <f t="shared" si="13"/>
        <v>0</v>
      </c>
      <c r="BD29" s="112">
        <f t="shared" si="13"/>
        <v>99180000</v>
      </c>
      <c r="BE29" s="111">
        <f t="shared" si="13"/>
        <v>0</v>
      </c>
      <c r="BF29" s="112">
        <f t="shared" ref="BF29:BG29" si="24">SUM(BF11:BF28)</f>
        <v>83595200</v>
      </c>
      <c r="BG29" s="111">
        <f t="shared" si="24"/>
        <v>0</v>
      </c>
      <c r="BH29" s="114">
        <f t="shared" ref="BH29:BI29" si="25">SUM(BH11:BH28)</f>
        <v>0</v>
      </c>
      <c r="BI29" s="114">
        <f t="shared" si="25"/>
        <v>0</v>
      </c>
      <c r="BJ29" s="112">
        <f t="shared" ref="BJ29:BK29" si="26">SUM(BJ11:BJ28)</f>
        <v>20041800</v>
      </c>
      <c r="BK29" s="111">
        <f t="shared" si="26"/>
        <v>0</v>
      </c>
      <c r="BL29" s="112">
        <f t="shared" ref="BL29:BM29" si="27">SUM(BL11:BL28)</f>
        <v>9594700</v>
      </c>
      <c r="BM29" s="111">
        <f t="shared" si="27"/>
        <v>0</v>
      </c>
      <c r="BN29" s="115">
        <f t="shared" ref="BN29:BO29" si="28">SUM(BN11:BN28)</f>
        <v>283076300</v>
      </c>
      <c r="BO29" s="111">
        <f t="shared" si="28"/>
        <v>0</v>
      </c>
      <c r="BP29" s="112">
        <f t="shared" ref="BP29:CG29" si="29">SUM(BP11:BP28)</f>
        <v>69091601</v>
      </c>
      <c r="BQ29" s="111">
        <f t="shared" si="29"/>
        <v>17270800.170000002</v>
      </c>
      <c r="BR29" s="112">
        <f t="shared" si="29"/>
        <v>28803000</v>
      </c>
      <c r="BS29" s="111">
        <f t="shared" si="29"/>
        <v>5845660.0599999996</v>
      </c>
      <c r="BT29" s="114">
        <f t="shared" si="29"/>
        <v>47200</v>
      </c>
      <c r="BU29" s="114">
        <f t="shared" si="29"/>
        <v>0</v>
      </c>
      <c r="BV29" s="112">
        <f t="shared" si="29"/>
        <v>0</v>
      </c>
      <c r="BW29" s="111">
        <f t="shared" si="29"/>
        <v>0</v>
      </c>
      <c r="BX29" s="446">
        <f t="shared" si="29"/>
        <v>2143401</v>
      </c>
      <c r="BY29" s="111">
        <f t="shared" si="29"/>
        <v>1348488</v>
      </c>
      <c r="BZ29" s="446">
        <f>SUM(BZ11:BZ28)</f>
        <v>0</v>
      </c>
      <c r="CA29" s="111">
        <f>SUM(CA11:CA28)</f>
        <v>0</v>
      </c>
      <c r="CB29" s="112">
        <f t="shared" ref="CB29:CC29" si="30">SUM(CB11:CB28)</f>
        <v>0</v>
      </c>
      <c r="CC29" s="111">
        <f t="shared" si="30"/>
        <v>0</v>
      </c>
      <c r="CD29" s="112">
        <f t="shared" si="29"/>
        <v>38098000</v>
      </c>
      <c r="CE29" s="112">
        <f t="shared" si="29"/>
        <v>10076652.110000001</v>
      </c>
      <c r="CF29" s="112">
        <f t="shared" si="29"/>
        <v>15000000</v>
      </c>
      <c r="CG29" s="111">
        <f t="shared" si="29"/>
        <v>0</v>
      </c>
      <c r="CH29" s="115">
        <f t="shared" ref="CH29:CI29" si="31">SUM(CH11:CH28)</f>
        <v>0</v>
      </c>
      <c r="CI29" s="112">
        <f t="shared" si="31"/>
        <v>0</v>
      </c>
      <c r="CJ29" s="112">
        <f t="shared" ref="CJ29:CK29" si="32">SUM(CJ11:CJ28)</f>
        <v>0</v>
      </c>
      <c r="CK29" s="111">
        <f t="shared" si="32"/>
        <v>0</v>
      </c>
      <c r="CL29" s="116">
        <f t="shared" ref="CL29:CM29" si="33">SUM(CL11:CL28)</f>
        <v>0</v>
      </c>
      <c r="CM29" s="114">
        <f t="shared" si="33"/>
        <v>0</v>
      </c>
      <c r="CN29" s="115">
        <f t="shared" ref="CN29:CO29" si="34">SUM(CN11:CN28)</f>
        <v>15000000</v>
      </c>
      <c r="CO29" s="111">
        <f t="shared" si="34"/>
        <v>0</v>
      </c>
      <c r="CP29" s="112">
        <f t="shared" ref="CP29:CS29" si="35">SUM(CP11:CP28)</f>
        <v>0</v>
      </c>
      <c r="CQ29" s="111">
        <f t="shared" si="35"/>
        <v>0</v>
      </c>
      <c r="CR29" s="112">
        <f t="shared" si="35"/>
        <v>0</v>
      </c>
      <c r="CS29" s="111">
        <f t="shared" si="35"/>
        <v>0</v>
      </c>
      <c r="CT29" s="112">
        <f t="shared" ref="CT29:CW29" si="36">SUM(CT11:CT28)</f>
        <v>0</v>
      </c>
      <c r="CU29" s="111">
        <f t="shared" si="36"/>
        <v>0</v>
      </c>
      <c r="CV29" s="112">
        <f t="shared" si="36"/>
        <v>0</v>
      </c>
      <c r="CW29" s="111">
        <f t="shared" si="36"/>
        <v>0</v>
      </c>
      <c r="CY29" s="822">
        <f t="shared" si="9"/>
        <v>40288.601000000002</v>
      </c>
      <c r="CZ29" s="822">
        <f t="shared" si="10"/>
        <v>11425.140110000004</v>
      </c>
      <c r="DC29" s="1104">
        <f t="shared" si="2"/>
        <v>-1208768768.4999998</v>
      </c>
    </row>
    <row r="30" spans="1:107" ht="25.5" customHeight="1" x14ac:dyDescent="0.3">
      <c r="A30" s="105"/>
      <c r="B30" s="121"/>
      <c r="C30" s="120"/>
      <c r="D30" s="122"/>
      <c r="E30" s="120"/>
      <c r="F30" s="203"/>
      <c r="G30" s="120"/>
      <c r="H30" s="122"/>
      <c r="I30" s="120"/>
      <c r="J30" s="122"/>
      <c r="K30" s="120"/>
      <c r="L30" s="203"/>
      <c r="M30" s="119"/>
      <c r="N30" s="203"/>
      <c r="O30" s="119"/>
      <c r="P30" s="122"/>
      <c r="Q30" s="720"/>
      <c r="R30" s="203"/>
      <c r="S30" s="119"/>
      <c r="T30" s="122"/>
      <c r="U30" s="119"/>
      <c r="V30" s="203"/>
      <c r="W30" s="119"/>
      <c r="X30" s="203"/>
      <c r="Y30" s="119"/>
      <c r="Z30" s="203"/>
      <c r="AA30" s="119"/>
      <c r="AB30" s="203"/>
      <c r="AC30" s="119"/>
      <c r="AD30" s="203"/>
      <c r="AE30" s="119"/>
      <c r="AF30" s="203"/>
      <c r="AG30" s="119"/>
      <c r="AH30" s="203"/>
      <c r="AI30" s="119"/>
      <c r="AJ30" s="203"/>
      <c r="AK30" s="119"/>
      <c r="AL30" s="203"/>
      <c r="AM30" s="119"/>
      <c r="AN30" s="203"/>
      <c r="AO30" s="119"/>
      <c r="AP30" s="203"/>
      <c r="AQ30" s="119"/>
      <c r="AR30" s="617"/>
      <c r="AS30" s="117"/>
      <c r="AT30" s="203"/>
      <c r="AU30" s="119"/>
      <c r="AV30" s="203"/>
      <c r="AW30" s="720"/>
      <c r="AX30" s="203"/>
      <c r="AY30" s="119"/>
      <c r="AZ30" s="203"/>
      <c r="BA30" s="119"/>
      <c r="BB30" s="203"/>
      <c r="BC30" s="119"/>
      <c r="BD30" s="203"/>
      <c r="BE30" s="119"/>
      <c r="BF30" s="203"/>
      <c r="BG30" s="119"/>
      <c r="BH30" s="120"/>
      <c r="BI30" s="119"/>
      <c r="BJ30" s="203"/>
      <c r="BK30" s="119"/>
      <c r="BL30" s="203"/>
      <c r="BM30" s="119"/>
      <c r="BN30" s="203"/>
      <c r="BO30" s="119"/>
      <c r="BP30" s="250"/>
      <c r="BQ30" s="161"/>
      <c r="BR30" s="122"/>
      <c r="BS30" s="119"/>
      <c r="BT30" s="113"/>
      <c r="BU30" s="113"/>
      <c r="BV30" s="201"/>
      <c r="BW30" s="123"/>
      <c r="BX30" s="447"/>
      <c r="BY30" s="123"/>
      <c r="BZ30" s="447"/>
      <c r="CA30" s="123"/>
      <c r="CB30" s="203"/>
      <c r="CC30" s="120"/>
      <c r="CD30" s="203"/>
      <c r="CE30" s="203"/>
      <c r="CF30" s="120"/>
      <c r="CG30" s="120"/>
      <c r="CH30" s="122"/>
      <c r="CI30" s="720"/>
      <c r="CJ30" s="203"/>
      <c r="CK30" s="119"/>
      <c r="CL30" s="720"/>
      <c r="CM30" s="119"/>
      <c r="CN30" s="122"/>
      <c r="CO30" s="119"/>
      <c r="CP30" s="203"/>
      <c r="CQ30" s="119"/>
      <c r="CR30" s="203"/>
      <c r="CS30" s="119"/>
      <c r="CT30" s="203"/>
      <c r="CU30" s="119"/>
      <c r="CV30" s="203"/>
      <c r="CW30" s="119"/>
      <c r="CY30" s="822">
        <f t="shared" si="9"/>
        <v>0</v>
      </c>
      <c r="CZ30" s="822">
        <f t="shared" si="10"/>
        <v>0</v>
      </c>
      <c r="DC30" s="1104">
        <f t="shared" si="2"/>
        <v>0</v>
      </c>
    </row>
    <row r="31" spans="1:107" ht="25.5" customHeight="1" x14ac:dyDescent="0.3">
      <c r="A31" s="102" t="s">
        <v>5</v>
      </c>
      <c r="B31" s="103">
        <f>D31+BP31+CF31</f>
        <v>154802280.81999999</v>
      </c>
      <c r="C31" s="101">
        <f>E31+BQ31+CG31</f>
        <v>695781.45</v>
      </c>
      <c r="D31" s="267">
        <f t="shared" ref="D31:D32" si="37">N31+P31+AR31+AN31+BD31+H31+AV31+BL31+AZ31+BB31+AL31+R31+AT31+L31+T31+Z31+BH31+V31+X31+AB31+AP31+AF31+J31+BF31+BJ31+BN31+AX31+AH31+AD31+F31+AJ31</f>
        <v>80986480.820000008</v>
      </c>
      <c r="E31" s="267">
        <f t="shared" ref="E31:E32" si="38">O31+Q31+AS31+AO31+BE31+I31+AW31+BM31+BA31+BC31+AM31+S31+AU31+M31+U31+AA31+BI31+W31+Y31+AC31+AQ31+AG31+K31+BG31+BK31+BO31+AY31+AI31+AE31+G31+AK31</f>
        <v>0</v>
      </c>
      <c r="F31" s="103">
        <f>'Проверочная  таблица'!CN32</f>
        <v>0</v>
      </c>
      <c r="G31" s="101">
        <f>'Проверочная  таблица'!CP32</f>
        <v>0</v>
      </c>
      <c r="H31" s="104">
        <f>'Проверочная  таблица'!CQ32+'Проверочная  таблица'!CS32</f>
        <v>45164953.560000002</v>
      </c>
      <c r="I31" s="101">
        <f>'Проверочная  таблица'!CR32+'Проверочная  таблица'!CT32</f>
        <v>0</v>
      </c>
      <c r="J31" s="103">
        <f>'Проверочная  таблица'!DI32</f>
        <v>0</v>
      </c>
      <c r="K31" s="101">
        <f>'Проверочная  таблица'!DL32</f>
        <v>0</v>
      </c>
      <c r="L31" s="103">
        <f>'Проверочная  таблица'!DP32</f>
        <v>0</v>
      </c>
      <c r="M31" s="101">
        <f>'Проверочная  таблица'!DX32</f>
        <v>0</v>
      </c>
      <c r="N31" s="103">
        <f>'Проверочная  таблица'!DR32</f>
        <v>0</v>
      </c>
      <c r="O31" s="101">
        <f>'Проверочная  таблица'!DZ32</f>
        <v>0</v>
      </c>
      <c r="P31" s="104">
        <f>'Проверочная  таблица'!EE32</f>
        <v>0</v>
      </c>
      <c r="Q31" s="103">
        <f>'Проверочная  таблица'!EH32</f>
        <v>0</v>
      </c>
      <c r="R31" s="103">
        <f>'Проверочная  таблица'!EK32</f>
        <v>0</v>
      </c>
      <c r="S31" s="101">
        <f>'Проверочная  таблица'!EP32</f>
        <v>0</v>
      </c>
      <c r="T31" s="103">
        <f>'Проверочная  таблица'!EM32</f>
        <v>0</v>
      </c>
      <c r="U31" s="101">
        <f>'Проверочная  таблица'!ER32</f>
        <v>0</v>
      </c>
      <c r="V31" s="103">
        <f>'Проверочная  таблица'!EU32</f>
        <v>0</v>
      </c>
      <c r="W31" s="101">
        <f>'Проверочная  таблица'!EX32</f>
        <v>0</v>
      </c>
      <c r="X31" s="103">
        <f>'Проверочная  таблица'!FA32</f>
        <v>0</v>
      </c>
      <c r="Y31" s="101">
        <f>'Проверочная  таблица'!FD32</f>
        <v>0</v>
      </c>
      <c r="Z31" s="103">
        <f>'Проверочная  таблица'!FG32</f>
        <v>0</v>
      </c>
      <c r="AA31" s="101">
        <f>'Проверочная  таблица'!FJ32</f>
        <v>0</v>
      </c>
      <c r="AB31" s="103">
        <f>'Проверочная  таблица'!FM32+'Проверочная  таблица'!FS32</f>
        <v>0</v>
      </c>
      <c r="AC31" s="101">
        <f>'Проверочная  таблица'!FP32+'Проверочная  таблица'!FV32</f>
        <v>0</v>
      </c>
      <c r="AD31" s="103">
        <f>'Проверочная  таблица'!GC32</f>
        <v>0</v>
      </c>
      <c r="AE31" s="101">
        <f>'Проверочная  таблица'!GF32</f>
        <v>0</v>
      </c>
      <c r="AF31" s="103">
        <f>'Проверочная  таблица'!GK32+'Проверочная  таблица'!GU32</f>
        <v>1181027.26</v>
      </c>
      <c r="AG31" s="101">
        <f>'Проверочная  таблица'!GP32+'Проверочная  таблица'!GZ32</f>
        <v>0</v>
      </c>
      <c r="AH31" s="103">
        <f>'Проверочная  таблица'!GI32+'Проверочная  таблица'!GS32</f>
        <v>0</v>
      </c>
      <c r="AI31" s="101">
        <f>'Проверочная  таблица'!GX32+'Проверочная  таблица'!GN32</f>
        <v>0</v>
      </c>
      <c r="AJ31" s="103">
        <f>'Проверочная  таблица'!HW32</f>
        <v>0</v>
      </c>
      <c r="AK31" s="101">
        <f>'Проверочная  таблица'!HZ32</f>
        <v>0</v>
      </c>
      <c r="AL31" s="103">
        <f>'Проверочная  таблица'!IC32</f>
        <v>4084000</v>
      </c>
      <c r="AM31" s="101">
        <f>'Проверочная  таблица'!IF32</f>
        <v>0</v>
      </c>
      <c r="AN31" s="103">
        <f>'Проверочная  таблица'!II32+'Проверочная  таблица'!IO32</f>
        <v>0</v>
      </c>
      <c r="AO31" s="101">
        <f>'Проверочная  таблица'!IL32+'Проверочная  таблица'!IR32</f>
        <v>0</v>
      </c>
      <c r="AP31" s="103">
        <f>'Проверочная  таблица'!JG32</f>
        <v>0</v>
      </c>
      <c r="AQ31" s="101">
        <f>'Проверочная  таблица'!JJ32</f>
        <v>0</v>
      </c>
      <c r="AR31" s="103">
        <f>'Проверочная  таблица'!JO32+'Проверочная  таблица'!JY32</f>
        <v>0</v>
      </c>
      <c r="AS31" s="101">
        <f>'Проверочная  таблица'!KD32+'Проверочная  таблица'!JT32</f>
        <v>0</v>
      </c>
      <c r="AT31" s="103">
        <f>'Проверочная  таблица'!JM32+'Проверочная  таблица'!JW32</f>
        <v>0</v>
      </c>
      <c r="AU31" s="101">
        <f>'Проверочная  таблица'!KB32+'Проверочная  таблица'!JR32</f>
        <v>0</v>
      </c>
      <c r="AV31" s="103">
        <f>'Проверочная  таблица'!LA32</f>
        <v>0</v>
      </c>
      <c r="AW31" s="103">
        <f>'Проверочная  таблица'!LG32</f>
        <v>0</v>
      </c>
      <c r="AX31" s="103">
        <f>'Проверочная  таблица'!LC32</f>
        <v>0</v>
      </c>
      <c r="AY31" s="101">
        <f>'Проверочная  таблица'!LI32</f>
        <v>0</v>
      </c>
      <c r="AZ31" s="103">
        <f>'Проверочная  таблица'!LO32</f>
        <v>0</v>
      </c>
      <c r="BA31" s="101">
        <f>'Проверочная  таблица'!LT32</f>
        <v>0</v>
      </c>
      <c r="BB31" s="103">
        <f>'Проверочная  таблица'!LX32</f>
        <v>0</v>
      </c>
      <c r="BC31" s="101">
        <f>'Проверочная  таблица'!MB32</f>
        <v>0</v>
      </c>
      <c r="BD31" s="103">
        <f>'Проверочная  таблица'!MI32+'Проверочная  таблица'!MQ32</f>
        <v>30556500</v>
      </c>
      <c r="BE31" s="101">
        <f>'Проверочная  таблица'!MM32+'Проверочная  таблица'!MU32</f>
        <v>0</v>
      </c>
      <c r="BF31" s="103">
        <f>'Проверочная  таблица'!NO32</f>
        <v>0</v>
      </c>
      <c r="BG31" s="101">
        <f>'Проверочная  таблица'!NR32</f>
        <v>0</v>
      </c>
      <c r="BH31" s="101">
        <f>'Проверочная  таблица'!OG32</f>
        <v>0</v>
      </c>
      <c r="BI31" s="101">
        <f>'Проверочная  таблица'!OJ32</f>
        <v>0</v>
      </c>
      <c r="BJ31" s="103">
        <f>'Проверочная  таблица'!OW32</f>
        <v>0</v>
      </c>
      <c r="BK31" s="101">
        <f>'Проверочная  таблица'!PD32</f>
        <v>0</v>
      </c>
      <c r="BL31" s="103">
        <f>'Проверочная  таблица'!OM32+'Проверочная  таблица'!OY32</f>
        <v>0</v>
      </c>
      <c r="BM31" s="101">
        <f>'Проверочная  таблица'!OR32+'Проверочная  таблица'!PF32</f>
        <v>0</v>
      </c>
      <c r="BN31" s="103">
        <f>'Проверочная  таблица'!PA32+'Проверочная  таблица'!OO32</f>
        <v>0</v>
      </c>
      <c r="BO31" s="101">
        <f>'Проверочная  таблица'!PH32+'Проверочная  таблица'!OT32</f>
        <v>0</v>
      </c>
      <c r="BP31" s="103">
        <f t="shared" ref="BP31:BP32" si="39">CD31+BR31+BX31+BT31+BV31+BZ31+CB31</f>
        <v>3815800</v>
      </c>
      <c r="BQ31" s="101">
        <f t="shared" ref="BQ31:BQ32" si="40">CE31+BS31+BY31+BU31+BW31+CA31+CC31</f>
        <v>695781.45</v>
      </c>
      <c r="BR31" s="104">
        <f>'Проверочная  таблица'!RE32</f>
        <v>0</v>
      </c>
      <c r="BS31" s="101">
        <f>'Проверочная  таблица'!RF32</f>
        <v>0</v>
      </c>
      <c r="BT31" s="100">
        <f>'Проверочная  таблица'!RG32</f>
        <v>15800</v>
      </c>
      <c r="BU31" s="100">
        <f>'Проверочная  таблица'!RH32</f>
        <v>0</v>
      </c>
      <c r="BV31" s="269">
        <f>'Проверочная  таблица'!RI32</f>
        <v>0</v>
      </c>
      <c r="BW31" s="168">
        <f>'Проверочная  таблица'!RJ32</f>
        <v>0</v>
      </c>
      <c r="BX31" s="448">
        <f>'Проверочная  таблица'!RK32</f>
        <v>0</v>
      </c>
      <c r="BY31" s="168">
        <f>'Проверочная  таблица'!RL32</f>
        <v>0</v>
      </c>
      <c r="BZ31" s="448">
        <f>'Проверочная  таблица'!RM32</f>
        <v>0</v>
      </c>
      <c r="CA31" s="168">
        <f>'Проверочная  таблица'!RN32</f>
        <v>0</v>
      </c>
      <c r="CB31" s="103">
        <f>'Проверочная  таблица'!RO32</f>
        <v>0</v>
      </c>
      <c r="CC31" s="101">
        <f>'Проверочная  таблица'!RP32</f>
        <v>0</v>
      </c>
      <c r="CD31" s="103">
        <f>'Проверочная  таблица'!RS32</f>
        <v>3800000</v>
      </c>
      <c r="CE31" s="103">
        <f>'Проверочная  таблица'!RV32</f>
        <v>695781.45</v>
      </c>
      <c r="CF31" s="103">
        <f t="shared" ref="CF31:CF32" si="41">CH31+CN31+CT31+CV31+CL31+CP31+CR31+CJ31</f>
        <v>70000000</v>
      </c>
      <c r="CG31" s="101">
        <f t="shared" ref="CG31:CG32" si="42">CI31+CO31+CU31+CW31+CM31+CQ31+CS31+CK31</f>
        <v>0</v>
      </c>
      <c r="CH31" s="104">
        <f>'Проверочная  таблица'!SA32</f>
        <v>0</v>
      </c>
      <c r="CI31" s="103">
        <f>'Проверочная  таблица'!SE32</f>
        <v>0</v>
      </c>
      <c r="CJ31" s="103">
        <f>'Проверочная  таблица'!SI32</f>
        <v>0</v>
      </c>
      <c r="CK31" s="101">
        <f>'Проверочная  таблица'!SL32</f>
        <v>0</v>
      </c>
      <c r="CL31" s="103">
        <f>'Проверочная  таблица'!SN32+'Проверочная  таблица'!SR32</f>
        <v>0</v>
      </c>
      <c r="CM31" s="101">
        <f>'Проверочная  таблица'!SP32+'Проверочная  таблица'!ST32</f>
        <v>0</v>
      </c>
      <c r="CN31" s="104">
        <f>'Проверочная  таблица'!SZ32+'Проверочная  таблица'!TD32</f>
        <v>70000000</v>
      </c>
      <c r="CO31" s="101">
        <f>'Проверочная  таблица'!TB32+'Проверочная  таблица'!TF32</f>
        <v>0</v>
      </c>
      <c r="CP31" s="103">
        <f>'Проверочная  таблица'!TL32+'Проверочная  таблица'!TP32</f>
        <v>0</v>
      </c>
      <c r="CQ31" s="101">
        <f>'Проверочная  таблица'!TN32+'Проверочная  таблица'!TR32</f>
        <v>0</v>
      </c>
      <c r="CR31" s="103">
        <f>'Проверочная  таблица'!TY32</f>
        <v>0</v>
      </c>
      <c r="CS31" s="101">
        <f>'Проверочная  таблица'!UB32</f>
        <v>0</v>
      </c>
      <c r="CT31" s="103">
        <f>'Проверочная  таблица'!UI32</f>
        <v>0</v>
      </c>
      <c r="CU31" s="101">
        <f>'Проверочная  таблица'!UL32</f>
        <v>0</v>
      </c>
      <c r="CV31" s="103">
        <f>'Проверочная  таблица'!UO32</f>
        <v>0</v>
      </c>
      <c r="CW31" s="101">
        <f>'Проверочная  таблица'!UR32</f>
        <v>0</v>
      </c>
      <c r="CY31" s="822">
        <f t="shared" si="9"/>
        <v>3815.8</v>
      </c>
      <c r="CZ31" s="822">
        <f t="shared" si="10"/>
        <v>695.78144999999995</v>
      </c>
      <c r="DC31" s="1104">
        <f t="shared" si="2"/>
        <v>-80986480.820000008</v>
      </c>
    </row>
    <row r="32" spans="1:107" ht="25.5" customHeight="1" thickBot="1" x14ac:dyDescent="0.35">
      <c r="A32" s="105" t="s">
        <v>6</v>
      </c>
      <c r="B32" s="103">
        <f>D32+BP32+CF32</f>
        <v>2503106568.0699997</v>
      </c>
      <c r="C32" s="101">
        <f>E32+BQ32+CG32</f>
        <v>49762662.18</v>
      </c>
      <c r="D32" s="267">
        <f t="shared" si="37"/>
        <v>1676552712.0699999</v>
      </c>
      <c r="E32" s="267">
        <f t="shared" si="38"/>
        <v>45686912.700000003</v>
      </c>
      <c r="F32" s="103">
        <f>'Проверочная  таблица'!CN33</f>
        <v>0</v>
      </c>
      <c r="G32" s="101">
        <f>'Проверочная  таблица'!CP33</f>
        <v>0</v>
      </c>
      <c r="H32" s="104">
        <f>'Проверочная  таблица'!CQ33+'Проверочная  таблица'!CS33</f>
        <v>354949672.07999998</v>
      </c>
      <c r="I32" s="101">
        <f>'Проверочная  таблица'!CR33+'Проверочная  таблица'!CT33</f>
        <v>0</v>
      </c>
      <c r="J32" s="103">
        <f>'Проверочная  таблица'!DI33</f>
        <v>611225000</v>
      </c>
      <c r="K32" s="101">
        <f>'Проверочная  таблица'!DL33</f>
        <v>0</v>
      </c>
      <c r="L32" s="103">
        <f>'Проверочная  таблица'!DP33</f>
        <v>0</v>
      </c>
      <c r="M32" s="101">
        <f>'Проверочная  таблица'!DX33</f>
        <v>0</v>
      </c>
      <c r="N32" s="103">
        <f>'Проверочная  таблица'!DR33</f>
        <v>0</v>
      </c>
      <c r="O32" s="101">
        <f>'Проверочная  таблица'!DZ33</f>
        <v>0</v>
      </c>
      <c r="P32" s="104">
        <f>'Проверочная  таблица'!EE33</f>
        <v>0</v>
      </c>
      <c r="Q32" s="103">
        <f>'Проверочная  таблица'!EH33</f>
        <v>0</v>
      </c>
      <c r="R32" s="103">
        <f>'Проверочная  таблица'!EK33</f>
        <v>0</v>
      </c>
      <c r="S32" s="101">
        <f>'Проверочная  таблица'!EP33</f>
        <v>0</v>
      </c>
      <c r="T32" s="103">
        <f>'Проверочная  таблица'!EM33</f>
        <v>0</v>
      </c>
      <c r="U32" s="101">
        <f>'Проверочная  таблица'!ER33</f>
        <v>0</v>
      </c>
      <c r="V32" s="103">
        <f>'Проверочная  таблица'!EU33</f>
        <v>25000000</v>
      </c>
      <c r="W32" s="101">
        <f>'Проверочная  таблица'!EX33</f>
        <v>0</v>
      </c>
      <c r="X32" s="103">
        <f>'Проверочная  таблица'!FA33</f>
        <v>0</v>
      </c>
      <c r="Y32" s="101">
        <f>'Проверочная  таблица'!FD33</f>
        <v>0</v>
      </c>
      <c r="Z32" s="103">
        <f>'Проверочная  таблица'!FG33</f>
        <v>383097500</v>
      </c>
      <c r="AA32" s="101">
        <f>'Проверочная  таблица'!FJ33</f>
        <v>44824107.640000001</v>
      </c>
      <c r="AB32" s="103">
        <f>'Проверочная  таблица'!FM33+'Проверочная  таблица'!FS33</f>
        <v>0</v>
      </c>
      <c r="AC32" s="101">
        <f>'Проверочная  таблица'!FP33+'Проверочная  таблица'!FV33</f>
        <v>0</v>
      </c>
      <c r="AD32" s="103">
        <f>'Проверочная  таблица'!GC33</f>
        <v>0</v>
      </c>
      <c r="AE32" s="101">
        <f>'Проверочная  таблица'!GF33</f>
        <v>0</v>
      </c>
      <c r="AF32" s="103">
        <f>'Проверочная  таблица'!GK33+'Проверочная  таблица'!GU33</f>
        <v>119939.99</v>
      </c>
      <c r="AG32" s="101">
        <f>'Проверочная  таблица'!GP33+'Проверочная  таблица'!GZ33</f>
        <v>0</v>
      </c>
      <c r="AH32" s="103">
        <f>'Проверочная  таблица'!GI33+'Проверочная  таблица'!GS33</f>
        <v>0</v>
      </c>
      <c r="AI32" s="101">
        <f>'Проверочная  таблица'!GX33+'Проверочная  таблица'!GN33</f>
        <v>0</v>
      </c>
      <c r="AJ32" s="103">
        <f>'Проверочная  таблица'!HW33</f>
        <v>0</v>
      </c>
      <c r="AK32" s="101">
        <f>'Проверочная  таблица'!HZ33</f>
        <v>0</v>
      </c>
      <c r="AL32" s="108">
        <f>'Проверочная  таблица'!IC33</f>
        <v>0</v>
      </c>
      <c r="AM32" s="107">
        <f>'Проверочная  таблица'!IF33</f>
        <v>0</v>
      </c>
      <c r="AN32" s="103">
        <f>'Проверочная  таблица'!II33+'Проверочная  таблица'!IO33</f>
        <v>0</v>
      </c>
      <c r="AO32" s="101">
        <f>'Проверочная  таблица'!IL33+'Проверочная  таблица'!IR33</f>
        <v>0</v>
      </c>
      <c r="AP32" s="103">
        <f>'Проверочная  таблица'!JG33</f>
        <v>0</v>
      </c>
      <c r="AQ32" s="101">
        <f>'Проверочная  таблица'!JJ33</f>
        <v>0</v>
      </c>
      <c r="AR32" s="616">
        <f>'Проверочная  таблица'!JO33+'Проверочная  таблица'!JY33</f>
        <v>0</v>
      </c>
      <c r="AS32" s="267">
        <f>'Проверочная  таблица'!KD33+'Проверочная  таблица'!JT33</f>
        <v>0</v>
      </c>
      <c r="AT32" s="103">
        <f>'Проверочная  таблица'!JM33+'Проверочная  таблица'!JW33</f>
        <v>0</v>
      </c>
      <c r="AU32" s="101">
        <f>'Проверочная  таблица'!KB33+'Проверочная  таблица'!JR33</f>
        <v>0</v>
      </c>
      <c r="AV32" s="103">
        <f>'Проверочная  таблица'!LA33</f>
        <v>0</v>
      </c>
      <c r="AW32" s="103">
        <f>'Проверочная  таблица'!LG33</f>
        <v>0</v>
      </c>
      <c r="AX32" s="103">
        <f>'Проверочная  таблица'!LC33</f>
        <v>0</v>
      </c>
      <c r="AY32" s="101">
        <f>'Проверочная  таблица'!LI33</f>
        <v>0</v>
      </c>
      <c r="AZ32" s="103">
        <f>'Проверочная  таблица'!LO33</f>
        <v>0</v>
      </c>
      <c r="BA32" s="101">
        <f>'Проверочная  таблица'!LT33</f>
        <v>0</v>
      </c>
      <c r="BB32" s="103">
        <f>'Проверочная  таблица'!LX33</f>
        <v>0</v>
      </c>
      <c r="BC32" s="101">
        <f>'Проверочная  таблица'!MB33</f>
        <v>0</v>
      </c>
      <c r="BD32" s="103">
        <f>'Проверочная  таблица'!MI33+'Проверочная  таблица'!MQ33</f>
        <v>190000000</v>
      </c>
      <c r="BE32" s="101">
        <f>'Проверочная  таблица'!MM33+'Проверочная  таблица'!MU33</f>
        <v>0</v>
      </c>
      <c r="BF32" s="103">
        <f>'Проверочная  таблица'!NO33</f>
        <v>0</v>
      </c>
      <c r="BG32" s="101">
        <f>'Проверочная  таблица'!NR33</f>
        <v>0</v>
      </c>
      <c r="BH32" s="101">
        <f>'Проверочная  таблица'!OG33</f>
        <v>112160600</v>
      </c>
      <c r="BI32" s="101">
        <f>'Проверочная  таблица'!OJ33</f>
        <v>862805.06</v>
      </c>
      <c r="BJ32" s="103">
        <f>'Проверочная  таблица'!OW33</f>
        <v>0</v>
      </c>
      <c r="BK32" s="101">
        <f>'Проверочная  таблица'!PD33</f>
        <v>0</v>
      </c>
      <c r="BL32" s="103">
        <f>'Проверочная  таблица'!OM33+'Проверочная  таблица'!OY33</f>
        <v>0</v>
      </c>
      <c r="BM32" s="101">
        <f>'Проверочная  таблица'!OR33+'Проверочная  таблица'!PF33</f>
        <v>0</v>
      </c>
      <c r="BN32" s="103">
        <f>'Проверочная  таблица'!PA33+'Проверочная  таблица'!OO33</f>
        <v>0</v>
      </c>
      <c r="BO32" s="101">
        <f>'Проверочная  таблица'!PH33+'Проверочная  таблица'!OT33</f>
        <v>0</v>
      </c>
      <c r="BP32" s="103">
        <f t="shared" si="39"/>
        <v>39466399</v>
      </c>
      <c r="BQ32" s="101">
        <f t="shared" si="40"/>
        <v>4075749.48</v>
      </c>
      <c r="BR32" s="104">
        <f>'Проверочная  таблица'!RE33</f>
        <v>0</v>
      </c>
      <c r="BS32" s="101">
        <f>'Проверочная  таблица'!RF33</f>
        <v>0</v>
      </c>
      <c r="BT32" s="100">
        <f>'Проверочная  таблица'!RG33</f>
        <v>80000</v>
      </c>
      <c r="BU32" s="100">
        <f>'Проверочная  таблица'!RH33</f>
        <v>0</v>
      </c>
      <c r="BV32" s="269">
        <f>'Проверочная  таблица'!RI33</f>
        <v>0</v>
      </c>
      <c r="BW32" s="168">
        <f>'Проверочная  таблица'!RJ33</f>
        <v>0</v>
      </c>
      <c r="BX32" s="448">
        <f>'Проверочная  таблица'!RK33</f>
        <v>6430199.0000000009</v>
      </c>
      <c r="BY32" s="168">
        <f>'Проверочная  таблица'!RL33</f>
        <v>0</v>
      </c>
      <c r="BZ32" s="448">
        <f>'Проверочная  таблица'!RM33</f>
        <v>11813200</v>
      </c>
      <c r="CA32" s="168">
        <f>'Проверочная  таблица'!RN33</f>
        <v>1348488</v>
      </c>
      <c r="CB32" s="103">
        <f>'Проверочная  таблица'!RO33</f>
        <v>0</v>
      </c>
      <c r="CC32" s="101">
        <f>'Проверочная  таблица'!RP33</f>
        <v>0</v>
      </c>
      <c r="CD32" s="103">
        <f>'Проверочная  таблица'!RS33</f>
        <v>21143000</v>
      </c>
      <c r="CE32" s="103">
        <f>'Проверочная  таблица'!RV33</f>
        <v>2727261.48</v>
      </c>
      <c r="CF32" s="103">
        <f t="shared" si="41"/>
        <v>787087457</v>
      </c>
      <c r="CG32" s="101">
        <f t="shared" si="42"/>
        <v>0</v>
      </c>
      <c r="CH32" s="104">
        <f>'Проверочная  таблица'!SA33</f>
        <v>0</v>
      </c>
      <c r="CI32" s="103">
        <f>'Проверочная  таблица'!SE33</f>
        <v>0</v>
      </c>
      <c r="CJ32" s="103">
        <f>'Проверочная  таблица'!SI33</f>
        <v>0</v>
      </c>
      <c r="CK32" s="101">
        <f>'Проверочная  таблица'!SL33</f>
        <v>0</v>
      </c>
      <c r="CL32" s="108">
        <f>'Проверочная  таблица'!SN33+'Проверочная  таблица'!SR33</f>
        <v>0</v>
      </c>
      <c r="CM32" s="107">
        <f>'Проверочная  таблица'!SP33+'Проверочная  таблица'!ST33</f>
        <v>0</v>
      </c>
      <c r="CN32" s="104">
        <f>'Проверочная  таблица'!SZ33+'Проверочная  таблица'!TD33</f>
        <v>776087457</v>
      </c>
      <c r="CO32" s="101">
        <f>'Проверочная  таблица'!TB33+'Проверочная  таблица'!TF33</f>
        <v>0</v>
      </c>
      <c r="CP32" s="103">
        <f>'Проверочная  таблица'!TL33+'Проверочная  таблица'!TP33</f>
        <v>0</v>
      </c>
      <c r="CQ32" s="101">
        <f>'Проверочная  таблица'!TN33+'Проверочная  таблица'!TR33</f>
        <v>0</v>
      </c>
      <c r="CR32" s="103">
        <f>'Проверочная  таблица'!TY33</f>
        <v>0</v>
      </c>
      <c r="CS32" s="101">
        <f>'Проверочная  таблица'!UB33</f>
        <v>0</v>
      </c>
      <c r="CT32" s="103">
        <f>'Проверочная  таблица'!UI33</f>
        <v>1000000</v>
      </c>
      <c r="CU32" s="101">
        <f>'Проверочная  таблица'!UL33</f>
        <v>0</v>
      </c>
      <c r="CV32" s="103">
        <f>'Проверочная  таблица'!UO33</f>
        <v>10000000</v>
      </c>
      <c r="CW32" s="101">
        <f>'Проверочная  таблица'!UR33</f>
        <v>0</v>
      </c>
      <c r="CY32" s="822">
        <f t="shared" si="9"/>
        <v>39466.398999999998</v>
      </c>
      <c r="CZ32" s="822">
        <f t="shared" si="10"/>
        <v>4075.7494799999999</v>
      </c>
      <c r="DC32" s="1104">
        <f t="shared" si="2"/>
        <v>-1676552712.0699999</v>
      </c>
    </row>
    <row r="33" spans="1:107" ht="25.5" customHeight="1" thickBot="1" x14ac:dyDescent="0.35">
      <c r="A33" s="160" t="s">
        <v>7</v>
      </c>
      <c r="B33" s="116">
        <f t="shared" ref="B33:E33" si="43">SUM(B31:B32)</f>
        <v>2657908848.8899999</v>
      </c>
      <c r="C33" s="114">
        <f t="shared" si="43"/>
        <v>50458443.630000003</v>
      </c>
      <c r="D33" s="118">
        <f t="shared" si="43"/>
        <v>1757539192.8899999</v>
      </c>
      <c r="E33" s="114">
        <f t="shared" si="43"/>
        <v>45686912.700000003</v>
      </c>
      <c r="F33" s="116">
        <f t="shared" ref="F33:G33" si="44">SUM(F31:F32)</f>
        <v>0</v>
      </c>
      <c r="G33" s="114">
        <f t="shared" si="44"/>
        <v>0</v>
      </c>
      <c r="H33" s="124">
        <f t="shared" ref="H33:BE33" si="45">SUM(H31:H32)</f>
        <v>400114625.63999999</v>
      </c>
      <c r="I33" s="117">
        <f t="shared" si="45"/>
        <v>0</v>
      </c>
      <c r="J33" s="124">
        <f t="shared" ref="J33:K33" si="46">SUM(J31:J32)</f>
        <v>611225000</v>
      </c>
      <c r="K33" s="117">
        <f t="shared" si="46"/>
        <v>0</v>
      </c>
      <c r="L33" s="116">
        <f t="shared" ref="L33:M33" si="47">SUM(L31:L32)</f>
        <v>0</v>
      </c>
      <c r="M33" s="114">
        <f t="shared" si="47"/>
        <v>0</v>
      </c>
      <c r="N33" s="116">
        <f t="shared" si="45"/>
        <v>0</v>
      </c>
      <c r="O33" s="117">
        <f t="shared" si="45"/>
        <v>0</v>
      </c>
      <c r="P33" s="118">
        <f>SUM(P31:P32)</f>
        <v>0</v>
      </c>
      <c r="Q33" s="719">
        <f>SUM(Q31:Q32)</f>
        <v>0</v>
      </c>
      <c r="R33" s="116">
        <f t="shared" ref="R33:S33" si="48">SUM(R31:R32)</f>
        <v>0</v>
      </c>
      <c r="S33" s="114">
        <f t="shared" si="48"/>
        <v>0</v>
      </c>
      <c r="T33" s="118">
        <f>SUM(T31:T32)</f>
        <v>0</v>
      </c>
      <c r="U33" s="114">
        <f>SUM(U31:U32)</f>
        <v>0</v>
      </c>
      <c r="V33" s="116">
        <f>SUM(V31:V32)</f>
        <v>25000000</v>
      </c>
      <c r="W33" s="114">
        <f>SUM(W31:W32)</f>
        <v>0</v>
      </c>
      <c r="X33" s="116">
        <f t="shared" ref="X33:Y33" si="49">SUM(X31:X32)</f>
        <v>0</v>
      </c>
      <c r="Y33" s="114">
        <f t="shared" si="49"/>
        <v>0</v>
      </c>
      <c r="Z33" s="116">
        <f t="shared" ref="Z33:AA33" si="50">SUM(Z31:Z32)</f>
        <v>383097500</v>
      </c>
      <c r="AA33" s="117">
        <f t="shared" si="50"/>
        <v>44824107.640000001</v>
      </c>
      <c r="AB33" s="116">
        <f t="shared" ref="AB33:AG33" si="51">SUM(AB31:AB32)</f>
        <v>0</v>
      </c>
      <c r="AC33" s="114">
        <f t="shared" si="51"/>
        <v>0</v>
      </c>
      <c r="AD33" s="116">
        <f t="shared" ref="AD33:AE33" si="52">SUM(AD31:AD32)</f>
        <v>0</v>
      </c>
      <c r="AE33" s="114">
        <f t="shared" si="52"/>
        <v>0</v>
      </c>
      <c r="AF33" s="116">
        <f t="shared" si="51"/>
        <v>1300967.25</v>
      </c>
      <c r="AG33" s="114">
        <f t="shared" si="51"/>
        <v>0</v>
      </c>
      <c r="AH33" s="116">
        <f t="shared" ref="AH33:AK33" si="53">SUM(AH31:AH32)</f>
        <v>0</v>
      </c>
      <c r="AI33" s="114">
        <f t="shared" si="53"/>
        <v>0</v>
      </c>
      <c r="AJ33" s="116">
        <f t="shared" si="53"/>
        <v>0</v>
      </c>
      <c r="AK33" s="114">
        <f t="shared" si="53"/>
        <v>0</v>
      </c>
      <c r="AL33" s="116">
        <f t="shared" si="45"/>
        <v>4084000</v>
      </c>
      <c r="AM33" s="114">
        <f t="shared" si="45"/>
        <v>0</v>
      </c>
      <c r="AN33" s="116">
        <f t="shared" si="45"/>
        <v>0</v>
      </c>
      <c r="AO33" s="114">
        <f t="shared" si="45"/>
        <v>0</v>
      </c>
      <c r="AP33" s="116">
        <f t="shared" si="45"/>
        <v>0</v>
      </c>
      <c r="AQ33" s="114">
        <f t="shared" si="45"/>
        <v>0</v>
      </c>
      <c r="AR33" s="116">
        <f t="shared" si="45"/>
        <v>0</v>
      </c>
      <c r="AS33" s="117">
        <f t="shared" si="45"/>
        <v>0</v>
      </c>
      <c r="AT33" s="116">
        <f t="shared" ref="AT33:AU33" si="54">SUM(AT31:AT32)</f>
        <v>0</v>
      </c>
      <c r="AU33" s="114">
        <f t="shared" si="54"/>
        <v>0</v>
      </c>
      <c r="AV33" s="116">
        <f t="shared" si="45"/>
        <v>0</v>
      </c>
      <c r="AW33" s="719">
        <f t="shared" si="45"/>
        <v>0</v>
      </c>
      <c r="AX33" s="116">
        <f t="shared" ref="AX33:AY33" si="55">SUM(AX31:AX32)</f>
        <v>0</v>
      </c>
      <c r="AY33" s="117">
        <f t="shared" si="55"/>
        <v>0</v>
      </c>
      <c r="AZ33" s="116">
        <f>SUM(AZ31:AZ32)</f>
        <v>0</v>
      </c>
      <c r="BA33" s="114">
        <f>SUM(BA31:BA32)</f>
        <v>0</v>
      </c>
      <c r="BB33" s="116">
        <f t="shared" si="45"/>
        <v>0</v>
      </c>
      <c r="BC33" s="117">
        <f t="shared" si="45"/>
        <v>0</v>
      </c>
      <c r="BD33" s="116">
        <f t="shared" si="45"/>
        <v>220556500</v>
      </c>
      <c r="BE33" s="117">
        <f t="shared" si="45"/>
        <v>0</v>
      </c>
      <c r="BF33" s="116">
        <f t="shared" ref="BF33:BG33" si="56">SUM(BF31:BF32)</f>
        <v>0</v>
      </c>
      <c r="BG33" s="114">
        <f t="shared" si="56"/>
        <v>0</v>
      </c>
      <c r="BH33" s="114">
        <f t="shared" ref="BH33:BI33" si="57">SUM(BH31:BH32)</f>
        <v>112160600</v>
      </c>
      <c r="BI33" s="114">
        <f t="shared" si="57"/>
        <v>862805.06</v>
      </c>
      <c r="BJ33" s="116">
        <f t="shared" ref="BJ33:BK33" si="58">SUM(BJ31:BJ32)</f>
        <v>0</v>
      </c>
      <c r="BK33" s="114">
        <f t="shared" si="58"/>
        <v>0</v>
      </c>
      <c r="BL33" s="116">
        <f t="shared" ref="BL33:BM33" si="59">SUM(BL31:BL32)</f>
        <v>0</v>
      </c>
      <c r="BM33" s="114">
        <f t="shared" si="59"/>
        <v>0</v>
      </c>
      <c r="BN33" s="116">
        <f t="shared" ref="BN33:BO33" si="60">SUM(BN31:BN32)</f>
        <v>0</v>
      </c>
      <c r="BO33" s="114">
        <f t="shared" si="60"/>
        <v>0</v>
      </c>
      <c r="BP33" s="116">
        <f t="shared" ref="BP33:CE33" si="61">SUM(BP31:BP32)</f>
        <v>43282199</v>
      </c>
      <c r="BQ33" s="114">
        <f t="shared" si="61"/>
        <v>4771530.93</v>
      </c>
      <c r="BR33" s="118">
        <f t="shared" si="61"/>
        <v>0</v>
      </c>
      <c r="BS33" s="117">
        <f t="shared" si="61"/>
        <v>0</v>
      </c>
      <c r="BT33" s="117">
        <f t="shared" si="61"/>
        <v>95800</v>
      </c>
      <c r="BU33" s="117">
        <f t="shared" si="61"/>
        <v>0</v>
      </c>
      <c r="BV33" s="116">
        <f t="shared" si="61"/>
        <v>0</v>
      </c>
      <c r="BW33" s="117">
        <f t="shared" si="61"/>
        <v>0</v>
      </c>
      <c r="BX33" s="446">
        <f t="shared" si="61"/>
        <v>6430199.0000000009</v>
      </c>
      <c r="BY33" s="117">
        <f t="shared" si="61"/>
        <v>0</v>
      </c>
      <c r="BZ33" s="446">
        <f>SUM(BZ31:BZ32)</f>
        <v>11813200</v>
      </c>
      <c r="CA33" s="117">
        <f>SUM(CA31:CA32)</f>
        <v>1348488</v>
      </c>
      <c r="CB33" s="116">
        <f t="shared" ref="CB33:CC33" si="62">SUM(CB31:CB32)</f>
        <v>0</v>
      </c>
      <c r="CC33" s="114">
        <f t="shared" si="62"/>
        <v>0</v>
      </c>
      <c r="CD33" s="116">
        <f t="shared" si="61"/>
        <v>24943000</v>
      </c>
      <c r="CE33" s="116">
        <f t="shared" si="61"/>
        <v>3423042.9299999997</v>
      </c>
      <c r="CF33" s="114">
        <f t="shared" ref="CF33:CG33" si="63">SUM(CF31:CF32)</f>
        <v>857087457</v>
      </c>
      <c r="CG33" s="114">
        <f t="shared" si="63"/>
        <v>0</v>
      </c>
      <c r="CH33" s="118">
        <f t="shared" ref="CH33:CI33" si="64">SUM(CH31:CH32)</f>
        <v>0</v>
      </c>
      <c r="CI33" s="116">
        <f t="shared" si="64"/>
        <v>0</v>
      </c>
      <c r="CJ33" s="116">
        <f t="shared" ref="CJ33:CK33" si="65">SUM(CJ31:CJ32)</f>
        <v>0</v>
      </c>
      <c r="CK33" s="114">
        <f t="shared" si="65"/>
        <v>0</v>
      </c>
      <c r="CL33" s="112">
        <f t="shared" ref="CL33:CM33" si="66">SUM(CL31:CL32)</f>
        <v>0</v>
      </c>
      <c r="CM33" s="111">
        <f t="shared" si="66"/>
        <v>0</v>
      </c>
      <c r="CN33" s="118">
        <f t="shared" ref="CN33:CO33" si="67">SUM(CN31:CN32)</f>
        <v>846087457</v>
      </c>
      <c r="CO33" s="117">
        <f t="shared" si="67"/>
        <v>0</v>
      </c>
      <c r="CP33" s="116">
        <f t="shared" ref="CP33:CS33" si="68">SUM(CP31:CP32)</f>
        <v>0</v>
      </c>
      <c r="CQ33" s="114">
        <f t="shared" si="68"/>
        <v>0</v>
      </c>
      <c r="CR33" s="116">
        <f t="shared" si="68"/>
        <v>0</v>
      </c>
      <c r="CS33" s="114">
        <f t="shared" si="68"/>
        <v>0</v>
      </c>
      <c r="CT33" s="116">
        <f t="shared" ref="CT33:CW33" si="69">SUM(CT31:CT32)</f>
        <v>1000000</v>
      </c>
      <c r="CU33" s="114">
        <f t="shared" si="69"/>
        <v>0</v>
      </c>
      <c r="CV33" s="116">
        <f t="shared" si="69"/>
        <v>10000000</v>
      </c>
      <c r="CW33" s="114">
        <f t="shared" si="69"/>
        <v>0</v>
      </c>
      <c r="CY33" s="822">
        <f t="shared" si="9"/>
        <v>43282.199000000001</v>
      </c>
      <c r="CZ33" s="822">
        <f t="shared" si="10"/>
        <v>4771.5309299999999</v>
      </c>
      <c r="DC33" s="1104">
        <f t="shared" si="2"/>
        <v>-1757539192.8899999</v>
      </c>
    </row>
    <row r="34" spans="1:107" ht="25.5" customHeight="1" x14ac:dyDescent="0.3">
      <c r="A34" s="96"/>
      <c r="B34" s="158"/>
      <c r="C34" s="158"/>
      <c r="D34" s="125"/>
      <c r="E34" s="125"/>
      <c r="F34" s="129"/>
      <c r="G34" s="125"/>
      <c r="H34" s="129"/>
      <c r="I34" s="125"/>
      <c r="J34" s="129"/>
      <c r="K34" s="125"/>
      <c r="L34" s="204"/>
      <c r="M34" s="126"/>
      <c r="N34" s="204"/>
      <c r="O34" s="126"/>
      <c r="P34" s="128"/>
      <c r="Q34" s="721"/>
      <c r="R34" s="204"/>
      <c r="S34" s="126"/>
      <c r="T34" s="128"/>
      <c r="U34" s="126"/>
      <c r="V34" s="204"/>
      <c r="W34" s="126"/>
      <c r="X34" s="204"/>
      <c r="Y34" s="126"/>
      <c r="Z34" s="204"/>
      <c r="AA34" s="126"/>
      <c r="AB34" s="204"/>
      <c r="AC34" s="126"/>
      <c r="AD34" s="204"/>
      <c r="AE34" s="126"/>
      <c r="AF34" s="204"/>
      <c r="AG34" s="126"/>
      <c r="AH34" s="204"/>
      <c r="AI34" s="126"/>
      <c r="AJ34" s="204"/>
      <c r="AK34" s="126"/>
      <c r="AL34" s="204"/>
      <c r="AM34" s="126"/>
      <c r="AN34" s="204"/>
      <c r="AO34" s="126"/>
      <c r="AP34" s="204"/>
      <c r="AQ34" s="126"/>
      <c r="AR34" s="204"/>
      <c r="AS34" s="126"/>
      <c r="AT34" s="204"/>
      <c r="AU34" s="126"/>
      <c r="AV34" s="204"/>
      <c r="AW34" s="721"/>
      <c r="AX34" s="204"/>
      <c r="AY34" s="126"/>
      <c r="AZ34" s="204"/>
      <c r="BA34" s="126"/>
      <c r="BB34" s="204"/>
      <c r="BC34" s="126"/>
      <c r="BD34" s="204"/>
      <c r="BE34" s="126"/>
      <c r="BF34" s="204"/>
      <c r="BG34" s="126"/>
      <c r="BH34" s="127"/>
      <c r="BI34" s="126"/>
      <c r="BJ34" s="204"/>
      <c r="BK34" s="126"/>
      <c r="BL34" s="204"/>
      <c r="BM34" s="126"/>
      <c r="BN34" s="204"/>
      <c r="BO34" s="126"/>
      <c r="BP34" s="251"/>
      <c r="BQ34" s="162"/>
      <c r="BR34" s="128"/>
      <c r="BS34" s="126"/>
      <c r="BT34" s="125"/>
      <c r="BU34" s="125"/>
      <c r="BV34" s="207"/>
      <c r="BW34" s="125"/>
      <c r="BX34" s="129"/>
      <c r="BY34" s="125"/>
      <c r="BZ34" s="129"/>
      <c r="CA34" s="125"/>
      <c r="CB34" s="721"/>
      <c r="CC34" s="127"/>
      <c r="CD34" s="721"/>
      <c r="CE34" s="127"/>
      <c r="CF34" s="984"/>
      <c r="CG34" s="162"/>
      <c r="CH34" s="204"/>
      <c r="CI34" s="721"/>
      <c r="CJ34" s="204"/>
      <c r="CK34" s="126"/>
      <c r="CL34" s="721"/>
      <c r="CM34" s="721"/>
      <c r="CN34" s="204"/>
      <c r="CO34" s="126"/>
      <c r="CP34" s="204"/>
      <c r="CQ34" s="126"/>
      <c r="CR34" s="204"/>
      <c r="CS34" s="126"/>
      <c r="CT34" s="204"/>
      <c r="CU34" s="126"/>
      <c r="CV34" s="204"/>
      <c r="CW34" s="126"/>
      <c r="CY34" s="822">
        <f t="shared" si="9"/>
        <v>0</v>
      </c>
      <c r="CZ34" s="822">
        <f t="shared" si="10"/>
        <v>0</v>
      </c>
      <c r="DC34" s="1104">
        <f t="shared" si="2"/>
        <v>0</v>
      </c>
    </row>
    <row r="35" spans="1:107" ht="25.5" customHeight="1" thickBot="1" x14ac:dyDescent="0.35">
      <c r="A35" s="106"/>
      <c r="B35" s="163"/>
      <c r="C35" s="163"/>
      <c r="D35" s="130"/>
      <c r="E35" s="130"/>
      <c r="F35" s="133"/>
      <c r="G35" s="130"/>
      <c r="H35" s="133"/>
      <c r="I35" s="130"/>
      <c r="J35" s="133"/>
      <c r="K35" s="130"/>
      <c r="L35" s="205"/>
      <c r="M35" s="131"/>
      <c r="N35" s="205"/>
      <c r="O35" s="131"/>
      <c r="P35" s="132"/>
      <c r="Q35" s="205"/>
      <c r="R35" s="205"/>
      <c r="S35" s="131"/>
      <c r="T35" s="132"/>
      <c r="U35" s="131"/>
      <c r="V35" s="205"/>
      <c r="W35" s="131"/>
      <c r="X35" s="205"/>
      <c r="Y35" s="131"/>
      <c r="Z35" s="205"/>
      <c r="AA35" s="131"/>
      <c r="AB35" s="205"/>
      <c r="AC35" s="131"/>
      <c r="AD35" s="205"/>
      <c r="AE35" s="131"/>
      <c r="AF35" s="205"/>
      <c r="AG35" s="131"/>
      <c r="AH35" s="205"/>
      <c r="AI35" s="131"/>
      <c r="AJ35" s="205"/>
      <c r="AK35" s="131"/>
      <c r="AL35" s="205"/>
      <c r="AM35" s="131"/>
      <c r="AN35" s="205"/>
      <c r="AO35" s="131"/>
      <c r="AP35" s="205"/>
      <c r="AQ35" s="131"/>
      <c r="AR35" s="205"/>
      <c r="AS35" s="131"/>
      <c r="AT35" s="205"/>
      <c r="AU35" s="131"/>
      <c r="AV35" s="205"/>
      <c r="AW35" s="205"/>
      <c r="AX35" s="205"/>
      <c r="AY35" s="131"/>
      <c r="AZ35" s="205"/>
      <c r="BA35" s="131"/>
      <c r="BB35" s="205"/>
      <c r="BC35" s="131"/>
      <c r="BD35" s="205"/>
      <c r="BE35" s="131"/>
      <c r="BF35" s="205"/>
      <c r="BG35" s="131"/>
      <c r="BH35" s="131"/>
      <c r="BI35" s="131"/>
      <c r="BJ35" s="205"/>
      <c r="BK35" s="131"/>
      <c r="BL35" s="205"/>
      <c r="BM35" s="131"/>
      <c r="BN35" s="205"/>
      <c r="BO35" s="131"/>
      <c r="BP35" s="208"/>
      <c r="BQ35" s="130"/>
      <c r="BR35" s="132"/>
      <c r="BS35" s="131"/>
      <c r="BT35" s="130"/>
      <c r="BU35" s="130"/>
      <c r="BV35" s="208"/>
      <c r="BW35" s="130"/>
      <c r="BX35" s="133"/>
      <c r="BY35" s="130"/>
      <c r="BZ35" s="133"/>
      <c r="CA35" s="130"/>
      <c r="CB35" s="205"/>
      <c r="CC35" s="131"/>
      <c r="CD35" s="205"/>
      <c r="CE35" s="131"/>
      <c r="CF35" s="133"/>
      <c r="CG35" s="130"/>
      <c r="CH35" s="205"/>
      <c r="CI35" s="205"/>
      <c r="CJ35" s="205"/>
      <c r="CK35" s="131"/>
      <c r="CL35" s="205"/>
      <c r="CM35" s="205"/>
      <c r="CN35" s="205"/>
      <c r="CO35" s="131"/>
      <c r="CP35" s="205"/>
      <c r="CQ35" s="131"/>
      <c r="CR35" s="205"/>
      <c r="CS35" s="131"/>
      <c r="CT35" s="205"/>
      <c r="CU35" s="131"/>
      <c r="CV35" s="205"/>
      <c r="CW35" s="131"/>
      <c r="CY35" s="822">
        <f t="shared" si="9"/>
        <v>0</v>
      </c>
      <c r="CZ35" s="822">
        <f t="shared" si="10"/>
        <v>0</v>
      </c>
      <c r="DC35" s="1104">
        <f t="shared" si="2"/>
        <v>0</v>
      </c>
    </row>
    <row r="36" spans="1:107" ht="25.5" customHeight="1" thickBot="1" x14ac:dyDescent="0.35">
      <c r="A36" s="160" t="s">
        <v>36</v>
      </c>
      <c r="B36" s="136">
        <f t="shared" ref="B36:G36" si="70">B29+B33</f>
        <v>3950769218.3899994</v>
      </c>
      <c r="C36" s="136">
        <f t="shared" si="70"/>
        <v>200537822.23999998</v>
      </c>
      <c r="D36" s="110">
        <f t="shared" si="70"/>
        <v>2966307961.3899994</v>
      </c>
      <c r="E36" s="110">
        <f t="shared" si="70"/>
        <v>178495491.13999999</v>
      </c>
      <c r="F36" s="135">
        <f t="shared" si="70"/>
        <v>0</v>
      </c>
      <c r="G36" s="134">
        <f t="shared" si="70"/>
        <v>0</v>
      </c>
      <c r="H36" s="135">
        <f t="shared" ref="H36:AS36" si="71">H29+H33</f>
        <v>540305661.38999999</v>
      </c>
      <c r="I36" s="134">
        <f t="shared" si="71"/>
        <v>0</v>
      </c>
      <c r="J36" s="135">
        <f t="shared" ref="J36:K36" si="72">J29+J33</f>
        <v>611225000</v>
      </c>
      <c r="K36" s="134">
        <f t="shared" si="72"/>
        <v>0</v>
      </c>
      <c r="L36" s="136">
        <f t="shared" ref="L36:M36" si="73">L29+L33</f>
        <v>2664000</v>
      </c>
      <c r="M36" s="137">
        <f t="shared" si="73"/>
        <v>0</v>
      </c>
      <c r="N36" s="136">
        <f t="shared" si="71"/>
        <v>363600</v>
      </c>
      <c r="O36" s="137">
        <f t="shared" si="71"/>
        <v>0</v>
      </c>
      <c r="P36" s="138">
        <f>P29+P33</f>
        <v>4766000</v>
      </c>
      <c r="Q36" s="136">
        <f>Q29+Q33</f>
        <v>0</v>
      </c>
      <c r="R36" s="136">
        <f t="shared" ref="R36:S36" si="74">R29+R33</f>
        <v>11438700</v>
      </c>
      <c r="S36" s="137">
        <f t="shared" si="74"/>
        <v>0</v>
      </c>
      <c r="T36" s="138">
        <f>T29+T33</f>
        <v>40000000</v>
      </c>
      <c r="U36" s="137">
        <f>U29+U33</f>
        <v>0</v>
      </c>
      <c r="V36" s="136">
        <f>V29+V33</f>
        <v>25000000</v>
      </c>
      <c r="W36" s="137">
        <f>W29+W33</f>
        <v>0</v>
      </c>
      <c r="X36" s="136">
        <f t="shared" ref="X36:Y36" si="75">X29+X33</f>
        <v>141345300</v>
      </c>
      <c r="Y36" s="137">
        <f t="shared" si="75"/>
        <v>0</v>
      </c>
      <c r="Z36" s="136">
        <f t="shared" ref="Z36:AA36" si="76">Z29+Z33</f>
        <v>383097500</v>
      </c>
      <c r="AA36" s="137">
        <f t="shared" si="76"/>
        <v>44824107.640000001</v>
      </c>
      <c r="AB36" s="136">
        <f t="shared" ref="AB36:AG36" si="77">AB29+AB33</f>
        <v>0</v>
      </c>
      <c r="AC36" s="137">
        <f t="shared" si="77"/>
        <v>0</v>
      </c>
      <c r="AD36" s="136">
        <f t="shared" ref="AD36:AE36" si="78">AD29+AD33</f>
        <v>16640800</v>
      </c>
      <c r="AE36" s="137">
        <f t="shared" si="78"/>
        <v>0</v>
      </c>
      <c r="AF36" s="136">
        <f t="shared" si="77"/>
        <v>7186299.9999999991</v>
      </c>
      <c r="AG36" s="137">
        <f t="shared" si="77"/>
        <v>0</v>
      </c>
      <c r="AH36" s="136">
        <f t="shared" ref="AH36:AI36" si="79">AH29+AH33</f>
        <v>0</v>
      </c>
      <c r="AI36" s="137">
        <f t="shared" si="79"/>
        <v>0</v>
      </c>
      <c r="AJ36" s="136">
        <f t="shared" ref="AJ36:AO36" si="80">AJ29+AJ33</f>
        <v>0</v>
      </c>
      <c r="AK36" s="137">
        <f t="shared" si="80"/>
        <v>0</v>
      </c>
      <c r="AL36" s="136">
        <f t="shared" si="80"/>
        <v>4084000</v>
      </c>
      <c r="AM36" s="137">
        <f t="shared" si="80"/>
        <v>0</v>
      </c>
      <c r="AN36" s="136">
        <f t="shared" si="80"/>
        <v>18848700</v>
      </c>
      <c r="AO36" s="137">
        <f t="shared" si="80"/>
        <v>583426.3899999999</v>
      </c>
      <c r="AP36" s="136">
        <f t="shared" ref="AP36:AQ36" si="81">AP29+AP33</f>
        <v>24211700</v>
      </c>
      <c r="AQ36" s="137">
        <f t="shared" si="81"/>
        <v>2331683.61</v>
      </c>
      <c r="AR36" s="136">
        <f t="shared" si="71"/>
        <v>227600</v>
      </c>
      <c r="AS36" s="137">
        <f t="shared" si="71"/>
        <v>0</v>
      </c>
      <c r="AT36" s="136">
        <f>AT29+AT33</f>
        <v>45360000</v>
      </c>
      <c r="AU36" s="137">
        <f>AU29+AU33</f>
        <v>0</v>
      </c>
      <c r="AV36" s="136">
        <f t="shared" ref="AV36:BE36" si="82">AV29+AV33</f>
        <v>261338000</v>
      </c>
      <c r="AW36" s="136">
        <f t="shared" si="82"/>
        <v>129893468.44</v>
      </c>
      <c r="AX36" s="136">
        <f t="shared" ref="AX36:AY36" si="83">AX29+AX33</f>
        <v>0</v>
      </c>
      <c r="AY36" s="137">
        <f t="shared" si="83"/>
        <v>0</v>
      </c>
      <c r="AZ36" s="136">
        <f>AZ29+AZ33</f>
        <v>0</v>
      </c>
      <c r="BA36" s="137">
        <f>BA29+BA33</f>
        <v>0</v>
      </c>
      <c r="BB36" s="136">
        <f>BB29+BB33</f>
        <v>0</v>
      </c>
      <c r="BC36" s="137">
        <f>BC29+BC33</f>
        <v>0</v>
      </c>
      <c r="BD36" s="136">
        <f t="shared" si="82"/>
        <v>319736500</v>
      </c>
      <c r="BE36" s="137">
        <f t="shared" si="82"/>
        <v>0</v>
      </c>
      <c r="BF36" s="136">
        <f>BF29+BF33</f>
        <v>83595200</v>
      </c>
      <c r="BG36" s="137">
        <f>BG29+BG33</f>
        <v>0</v>
      </c>
      <c r="BH36" s="137">
        <f t="shared" ref="BH36:BI36" si="84">BH29+BH33</f>
        <v>112160600</v>
      </c>
      <c r="BI36" s="137">
        <f t="shared" si="84"/>
        <v>862805.06</v>
      </c>
      <c r="BJ36" s="136">
        <f t="shared" ref="BJ36:BO36" si="85">BJ29+BJ33</f>
        <v>20041800</v>
      </c>
      <c r="BK36" s="137">
        <f t="shared" si="85"/>
        <v>0</v>
      </c>
      <c r="BL36" s="136">
        <f t="shared" ref="BL36:BM36" si="86">BL29+BL33</f>
        <v>9594700</v>
      </c>
      <c r="BM36" s="137">
        <f t="shared" si="86"/>
        <v>0</v>
      </c>
      <c r="BN36" s="136">
        <f t="shared" si="85"/>
        <v>283076300</v>
      </c>
      <c r="BO36" s="137">
        <f t="shared" si="85"/>
        <v>0</v>
      </c>
      <c r="BP36" s="206">
        <f t="shared" ref="BP36:CE36" si="87">BP29+BP33</f>
        <v>112373800</v>
      </c>
      <c r="BQ36" s="134">
        <f t="shared" si="87"/>
        <v>22042331.100000001</v>
      </c>
      <c r="BR36" s="138">
        <f t="shared" si="87"/>
        <v>28803000</v>
      </c>
      <c r="BS36" s="137">
        <f t="shared" si="87"/>
        <v>5845660.0599999996</v>
      </c>
      <c r="BT36" s="134">
        <f t="shared" si="87"/>
        <v>143000</v>
      </c>
      <c r="BU36" s="134">
        <f t="shared" si="87"/>
        <v>0</v>
      </c>
      <c r="BV36" s="206">
        <f t="shared" si="87"/>
        <v>0</v>
      </c>
      <c r="BW36" s="134">
        <f t="shared" si="87"/>
        <v>0</v>
      </c>
      <c r="BX36" s="135">
        <f t="shared" si="87"/>
        <v>8573600</v>
      </c>
      <c r="BY36" s="134">
        <f t="shared" si="87"/>
        <v>1348488</v>
      </c>
      <c r="BZ36" s="135">
        <f>BZ29+BZ33</f>
        <v>11813200</v>
      </c>
      <c r="CA36" s="134">
        <f>CA29+CA33</f>
        <v>1348488</v>
      </c>
      <c r="CB36" s="206">
        <f t="shared" ref="CB36:CC36" si="88">CB29+CB33</f>
        <v>0</v>
      </c>
      <c r="CC36" s="134">
        <f t="shared" si="88"/>
        <v>0</v>
      </c>
      <c r="CD36" s="206">
        <f t="shared" si="87"/>
        <v>63041000</v>
      </c>
      <c r="CE36" s="134">
        <f t="shared" si="87"/>
        <v>13499695.040000001</v>
      </c>
      <c r="CF36" s="135">
        <f t="shared" ref="CF36:CG36" si="89">CF29+CF33</f>
        <v>872087457</v>
      </c>
      <c r="CG36" s="134">
        <f t="shared" si="89"/>
        <v>0</v>
      </c>
      <c r="CH36" s="136">
        <f t="shared" ref="CH36:CI36" si="90">CH29+CH33</f>
        <v>0</v>
      </c>
      <c r="CI36" s="136">
        <f t="shared" si="90"/>
        <v>0</v>
      </c>
      <c r="CJ36" s="136">
        <f t="shared" ref="CJ36:CK36" si="91">CJ29+CJ33</f>
        <v>0</v>
      </c>
      <c r="CK36" s="137">
        <f t="shared" si="91"/>
        <v>0</v>
      </c>
      <c r="CL36" s="136">
        <f t="shared" ref="CL36:CM36" si="92">CL29+CL33</f>
        <v>0</v>
      </c>
      <c r="CM36" s="136">
        <f t="shared" si="92"/>
        <v>0</v>
      </c>
      <c r="CN36" s="136">
        <f t="shared" ref="CN36:CO36" si="93">CN29+CN33</f>
        <v>861087457</v>
      </c>
      <c r="CO36" s="137">
        <f t="shared" si="93"/>
        <v>0</v>
      </c>
      <c r="CP36" s="136">
        <f t="shared" ref="CP36:CS36" si="94">CP29+CP33</f>
        <v>0</v>
      </c>
      <c r="CQ36" s="137">
        <f t="shared" si="94"/>
        <v>0</v>
      </c>
      <c r="CR36" s="136">
        <f t="shared" si="94"/>
        <v>0</v>
      </c>
      <c r="CS36" s="137">
        <f t="shared" si="94"/>
        <v>0</v>
      </c>
      <c r="CT36" s="136">
        <f t="shared" ref="CT36:CW36" si="95">CT29+CT33</f>
        <v>1000000</v>
      </c>
      <c r="CU36" s="137">
        <f t="shared" si="95"/>
        <v>0</v>
      </c>
      <c r="CV36" s="136">
        <f t="shared" si="95"/>
        <v>10000000</v>
      </c>
      <c r="CW36" s="137">
        <f t="shared" si="95"/>
        <v>0</v>
      </c>
      <c r="CY36" s="822">
        <f t="shared" si="9"/>
        <v>83570.8</v>
      </c>
      <c r="CZ36" s="822">
        <f t="shared" si="10"/>
        <v>16196.671040000003</v>
      </c>
      <c r="DC36" s="1104">
        <f t="shared" si="2"/>
        <v>-2966307961.3899994</v>
      </c>
    </row>
    <row r="37" spans="1:107" s="164" customFormat="1" ht="16.8" x14ac:dyDescent="0.3">
      <c r="A37" s="87"/>
      <c r="B37" s="159">
        <f>B36/1000-'Федеральные  средства'!B65</f>
        <v>0</v>
      </c>
      <c r="C37" s="159">
        <f>C36/1000-'Федеральные  средства'!C65</f>
        <v>0</v>
      </c>
      <c r="D37" s="159">
        <f>D36/1000-'Федеральные  средства'!B40</f>
        <v>0</v>
      </c>
      <c r="E37" s="159">
        <f>E36/1000-'Федеральные  средства'!C40</f>
        <v>0</v>
      </c>
      <c r="F37" s="139"/>
      <c r="G37" s="139"/>
      <c r="H37" s="139"/>
      <c r="I37" s="139"/>
      <c r="J37" s="139"/>
      <c r="K37" s="139"/>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59">
        <f>BP36/1000-'Федеральные  средства'!B50</f>
        <v>0</v>
      </c>
      <c r="BQ37" s="159">
        <f>BQ36/1000-'Федеральные  средства'!C50</f>
        <v>0</v>
      </c>
      <c r="BR37" s="87"/>
      <c r="BS37" s="159"/>
      <c r="BT37" s="140"/>
      <c r="BU37" s="140"/>
      <c r="BV37" s="159"/>
      <c r="BW37" s="159"/>
      <c r="BX37" s="159"/>
      <c r="BY37" s="159"/>
      <c r="BZ37" s="159"/>
      <c r="CA37" s="159"/>
      <c r="CB37" s="87"/>
      <c r="CC37" s="87"/>
      <c r="CD37" s="87"/>
      <c r="CE37" s="87"/>
      <c r="CF37" s="159">
        <f>CF36/1000-'Федеральные  средства'!B62</f>
        <v>0</v>
      </c>
      <c r="CG37" s="159">
        <f>CG36/1000-'Федеральные  средства'!C62</f>
        <v>0</v>
      </c>
      <c r="CH37" s="87"/>
      <c r="CI37" s="159"/>
      <c r="CJ37" s="87"/>
      <c r="CK37" s="159"/>
      <c r="CL37" s="159"/>
      <c r="CM37" s="159"/>
      <c r="CN37" s="87"/>
      <c r="CO37" s="159"/>
      <c r="CP37" s="87"/>
      <c r="CQ37" s="159"/>
      <c r="CR37" s="87"/>
      <c r="CS37" s="159"/>
      <c r="CT37" s="87"/>
      <c r="CU37" s="159"/>
      <c r="CV37" s="87"/>
      <c r="CW37" s="159"/>
      <c r="DB37" s="1105"/>
    </row>
    <row r="38" spans="1:107" s="165" customFormat="1" ht="28.05" customHeight="1" x14ac:dyDescent="0.25">
      <c r="A38" s="917" t="s">
        <v>465</v>
      </c>
      <c r="B38" s="1075">
        <f>D38+BP36+CF36</f>
        <v>3410463556.9999995</v>
      </c>
      <c r="C38" s="1076"/>
      <c r="D38" s="1072">
        <f>D36-H36-F36</f>
        <v>2426002299.9999995</v>
      </c>
      <c r="E38" s="1072">
        <f>E36-I36-G36</f>
        <v>178495491.13999999</v>
      </c>
      <c r="F38" s="1635" t="s">
        <v>843</v>
      </c>
      <c r="G38" s="1636"/>
      <c r="H38" s="1635" t="s">
        <v>754</v>
      </c>
      <c r="I38" s="1636"/>
      <c r="J38" s="1635" t="s">
        <v>590</v>
      </c>
      <c r="K38" s="1636"/>
      <c r="L38" s="1635" t="s">
        <v>520</v>
      </c>
      <c r="M38" s="1636"/>
      <c r="N38" s="1635" t="s">
        <v>521</v>
      </c>
      <c r="O38" s="1636"/>
      <c r="P38" s="1635" t="s">
        <v>522</v>
      </c>
      <c r="Q38" s="1636"/>
      <c r="R38" s="1635" t="s">
        <v>524</v>
      </c>
      <c r="S38" s="1636"/>
      <c r="T38" s="1635" t="s">
        <v>525</v>
      </c>
      <c r="U38" s="1636"/>
      <c r="V38" s="1635" t="s">
        <v>526</v>
      </c>
      <c r="W38" s="1636"/>
      <c r="X38" s="1635" t="s">
        <v>527</v>
      </c>
      <c r="Y38" s="1636"/>
      <c r="Z38" s="1635" t="s">
        <v>528</v>
      </c>
      <c r="AA38" s="1636"/>
      <c r="AB38" s="1635" t="s">
        <v>529</v>
      </c>
      <c r="AC38" s="1636"/>
      <c r="AD38" s="1635" t="s">
        <v>810</v>
      </c>
      <c r="AE38" s="1636"/>
      <c r="AF38" s="1635" t="s">
        <v>584</v>
      </c>
      <c r="AG38" s="1636"/>
      <c r="AH38" s="1635" t="s">
        <v>793</v>
      </c>
      <c r="AI38" s="1636"/>
      <c r="AJ38" s="1635" t="s">
        <v>890</v>
      </c>
      <c r="AK38" s="1636"/>
      <c r="AL38" s="1635" t="s">
        <v>530</v>
      </c>
      <c r="AM38" s="1636"/>
      <c r="AN38" s="1635" t="s">
        <v>531</v>
      </c>
      <c r="AO38" s="1636"/>
      <c r="AP38" s="1635" t="s">
        <v>569</v>
      </c>
      <c r="AQ38" s="1636"/>
      <c r="AR38" s="1635" t="s">
        <v>532</v>
      </c>
      <c r="AS38" s="1636"/>
      <c r="AT38" s="1635" t="s">
        <v>533</v>
      </c>
      <c r="AU38" s="1636"/>
      <c r="AV38" s="1635" t="s">
        <v>534</v>
      </c>
      <c r="AW38" s="1636"/>
      <c r="AX38" s="1635" t="s">
        <v>749</v>
      </c>
      <c r="AY38" s="1636"/>
      <c r="AZ38" s="1635" t="s">
        <v>535</v>
      </c>
      <c r="BA38" s="1636"/>
      <c r="BB38" s="1635" t="s">
        <v>536</v>
      </c>
      <c r="BC38" s="1636"/>
      <c r="BD38" s="1635" t="s">
        <v>626</v>
      </c>
      <c r="BE38" s="1636"/>
      <c r="BF38" s="1635" t="s">
        <v>644</v>
      </c>
      <c r="BG38" s="1636"/>
      <c r="BH38" s="1635" t="s">
        <v>523</v>
      </c>
      <c r="BI38" s="1636"/>
      <c r="BJ38" s="1635" t="s">
        <v>641</v>
      </c>
      <c r="BK38" s="1636"/>
      <c r="BL38" s="1635" t="s">
        <v>735</v>
      </c>
      <c r="BM38" s="1636"/>
      <c r="BN38" s="1635" t="s">
        <v>647</v>
      </c>
      <c r="BO38" s="1636"/>
      <c r="BP38" s="253"/>
      <c r="BQ38" s="254"/>
      <c r="BR38" s="1635" t="s">
        <v>175</v>
      </c>
      <c r="BS38" s="1636"/>
      <c r="BT38" s="1635" t="s">
        <v>176</v>
      </c>
      <c r="BU38" s="1636"/>
      <c r="BV38" s="1452" t="s">
        <v>217</v>
      </c>
      <c r="BW38" s="1454"/>
      <c r="BX38" s="1452" t="s">
        <v>174</v>
      </c>
      <c r="BY38" s="1454"/>
      <c r="BZ38" s="1452" t="s">
        <v>299</v>
      </c>
      <c r="CA38" s="1454"/>
      <c r="CB38" s="1649" t="s">
        <v>632</v>
      </c>
      <c r="CC38" s="1650"/>
      <c r="CD38" s="1649" t="s">
        <v>177</v>
      </c>
      <c r="CE38" s="1650"/>
      <c r="CF38" s="253"/>
      <c r="CG38" s="254"/>
      <c r="CH38" s="1649" t="s">
        <v>415</v>
      </c>
      <c r="CI38" s="1650"/>
      <c r="CJ38" s="1649" t="s">
        <v>898</v>
      </c>
      <c r="CK38" s="1650"/>
      <c r="CL38" s="1649" t="s">
        <v>760</v>
      </c>
      <c r="CM38" s="1650"/>
      <c r="CN38" s="1649" t="s">
        <v>414</v>
      </c>
      <c r="CO38" s="1650"/>
      <c r="CP38" s="1649" t="s">
        <v>770</v>
      </c>
      <c r="CQ38" s="1650"/>
      <c r="CR38" s="1649" t="s">
        <v>852</v>
      </c>
      <c r="CS38" s="1650"/>
      <c r="CT38" s="1649" t="s">
        <v>603</v>
      </c>
      <c r="CU38" s="1650"/>
      <c r="CV38" s="1649" t="s">
        <v>609</v>
      </c>
      <c r="CW38" s="1650"/>
      <c r="DB38" s="1106"/>
    </row>
    <row r="39" spans="1:107" s="823" customFormat="1" ht="48" x14ac:dyDescent="0.4">
      <c r="A39" s="1073" t="s">
        <v>800</v>
      </c>
      <c r="B39" s="1074"/>
      <c r="C39" s="1074">
        <f>I36</f>
        <v>0</v>
      </c>
      <c r="D39" s="1683" t="s">
        <v>799</v>
      </c>
      <c r="E39" s="1684"/>
      <c r="F39" s="1155"/>
      <c r="G39" s="1155"/>
      <c r="DB39" s="1105"/>
    </row>
    <row r="40" spans="1:107" ht="17.399999999999999" x14ac:dyDescent="0.3">
      <c r="C40" s="916">
        <f>C38-C36+C39</f>
        <v>-200537822.23999998</v>
      </c>
    </row>
  </sheetData>
  <mergeCells count="119">
    <mergeCell ref="AJ8:AK9"/>
    <mergeCell ref="AJ38:AK38"/>
    <mergeCell ref="CJ8:CK9"/>
    <mergeCell ref="CJ38:CK38"/>
    <mergeCell ref="D39:E39"/>
    <mergeCell ref="BP7:CE7"/>
    <mergeCell ref="BT38:BU38"/>
    <mergeCell ref="BX38:BY38"/>
    <mergeCell ref="BQ8:BQ10"/>
    <mergeCell ref="BN9:BO9"/>
    <mergeCell ref="BN38:BO38"/>
    <mergeCell ref="BJ8:BO8"/>
    <mergeCell ref="BR38:BS38"/>
    <mergeCell ref="BR8:BS9"/>
    <mergeCell ref="CB8:CC9"/>
    <mergeCell ref="CB38:CC38"/>
    <mergeCell ref="BT8:BU9"/>
    <mergeCell ref="BZ8:CA9"/>
    <mergeCell ref="BX8:BY9"/>
    <mergeCell ref="BV8:BW9"/>
    <mergeCell ref="BV38:BW38"/>
    <mergeCell ref="AL38:AM38"/>
    <mergeCell ref="AP38:AQ38"/>
    <mergeCell ref="AN8:AO9"/>
    <mergeCell ref="BF8:BG8"/>
    <mergeCell ref="BF9:BG9"/>
    <mergeCell ref="BF38:BG38"/>
    <mergeCell ref="AT38:AU38"/>
    <mergeCell ref="CF7:CW7"/>
    <mergeCell ref="CT8:CU9"/>
    <mergeCell ref="CV8:CW9"/>
    <mergeCell ref="CT38:CU38"/>
    <mergeCell ref="CV38:CW38"/>
    <mergeCell ref="CN8:CO8"/>
    <mergeCell ref="CN38:CO38"/>
    <mergeCell ref="CN9:CO9"/>
    <mergeCell ref="CH8:CI9"/>
    <mergeCell ref="CH38:CI38"/>
    <mergeCell ref="CP8:CQ9"/>
    <mergeCell ref="CP38:CQ38"/>
    <mergeCell ref="CL8:CM8"/>
    <mergeCell ref="CL9:CM9"/>
    <mergeCell ref="CL38:CM38"/>
    <mergeCell ref="CR8:CS9"/>
    <mergeCell ref="CR38:CS38"/>
    <mergeCell ref="AV8:AY8"/>
    <mergeCell ref="AR38:AS38"/>
    <mergeCell ref="AV38:AW38"/>
    <mergeCell ref="AR8:AU8"/>
    <mergeCell ref="BD8:BE8"/>
    <mergeCell ref="BB9:BC9"/>
    <mergeCell ref="AP9:AQ9"/>
    <mergeCell ref="BD9:BE9"/>
    <mergeCell ref="AZ38:BA38"/>
    <mergeCell ref="BD38:BE38"/>
    <mergeCell ref="BB38:BC38"/>
    <mergeCell ref="AZ8:BC8"/>
    <mergeCell ref="AZ9:BA9"/>
    <mergeCell ref="AX38:AY38"/>
    <mergeCell ref="AV9:AW9"/>
    <mergeCell ref="AX9:AY9"/>
    <mergeCell ref="N9:O9"/>
    <mergeCell ref="J8:K9"/>
    <mergeCell ref="J38:K38"/>
    <mergeCell ref="P38:Q38"/>
    <mergeCell ref="AF8:AI8"/>
    <mergeCell ref="AH38:AI38"/>
    <mergeCell ref="AF9:AG9"/>
    <mergeCell ref="AH9:AI9"/>
    <mergeCell ref="AD8:AE9"/>
    <mergeCell ref="AD38:AE38"/>
    <mergeCell ref="CY10:CZ10"/>
    <mergeCell ref="CD38:CE38"/>
    <mergeCell ref="CF8:CF10"/>
    <mergeCell ref="CG8:CG10"/>
    <mergeCell ref="CD8:CE9"/>
    <mergeCell ref="D7:M7"/>
    <mergeCell ref="BZ38:CA38"/>
    <mergeCell ref="A6:A10"/>
    <mergeCell ref="D8:D10"/>
    <mergeCell ref="E8:E10"/>
    <mergeCell ref="B6:C9"/>
    <mergeCell ref="BL9:BM9"/>
    <mergeCell ref="AL8:AM9"/>
    <mergeCell ref="AR9:AS9"/>
    <mergeCell ref="AP8:AQ8"/>
    <mergeCell ref="H8:I9"/>
    <mergeCell ref="R8:U8"/>
    <mergeCell ref="Z8:AA9"/>
    <mergeCell ref="AT9:AU9"/>
    <mergeCell ref="AN38:AO38"/>
    <mergeCell ref="V38:W38"/>
    <mergeCell ref="T38:U38"/>
    <mergeCell ref="X8:Y9"/>
    <mergeCell ref="R9:S9"/>
    <mergeCell ref="F8:G9"/>
    <mergeCell ref="F38:G38"/>
    <mergeCell ref="L8:M8"/>
    <mergeCell ref="BH9:BI9"/>
    <mergeCell ref="BH38:BI38"/>
    <mergeCell ref="BP8:BP10"/>
    <mergeCell ref="BL38:BM38"/>
    <mergeCell ref="BJ9:BK9"/>
    <mergeCell ref="BJ38:BK38"/>
    <mergeCell ref="AB8:AC9"/>
    <mergeCell ref="V8:W8"/>
    <mergeCell ref="X38:Y38"/>
    <mergeCell ref="BH8:BI8"/>
    <mergeCell ref="T9:U9"/>
    <mergeCell ref="AF38:AG38"/>
    <mergeCell ref="AB38:AC38"/>
    <mergeCell ref="Z38:AA38"/>
    <mergeCell ref="V9:W9"/>
    <mergeCell ref="R38:S38"/>
    <mergeCell ref="H38:I38"/>
    <mergeCell ref="N38:O38"/>
    <mergeCell ref="L9:M9"/>
    <mergeCell ref="L38:M38"/>
    <mergeCell ref="P8:Q9"/>
  </mergeCells>
  <phoneticPr fontId="0" type="noConversion"/>
  <pageMargins left="0.78740157480314965" right="0.39370078740157483" top="0.78740157480314965" bottom="0.78740157480314965" header="0.51181102362204722" footer="0.51181102362204722"/>
  <pageSetup paperSize="9" scale="39" fitToWidth="15" orientation="landscape" r:id="rId1"/>
  <headerFooter alignWithMargins="0">
    <oddFooter>&amp;L&amp;P&amp;R&amp;Z&amp;F&amp;A</oddFooter>
  </headerFooter>
  <rowBreaks count="1" manualBreakCount="1">
    <brk id="39" max="92" man="1"/>
  </rowBreaks>
  <colBreaks count="8" manualBreakCount="8">
    <brk id="13" max="38" man="1"/>
    <brk id="25" max="38" man="1"/>
    <brk id="37" max="38" man="1"/>
    <brk id="47" max="38" man="1"/>
    <brk id="57" max="38" man="1"/>
    <brk id="69" max="38" man="1"/>
    <brk id="83" max="38" man="1"/>
    <brk id="95" max="3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pageSetUpPr fitToPage="1"/>
  </sheetPr>
  <dimension ref="A2:C65"/>
  <sheetViews>
    <sheetView topLeftCell="A2" zoomScaleNormal="100" workbookViewId="0">
      <pane xSplit="1" ySplit="5" topLeftCell="B59" activePane="bottomRight" state="frozen"/>
      <selection activeCell="A2" sqref="A2"/>
      <selection pane="topRight" activeCell="B2" sqref="B2"/>
      <selection pane="bottomLeft" activeCell="A6" sqref="A6"/>
      <selection pane="bottomRight" activeCell="A61" sqref="A61"/>
    </sheetView>
  </sheetViews>
  <sheetFormatPr defaultColWidth="9.21875" defaultRowHeight="13.2" x14ac:dyDescent="0.25"/>
  <cols>
    <col min="1" max="1" width="80.77734375" style="360" customWidth="1"/>
    <col min="2" max="2" width="16.77734375" style="343" customWidth="1"/>
    <col min="3" max="3" width="16.5546875" style="343" customWidth="1"/>
    <col min="4" max="16384" width="9.21875" style="343"/>
  </cols>
  <sheetData>
    <row r="2" spans="1:3" ht="13.8" x14ac:dyDescent="0.25">
      <c r="A2" s="1690" t="s">
        <v>475</v>
      </c>
      <c r="B2" s="1690"/>
      <c r="C2" s="1690"/>
    </row>
    <row r="3" spans="1:3" ht="13.8" x14ac:dyDescent="0.25">
      <c r="A3" s="1691" t="str">
        <f>'Федеральные  средства  по  МО'!F3</f>
        <v>ПО  СОСТОЯНИЮ  НА  1  АПРЕЛЯ  2020  ГОДА</v>
      </c>
      <c r="B3" s="1691"/>
      <c r="C3" s="1691"/>
    </row>
    <row r="4" spans="1:3" ht="13.8" x14ac:dyDescent="0.25">
      <c r="A4" s="472"/>
      <c r="B4" s="472"/>
      <c r="C4" s="472"/>
    </row>
    <row r="5" spans="1:3" ht="13.8" x14ac:dyDescent="0.25">
      <c r="C5" s="473" t="s">
        <v>2</v>
      </c>
    </row>
    <row r="6" spans="1:3" ht="13.8" x14ac:dyDescent="0.25">
      <c r="A6" s="166" t="s">
        <v>161</v>
      </c>
      <c r="B6" s="914" t="s">
        <v>13</v>
      </c>
      <c r="C6" s="217" t="s">
        <v>4</v>
      </c>
    </row>
    <row r="7" spans="1:3" ht="13.8" x14ac:dyDescent="0.25">
      <c r="A7" s="166" t="s">
        <v>3</v>
      </c>
      <c r="B7" s="177"/>
      <c r="C7" s="217"/>
    </row>
    <row r="8" spans="1:3" ht="105.6" x14ac:dyDescent="0.25">
      <c r="A8" s="465" t="s">
        <v>859</v>
      </c>
      <c r="B8" s="474">
        <f>'Проверочная  таблица'!HW37/1000</f>
        <v>0</v>
      </c>
      <c r="C8" s="474">
        <f>'Проверочная  таблица'!HZ37/1000</f>
        <v>0</v>
      </c>
    </row>
    <row r="9" spans="1:3" ht="171.6" x14ac:dyDescent="0.25">
      <c r="A9" s="466" t="s">
        <v>860</v>
      </c>
      <c r="B9" s="474">
        <f>'Проверочная  таблица'!DP37/1000</f>
        <v>2664</v>
      </c>
      <c r="C9" s="474">
        <f>'Проверочная  таблица'!DX37/1000</f>
        <v>0</v>
      </c>
    </row>
    <row r="10" spans="1:3" ht="118.8" x14ac:dyDescent="0.25">
      <c r="A10" s="466" t="s">
        <v>861</v>
      </c>
      <c r="B10" s="474">
        <f>'Проверочная  таблица'!DR37/1000</f>
        <v>363.6</v>
      </c>
      <c r="C10" s="474">
        <f>'Проверочная  таблица'!DZ37/1000</f>
        <v>0</v>
      </c>
    </row>
    <row r="11" spans="1:3" ht="145.19999999999999" x14ac:dyDescent="0.25">
      <c r="A11" s="466" t="s">
        <v>862</v>
      </c>
      <c r="B11" s="474">
        <f>'Проверочная  таблица'!OG37/1000</f>
        <v>112160.6</v>
      </c>
      <c r="C11" s="474">
        <f>'Проверочная  таблица'!OJ37/1000</f>
        <v>862.80506000000003</v>
      </c>
    </row>
    <row r="12" spans="1:3" s="360" customFormat="1" ht="145.19999999999999" x14ac:dyDescent="0.25">
      <c r="A12" s="466" t="s">
        <v>863</v>
      </c>
      <c r="B12" s="474">
        <f>'Проверочная  таблица'!EK37/1000</f>
        <v>11438.7</v>
      </c>
      <c r="C12" s="474">
        <f>'Проверочная  таблица'!EP37/1000</f>
        <v>0</v>
      </c>
    </row>
    <row r="13" spans="1:3" ht="118.8" x14ac:dyDescent="0.25">
      <c r="A13" s="466" t="s">
        <v>864</v>
      </c>
      <c r="B13" s="474">
        <f>'Проверочная  таблица'!EM37/1000</f>
        <v>40000</v>
      </c>
      <c r="C13" s="474">
        <f>'Проверочная  таблица'!ER37/1000</f>
        <v>0</v>
      </c>
    </row>
    <row r="14" spans="1:3" ht="105.6" x14ac:dyDescent="0.25">
      <c r="A14" s="466" t="s">
        <v>865</v>
      </c>
      <c r="B14" s="474">
        <f>'Проверочная  таблица'!JG37/1000</f>
        <v>24211.7</v>
      </c>
      <c r="C14" s="474">
        <f>'Проверочная  таблица'!JJ37/1000</f>
        <v>2331.68361</v>
      </c>
    </row>
    <row r="15" spans="1:3" ht="118.8" x14ac:dyDescent="0.25">
      <c r="A15" s="466" t="s">
        <v>866</v>
      </c>
      <c r="B15" s="474">
        <f>'Проверочная  таблица'!EU37/1000</f>
        <v>25000</v>
      </c>
      <c r="C15" s="474">
        <f>'Проверочная  таблица'!EX37/1000</f>
        <v>0</v>
      </c>
    </row>
    <row r="16" spans="1:3" ht="92.4" x14ac:dyDescent="0.25">
      <c r="A16" s="466" t="s">
        <v>867</v>
      </c>
      <c r="B16" s="474">
        <f>'Проверочная  таблица'!GC37/1000</f>
        <v>16640.8</v>
      </c>
      <c r="C16" s="474">
        <f>'Проверочная  таблица'!GF37/1000</f>
        <v>0</v>
      </c>
    </row>
    <row r="17" spans="1:3" ht="79.2" x14ac:dyDescent="0.25">
      <c r="A17" s="466" t="s">
        <v>868</v>
      </c>
      <c r="B17" s="474">
        <f>'Проверочная  таблица'!EE37/1000</f>
        <v>4766</v>
      </c>
      <c r="C17" s="474">
        <f>'Проверочная  таблица'!EH37/1000</f>
        <v>0</v>
      </c>
    </row>
    <row r="18" spans="1:3" ht="105.6" x14ac:dyDescent="0.25">
      <c r="A18" s="466" t="s">
        <v>869</v>
      </c>
      <c r="B18" s="474">
        <f>'Проверочная  таблица'!FG37/1000</f>
        <v>383097.5</v>
      </c>
      <c r="C18" s="474">
        <f>'Проверочная  таблица'!FJ37/1000</f>
        <v>44824.107640000002</v>
      </c>
    </row>
    <row r="19" spans="1:3" ht="66" x14ac:dyDescent="0.25">
      <c r="A19" s="466" t="s">
        <v>870</v>
      </c>
      <c r="B19" s="474">
        <f>'Проверочная  таблица'!LC37/1000</f>
        <v>0</v>
      </c>
      <c r="C19" s="474">
        <f>'Проверочная  таблица'!LI37/1000</f>
        <v>0</v>
      </c>
    </row>
    <row r="20" spans="1:3" ht="66" x14ac:dyDescent="0.25">
      <c r="A20" s="466" t="s">
        <v>871</v>
      </c>
      <c r="B20" s="474">
        <f>'Проверочная  таблица'!FA37/1000</f>
        <v>141345.29999999999</v>
      </c>
      <c r="C20" s="474">
        <f>'Проверочная  таблица'!FD37/1000</f>
        <v>0</v>
      </c>
    </row>
    <row r="21" spans="1:3" ht="66" x14ac:dyDescent="0.25">
      <c r="A21" s="466" t="s">
        <v>872</v>
      </c>
      <c r="B21" s="474">
        <f>'Проверочная  таблица'!LA37/1000</f>
        <v>261338</v>
      </c>
      <c r="C21" s="474">
        <f>'Проверочная  таблица'!LG37/1000</f>
        <v>129893.46844</v>
      </c>
    </row>
    <row r="22" spans="1:3" ht="145.19999999999999" x14ac:dyDescent="0.25">
      <c r="A22" s="466" t="s">
        <v>873</v>
      </c>
      <c r="B22" s="474">
        <f>'Проверочная  таблица'!JM38/1000</f>
        <v>45360</v>
      </c>
      <c r="C22" s="474">
        <f>'Проверочная  таблица'!JR38/1000</f>
        <v>0</v>
      </c>
    </row>
    <row r="23" spans="1:3" ht="92.4" x14ac:dyDescent="0.25">
      <c r="A23" s="466" t="s">
        <v>874</v>
      </c>
      <c r="B23" s="474">
        <f>'Проверочная  таблица'!JO38/1000</f>
        <v>227.6</v>
      </c>
      <c r="C23" s="474">
        <f>'Проверочная  таблица'!JT38/1000</f>
        <v>0</v>
      </c>
    </row>
    <row r="24" spans="1:3" ht="79.2" x14ac:dyDescent="0.25">
      <c r="A24" s="466" t="s">
        <v>875</v>
      </c>
      <c r="B24" s="474">
        <f>'Проверочная  таблица'!II38/1000</f>
        <v>18848.7</v>
      </c>
      <c r="C24" s="474">
        <f>'Проверочная  таблица'!IL38/1000</f>
        <v>583.42638999999997</v>
      </c>
    </row>
    <row r="25" spans="1:3" ht="79.2" x14ac:dyDescent="0.25">
      <c r="A25" s="466" t="s">
        <v>876</v>
      </c>
      <c r="B25" s="474">
        <f>'Проверочная  таблица'!IC37/1000</f>
        <v>4084</v>
      </c>
      <c r="C25" s="474">
        <f>'Проверочная  таблица'!IF37/1000</f>
        <v>0</v>
      </c>
    </row>
    <row r="26" spans="1:3" ht="66" x14ac:dyDescent="0.25">
      <c r="A26" s="466" t="s">
        <v>877</v>
      </c>
      <c r="B26" s="474">
        <f>'Проверочная  таблица'!DI37/1000</f>
        <v>611225</v>
      </c>
      <c r="C26" s="474">
        <f>'Проверочная  таблица'!DL37/1000</f>
        <v>0</v>
      </c>
    </row>
    <row r="27" spans="1:3" ht="132" x14ac:dyDescent="0.25">
      <c r="A27" s="466" t="s">
        <v>878</v>
      </c>
      <c r="B27" s="474">
        <f>'Проверочная  таблица'!CN37/1000</f>
        <v>0</v>
      </c>
      <c r="C27" s="474">
        <f>'Проверочная  таблица'!CP37/1000</f>
        <v>0</v>
      </c>
    </row>
    <row r="28" spans="1:3" ht="145.19999999999999" x14ac:dyDescent="0.25">
      <c r="A28" s="466" t="s">
        <v>879</v>
      </c>
      <c r="B28" s="474">
        <f>('Проверочная  таблица'!CQ38)/1000</f>
        <v>540305.66139000002</v>
      </c>
      <c r="C28" s="474">
        <f>('Проверочная  таблица'!CR38)/1000</f>
        <v>0</v>
      </c>
    </row>
    <row r="29" spans="1:3" ht="92.4" x14ac:dyDescent="0.25">
      <c r="A29" s="466" t="s">
        <v>880</v>
      </c>
      <c r="B29" s="474">
        <f>'Проверочная  таблица'!GI38/1000</f>
        <v>0</v>
      </c>
      <c r="C29" s="474">
        <f>'Проверочная  таблица'!GN38/1000</f>
        <v>0</v>
      </c>
    </row>
    <row r="30" spans="1:3" ht="118.8" x14ac:dyDescent="0.25">
      <c r="A30" s="466" t="s">
        <v>881</v>
      </c>
      <c r="B30" s="474">
        <f>'Проверочная  таблица'!GK38/1000</f>
        <v>7186.2999999999993</v>
      </c>
      <c r="C30" s="474">
        <f>'Проверочная  таблица'!GP38/1000</f>
        <v>0</v>
      </c>
    </row>
    <row r="31" spans="1:3" ht="184.8" x14ac:dyDescent="0.25">
      <c r="A31" s="466" t="s">
        <v>882</v>
      </c>
      <c r="B31" s="474">
        <f>'Проверочная  таблица'!LX37/1000</f>
        <v>0</v>
      </c>
      <c r="C31" s="474">
        <f>'Проверочная  таблица'!MB37/1000</f>
        <v>0</v>
      </c>
    </row>
    <row r="32" spans="1:3" ht="184.8" x14ac:dyDescent="0.25">
      <c r="A32" s="466" t="s">
        <v>883</v>
      </c>
      <c r="B32" s="474">
        <f>'Проверочная  таблица'!LO37/1000</f>
        <v>0</v>
      </c>
      <c r="C32" s="474">
        <f>'Проверочная  таблица'!LT37/1000</f>
        <v>0</v>
      </c>
    </row>
    <row r="33" spans="1:3" ht="132" x14ac:dyDescent="0.25">
      <c r="A33" s="466" t="s">
        <v>884</v>
      </c>
      <c r="B33" s="474">
        <f>'Проверочная  таблица'!FM38/1000</f>
        <v>0</v>
      </c>
      <c r="C33" s="474">
        <f>'Проверочная  таблица'!FP38/1000</f>
        <v>0</v>
      </c>
    </row>
    <row r="34" spans="1:3" ht="79.2" x14ac:dyDescent="0.25">
      <c r="A34" s="466" t="s">
        <v>885</v>
      </c>
      <c r="B34" s="474">
        <f>'Проверочная  таблица'!MI38/1000</f>
        <v>319736.5</v>
      </c>
      <c r="C34" s="474">
        <f>'Проверочная  таблица'!MM38/1000</f>
        <v>0</v>
      </c>
    </row>
    <row r="35" spans="1:3" ht="105.6" x14ac:dyDescent="0.25">
      <c r="A35" s="466" t="s">
        <v>886</v>
      </c>
      <c r="B35" s="474">
        <f>'Проверочная  таблица'!OW37/1000</f>
        <v>20041.8</v>
      </c>
      <c r="C35" s="474">
        <f>'Проверочная  таблица'!PD37/1000</f>
        <v>0</v>
      </c>
    </row>
    <row r="36" spans="1:3" ht="79.2" x14ac:dyDescent="0.25">
      <c r="A36" s="466" t="s">
        <v>887</v>
      </c>
      <c r="B36" s="474">
        <f>'Проверочная  таблица'!NO37/1000</f>
        <v>83595.199999999997</v>
      </c>
      <c r="C36" s="474">
        <f>'Проверочная  таблица'!NR37/1000</f>
        <v>0</v>
      </c>
    </row>
    <row r="37" spans="1:3" ht="79.2" x14ac:dyDescent="0.25">
      <c r="A37" s="466" t="s">
        <v>888</v>
      </c>
      <c r="B37" s="474">
        <f>'Проверочная  таблица'!OM38/1000</f>
        <v>9594.7000000000007</v>
      </c>
      <c r="C37" s="474">
        <f>'Проверочная  таблица'!OR38/1000</f>
        <v>0</v>
      </c>
    </row>
    <row r="38" spans="1:3" ht="79.2" x14ac:dyDescent="0.25">
      <c r="A38" s="466" t="s">
        <v>889</v>
      </c>
      <c r="B38" s="474">
        <f>'Проверочная  таблица'!OO38/1000</f>
        <v>283076.3</v>
      </c>
      <c r="C38" s="474">
        <f>'Проверочная  таблица'!OT38/1000</f>
        <v>0</v>
      </c>
    </row>
    <row r="39" spans="1:3" ht="15.6" x14ac:dyDescent="0.25">
      <c r="A39" s="466"/>
      <c r="B39" s="474"/>
      <c r="C39" s="474"/>
    </row>
    <row r="40" spans="1:3" ht="15.6" x14ac:dyDescent="0.25">
      <c r="A40" s="194" t="s">
        <v>160</v>
      </c>
      <c r="B40" s="475">
        <f>SUM(B7:B39)</f>
        <v>2966307.9613899998</v>
      </c>
      <c r="C40" s="475">
        <f>SUM(C7:C39)</f>
        <v>178495.49114</v>
      </c>
    </row>
    <row r="41" spans="1:3" ht="15.6" x14ac:dyDescent="0.25">
      <c r="A41" s="167"/>
      <c r="B41" s="474"/>
      <c r="C41" s="474"/>
    </row>
    <row r="42" spans="1:3" ht="15.6" x14ac:dyDescent="0.25">
      <c r="A42" s="166" t="s">
        <v>157</v>
      </c>
      <c r="B42" s="474"/>
      <c r="C42" s="474"/>
    </row>
    <row r="43" spans="1:3" ht="105.6" x14ac:dyDescent="0.25">
      <c r="A43" s="466" t="s">
        <v>216</v>
      </c>
      <c r="B43" s="474">
        <f>'Проверочная  таблица'!RI37/1000</f>
        <v>0</v>
      </c>
      <c r="C43" s="474">
        <f>'Проверочная  таблица'!RJ37/1000</f>
        <v>0</v>
      </c>
    </row>
    <row r="44" spans="1:3" ht="79.2" x14ac:dyDescent="0.25">
      <c r="A44" s="466" t="s">
        <v>300</v>
      </c>
      <c r="B44" s="474">
        <f>'Проверочная  таблица'!RK37/1000</f>
        <v>8573.6</v>
      </c>
      <c r="C44" s="474">
        <f>'Проверочная  таблица'!RL37/1000</f>
        <v>1348.4880000000001</v>
      </c>
    </row>
    <row r="45" spans="1:3" ht="92.4" x14ac:dyDescent="0.25">
      <c r="A45" s="466" t="s">
        <v>311</v>
      </c>
      <c r="B45" s="474">
        <f>'Проверочная  таблица'!RM37/1000</f>
        <v>11813.2</v>
      </c>
      <c r="C45" s="474">
        <f>'Проверочная  таблица'!RN37/1000</f>
        <v>1348.4880000000001</v>
      </c>
    </row>
    <row r="46" spans="1:3" ht="92.4" x14ac:dyDescent="0.25">
      <c r="A46" s="466" t="s">
        <v>670</v>
      </c>
      <c r="B46" s="474">
        <f>'Проверочная  таблица'!RS37/1000</f>
        <v>63041</v>
      </c>
      <c r="C46" s="474">
        <f>'Проверочная  таблица'!RV37/1000</f>
        <v>13499.695040000001</v>
      </c>
    </row>
    <row r="47" spans="1:3" ht="52.8" x14ac:dyDescent="0.25">
      <c r="A47" s="466" t="s">
        <v>671</v>
      </c>
      <c r="B47" s="474">
        <f>'Проверочная  таблица'!RE37/1000</f>
        <v>28803</v>
      </c>
      <c r="C47" s="474">
        <f>'Проверочная  таблица'!RF37/1000</f>
        <v>5845.6600599999992</v>
      </c>
    </row>
    <row r="48" spans="1:3" ht="66" x14ac:dyDescent="0.25">
      <c r="A48" s="466" t="s">
        <v>672</v>
      </c>
      <c r="B48" s="474">
        <f>'Проверочная  таблица'!RG37/1000</f>
        <v>143</v>
      </c>
      <c r="C48" s="474">
        <f>'Проверочная  таблица'!RH37/1000</f>
        <v>0</v>
      </c>
    </row>
    <row r="49" spans="1:3" ht="15.6" x14ac:dyDescent="0.25">
      <c r="A49" s="466" t="s">
        <v>673</v>
      </c>
      <c r="B49" s="474">
        <f>'Проверочная  таблица'!RO37/1000</f>
        <v>0</v>
      </c>
      <c r="C49" s="474">
        <f>'Проверочная  таблица'!RP37/1000</f>
        <v>0</v>
      </c>
    </row>
    <row r="50" spans="1:3" ht="15.6" x14ac:dyDescent="0.25">
      <c r="A50" s="194" t="s">
        <v>160</v>
      </c>
      <c r="B50" s="475">
        <f>SUM(B43:B49)</f>
        <v>112373.8</v>
      </c>
      <c r="C50" s="475">
        <f>SUM(C43:C49)</f>
        <v>22042.331099999999</v>
      </c>
    </row>
    <row r="51" spans="1:3" ht="15.6" x14ac:dyDescent="0.25">
      <c r="A51" s="466"/>
      <c r="B51" s="474"/>
      <c r="C51" s="474"/>
    </row>
    <row r="52" spans="1:3" ht="15.6" x14ac:dyDescent="0.25">
      <c r="A52" s="166" t="s">
        <v>128</v>
      </c>
      <c r="B52" s="474"/>
      <c r="C52" s="474"/>
    </row>
    <row r="53" spans="1:3" ht="79.2" x14ac:dyDescent="0.25">
      <c r="A53" s="465" t="s">
        <v>905</v>
      </c>
      <c r="B53" s="474">
        <f>'Проверочная  таблица'!SI37/1000</f>
        <v>0</v>
      </c>
      <c r="C53" s="474">
        <f>'Проверочная  таблица'!SL37/1000</f>
        <v>0</v>
      </c>
    </row>
    <row r="54" spans="1:3" ht="105.6" x14ac:dyDescent="0.25">
      <c r="A54" s="466" t="s">
        <v>906</v>
      </c>
      <c r="B54" s="474">
        <f>'Проверочная  таблица'!SA37/1000</f>
        <v>0</v>
      </c>
      <c r="C54" s="474">
        <f>'Проверочная  таблица'!SE37/1000</f>
        <v>0</v>
      </c>
    </row>
    <row r="55" spans="1:3" ht="52.8" x14ac:dyDescent="0.25">
      <c r="A55" s="466" t="s">
        <v>907</v>
      </c>
      <c r="B55" s="474">
        <f>'Проверочная  таблица'!UO37/1000</f>
        <v>10000</v>
      </c>
      <c r="C55" s="474">
        <f>'Проверочная  таблица'!UR37/1000</f>
        <v>0</v>
      </c>
    </row>
    <row r="56" spans="1:3" ht="52.8" x14ac:dyDescent="0.25">
      <c r="A56" s="466" t="s">
        <v>908</v>
      </c>
      <c r="B56" s="474">
        <f>'Проверочная  таблица'!UI37/1000</f>
        <v>1000</v>
      </c>
      <c r="C56" s="474">
        <f>'Проверочная  таблица'!UL37/1000</f>
        <v>0</v>
      </c>
    </row>
    <row r="57" spans="1:3" ht="79.2" x14ac:dyDescent="0.25">
      <c r="A57" s="461" t="s">
        <v>909</v>
      </c>
      <c r="B57" s="474">
        <f>'Проверочная  таблица'!SN38/1000</f>
        <v>0</v>
      </c>
      <c r="C57" s="474">
        <f>'Проверочная  таблица'!SP38/1000</f>
        <v>0</v>
      </c>
    </row>
    <row r="58" spans="1:3" ht="118.8" x14ac:dyDescent="0.25">
      <c r="A58" s="466" t="s">
        <v>910</v>
      </c>
      <c r="B58" s="474">
        <f>'Проверочная  таблица'!SZ38/1000</f>
        <v>861087.45700000005</v>
      </c>
      <c r="C58" s="474">
        <f>'Проверочная  таблица'!TB38/1000</f>
        <v>0</v>
      </c>
    </row>
    <row r="59" spans="1:3" ht="92.4" x14ac:dyDescent="0.25">
      <c r="A59" s="466" t="s">
        <v>911</v>
      </c>
      <c r="B59" s="474">
        <f>'Проверочная  таблица'!TL38/1000</f>
        <v>0</v>
      </c>
      <c r="C59" s="474">
        <f>'Проверочная  таблица'!TN38/1000</f>
        <v>0</v>
      </c>
    </row>
    <row r="60" spans="1:3" ht="92.4" x14ac:dyDescent="0.25">
      <c r="A60" s="466" t="s">
        <v>912</v>
      </c>
      <c r="B60" s="474">
        <f>'Проверочная  таблица'!TY37/1000</f>
        <v>0</v>
      </c>
      <c r="C60" s="474">
        <f>'Проверочная  таблица'!UB37/1000</f>
        <v>0</v>
      </c>
    </row>
    <row r="61" spans="1:3" ht="15.6" x14ac:dyDescent="0.25">
      <c r="A61" s="166"/>
      <c r="B61" s="474"/>
      <c r="C61" s="474"/>
    </row>
    <row r="62" spans="1:3" ht="15.6" x14ac:dyDescent="0.25">
      <c r="A62" s="194" t="s">
        <v>160</v>
      </c>
      <c r="B62" s="475">
        <f>SUM(B53:B61)</f>
        <v>872087.45700000005</v>
      </c>
      <c r="C62" s="475">
        <f>SUM(C53:C61)</f>
        <v>0</v>
      </c>
    </row>
    <row r="63" spans="1:3" ht="15.6" x14ac:dyDescent="0.25">
      <c r="A63" s="466"/>
      <c r="B63" s="474"/>
      <c r="C63" s="474"/>
    </row>
    <row r="64" spans="1:3" ht="15.6" x14ac:dyDescent="0.25">
      <c r="A64" s="466"/>
      <c r="B64" s="474"/>
      <c r="C64" s="474"/>
    </row>
    <row r="65" spans="1:3" ht="15.6" x14ac:dyDescent="0.25">
      <c r="A65" s="145" t="s">
        <v>138</v>
      </c>
      <c r="B65" s="476">
        <f>B50+B40+B62</f>
        <v>3950769.2183899996</v>
      </c>
      <c r="C65" s="476">
        <f>C50+C40+C62</f>
        <v>200537.82224000001</v>
      </c>
    </row>
  </sheetData>
  <mergeCells count="2">
    <mergeCell ref="A2:C2"/>
    <mergeCell ref="A3:C3"/>
  </mergeCells>
  <phoneticPr fontId="0" type="noConversion"/>
  <pageMargins left="0.78740157480314965" right="0.39370078740157483" top="0.78740157480314965" bottom="0.78740157480314965" header="0.51181102362204722" footer="0.51181102362204722"/>
  <pageSetup paperSize="9" scale="80" fitToHeight="8" orientation="portrait" r:id="rId1"/>
  <headerFooter alignWithMargins="0">
    <oddFooter>&amp;R&amp;Z&amp;F&amp;A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2:I22"/>
  <sheetViews>
    <sheetView zoomScale="55" zoomScaleNormal="55" workbookViewId="0">
      <pane xSplit="1" ySplit="9" topLeftCell="B10" activePane="bottomRight" state="frozen"/>
      <selection pane="topRight" activeCell="B1" sqref="B1"/>
      <selection pane="bottomLeft" activeCell="A9" sqref="A9"/>
      <selection pane="bottomRight" activeCell="G17" sqref="G17"/>
    </sheetView>
  </sheetViews>
  <sheetFormatPr defaultColWidth="8.77734375" defaultRowHeight="13.2" x14ac:dyDescent="0.25"/>
  <cols>
    <col min="1" max="1" width="19.21875" style="343" customWidth="1"/>
    <col min="2" max="2" width="24.21875" style="343" customWidth="1"/>
    <col min="3" max="3" width="23.77734375" style="343" customWidth="1"/>
    <col min="4" max="4" width="23.109375" style="343" customWidth="1"/>
    <col min="5" max="5" width="19.5546875" style="343" bestFit="1" customWidth="1"/>
    <col min="6" max="7" width="21.5546875" style="343" bestFit="1" customWidth="1"/>
    <col min="8" max="8" width="19.77734375" style="343" customWidth="1"/>
    <col min="9" max="9" width="18.5546875" style="343" bestFit="1" customWidth="1"/>
    <col min="10" max="16384" width="8.77734375" style="343"/>
  </cols>
  <sheetData>
    <row r="2" spans="1:9" ht="15.6" x14ac:dyDescent="0.25">
      <c r="A2" s="1696" t="s">
        <v>474</v>
      </c>
      <c r="B2" s="1696"/>
      <c r="C2" s="1696"/>
      <c r="D2" s="1696"/>
      <c r="E2" s="1696"/>
      <c r="F2" s="1696"/>
      <c r="G2" s="1696"/>
      <c r="H2" s="1696"/>
      <c r="I2" s="1696"/>
    </row>
    <row r="3" spans="1:9" ht="15.6" x14ac:dyDescent="0.25">
      <c r="A3" s="1697" t="str">
        <f>'Район  и  поселения'!E3</f>
        <v>ПО  СОСТОЯНИЮ  НА  1  АПРЕЛЯ  2020  ГОДА</v>
      </c>
      <c r="B3" s="1697"/>
      <c r="C3" s="1697"/>
      <c r="D3" s="1697"/>
      <c r="E3" s="1697"/>
      <c r="F3" s="1697"/>
      <c r="G3" s="1697"/>
      <c r="H3" s="1697"/>
      <c r="I3" s="1697"/>
    </row>
    <row r="5" spans="1:9" x14ac:dyDescent="0.25">
      <c r="H5" s="343" t="s">
        <v>20</v>
      </c>
    </row>
    <row r="6" spans="1:9" x14ac:dyDescent="0.25">
      <c r="A6" s="1698" t="s">
        <v>161</v>
      </c>
      <c r="B6" s="1692" t="s">
        <v>13</v>
      </c>
      <c r="C6" s="1693"/>
      <c r="D6" s="1693"/>
      <c r="E6" s="1694"/>
      <c r="F6" s="1692" t="s">
        <v>14</v>
      </c>
      <c r="G6" s="1693"/>
      <c r="H6" s="1693"/>
      <c r="I6" s="1694"/>
    </row>
    <row r="7" spans="1:9" x14ac:dyDescent="0.25">
      <c r="A7" s="1698"/>
      <c r="B7" s="1698" t="s">
        <v>1</v>
      </c>
      <c r="C7" s="1695" t="s">
        <v>38</v>
      </c>
      <c r="D7" s="1695"/>
      <c r="E7" s="1695"/>
      <c r="F7" s="1695" t="s">
        <v>1</v>
      </c>
      <c r="G7" s="1695" t="s">
        <v>38</v>
      </c>
      <c r="H7" s="1695"/>
      <c r="I7" s="1695"/>
    </row>
    <row r="8" spans="1:9" x14ac:dyDescent="0.25">
      <c r="A8" s="1698"/>
      <c r="B8" s="1698"/>
      <c r="C8" s="1699" t="s">
        <v>24</v>
      </c>
      <c r="D8" s="174" t="s">
        <v>99</v>
      </c>
      <c r="E8" s="1699" t="s">
        <v>25</v>
      </c>
      <c r="F8" s="1695"/>
      <c r="G8" s="1699" t="s">
        <v>24</v>
      </c>
      <c r="H8" s="174" t="s">
        <v>99</v>
      </c>
      <c r="I8" s="1699" t="s">
        <v>25</v>
      </c>
    </row>
    <row r="9" spans="1:9" ht="45.6" customHeight="1" x14ac:dyDescent="0.25">
      <c r="A9" s="1698"/>
      <c r="B9" s="1698"/>
      <c r="C9" s="1700"/>
      <c r="D9" s="174" t="s">
        <v>58</v>
      </c>
      <c r="E9" s="1700"/>
      <c r="F9" s="1695"/>
      <c r="G9" s="1700"/>
      <c r="H9" s="174" t="s">
        <v>58</v>
      </c>
      <c r="I9" s="1700"/>
    </row>
    <row r="10" spans="1:9" ht="13.8" x14ac:dyDescent="0.25">
      <c r="A10" s="178"/>
      <c r="B10" s="344"/>
      <c r="C10" s="344"/>
      <c r="D10" s="344"/>
      <c r="E10" s="344"/>
      <c r="F10" s="344"/>
      <c r="G10" s="344"/>
      <c r="H10" s="344"/>
      <c r="I10" s="344"/>
    </row>
    <row r="11" spans="1:9" ht="66" x14ac:dyDescent="0.25">
      <c r="A11" s="175" t="s">
        <v>713</v>
      </c>
      <c r="B11" s="433">
        <f>'[2]Исполнение  по  дотации'!$B$38*1000</f>
        <v>2634204100</v>
      </c>
      <c r="C11" s="433">
        <f>'[2]Исполнение  по  дотации'!$B$40*1000</f>
        <v>2634204100</v>
      </c>
      <c r="D11" s="433"/>
      <c r="E11" s="433">
        <f>'[2]Исполнение  по  дотации'!$B$41*1000</f>
        <v>0</v>
      </c>
      <c r="F11" s="433">
        <f>'[2]Исполнение  по  дотации'!$E$38*1000</f>
        <v>868116697.57000005</v>
      </c>
      <c r="G11" s="433">
        <f>'[2]Исполнение  по  дотации'!$E$40*1000</f>
        <v>868116697.57000005</v>
      </c>
      <c r="H11" s="433"/>
      <c r="I11" s="433">
        <f>'[2]Исполнение  по  дотации'!$E$41*1000</f>
        <v>0</v>
      </c>
    </row>
    <row r="12" spans="1:9" ht="13.8" x14ac:dyDescent="0.25">
      <c r="A12" s="175"/>
      <c r="B12" s="433"/>
      <c r="C12" s="433"/>
      <c r="D12" s="433"/>
      <c r="E12" s="433"/>
      <c r="F12" s="433"/>
      <c r="G12" s="433"/>
      <c r="H12" s="433"/>
      <c r="I12" s="433"/>
    </row>
    <row r="13" spans="1:9" ht="105.6" x14ac:dyDescent="0.25">
      <c r="A13" s="175" t="s">
        <v>708</v>
      </c>
      <c r="B13" s="433">
        <f>'[2]Исполнение  по  субсидии'!$B$39*1000</f>
        <v>6306127096.8999996</v>
      </c>
      <c r="C13" s="433">
        <f>'[2]Исполнение  по  субсидии'!$B$44*1000</f>
        <v>6306127096.8999996</v>
      </c>
      <c r="D13" s="433">
        <f>'[2]Исполнение  по  субсидии'!$B$41*1000</f>
        <v>2966307961.3899994</v>
      </c>
      <c r="E13" s="433">
        <f>'[2]Исполнение  по  субсидии'!$B$45*1000</f>
        <v>0</v>
      </c>
      <c r="F13" s="433">
        <f>'[2]Исполнение  по  субсидии'!$C$39*1000</f>
        <v>501118356.2100001</v>
      </c>
      <c r="G13" s="433">
        <f>'[2]Исполнение  по  субсидии'!$C$44*1000</f>
        <v>501118356.2100001</v>
      </c>
      <c r="H13" s="433">
        <f>'[2]Исполнение  по  субсидии'!$C$41*1000</f>
        <v>178495491.13999999</v>
      </c>
      <c r="I13" s="433">
        <f>'[2]Исполнение  по  субсидии'!$C$45*1000</f>
        <v>0</v>
      </c>
    </row>
    <row r="14" spans="1:9" ht="13.8" x14ac:dyDescent="0.25">
      <c r="A14" s="175"/>
      <c r="B14" s="433"/>
      <c r="C14" s="433"/>
      <c r="D14" s="433"/>
      <c r="E14" s="433"/>
      <c r="F14" s="433"/>
      <c r="G14" s="433"/>
      <c r="H14" s="433"/>
      <c r="I14" s="433"/>
    </row>
    <row r="15" spans="1:9" ht="79.2" x14ac:dyDescent="0.25">
      <c r="A15" s="175" t="s">
        <v>706</v>
      </c>
      <c r="B15" s="433">
        <f>'[2]Исполнение  по  субвенции'!$B$39*1000</f>
        <v>11351780454</v>
      </c>
      <c r="C15" s="433">
        <f>'[2]Исполнение  по  субвенции'!$B$44*1000</f>
        <v>11212764594</v>
      </c>
      <c r="D15" s="433">
        <f>'[2]Исполнение  по  субвенции'!$B$41*1000</f>
        <v>112373800</v>
      </c>
      <c r="E15" s="433">
        <f>'[2]Исполнение  по  субвенции'!$B$45*1000</f>
        <v>139015860</v>
      </c>
      <c r="F15" s="433">
        <f>'[2]Исполнение  по  субвенции'!$G$39*1000</f>
        <v>2990034203.0999994</v>
      </c>
      <c r="G15" s="433">
        <f>'[2]Исполнение  по  субвенции'!$G$44*1000</f>
        <v>2955624832.9999995</v>
      </c>
      <c r="H15" s="433">
        <f>'[2]Исполнение  по  субвенции'!$G$41*1000</f>
        <v>22042331.100000001</v>
      </c>
      <c r="I15" s="433">
        <f>'[2]Исполнение  по  субвенции'!$G$45*1000</f>
        <v>34409370.100000001</v>
      </c>
    </row>
    <row r="16" spans="1:9" ht="13.8" x14ac:dyDescent="0.25">
      <c r="A16" s="175"/>
      <c r="B16" s="433"/>
      <c r="C16" s="433"/>
      <c r="D16" s="433"/>
      <c r="E16" s="433"/>
      <c r="F16" s="433"/>
      <c r="G16" s="433"/>
      <c r="H16" s="433"/>
      <c r="I16" s="433"/>
    </row>
    <row r="17" spans="1:9" ht="39.6" x14ac:dyDescent="0.25">
      <c r="A17" s="175" t="s">
        <v>26</v>
      </c>
      <c r="B17" s="433">
        <f>'[2]Исполнение  по  иным  МБТ'!$B$37*1000</f>
        <v>872312331.44000006</v>
      </c>
      <c r="C17" s="433">
        <f>'[2]Исполнение  по  иным  МБТ'!$B$42*1000</f>
        <v>872312331.44000006</v>
      </c>
      <c r="D17" s="433">
        <f>'[2]Исполнение  по  иным  МБТ'!$B$39*1000</f>
        <v>872087457</v>
      </c>
      <c r="E17" s="433">
        <f>'[2]Исполнение  по  иным  МБТ'!$B$43*1000</f>
        <v>0</v>
      </c>
      <c r="F17" s="433">
        <f>'[2]Исполнение  по  иным  МБТ'!$G$37*1000</f>
        <v>0</v>
      </c>
      <c r="G17" s="433">
        <f>'[2]Исполнение  по  иным  МБТ'!$G$42*1000</f>
        <v>0</v>
      </c>
      <c r="H17" s="433">
        <f>'[2]Исполнение  по  иным  МБТ'!$G$39*1000</f>
        <v>0</v>
      </c>
      <c r="I17" s="433">
        <f>'[2]Исполнение  по  иным  МБТ'!$G$43*1000</f>
        <v>0</v>
      </c>
    </row>
    <row r="18" spans="1:9" ht="13.8" x14ac:dyDescent="0.25">
      <c r="A18" s="175"/>
      <c r="B18" s="433"/>
      <c r="C18" s="433"/>
      <c r="D18" s="433"/>
      <c r="E18" s="433"/>
      <c r="F18" s="433"/>
      <c r="G18" s="433"/>
      <c r="H18" s="433"/>
      <c r="I18" s="433"/>
    </row>
    <row r="19" spans="1:9" ht="13.8" x14ac:dyDescent="0.25">
      <c r="A19" s="345" t="s">
        <v>138</v>
      </c>
      <c r="B19" s="347">
        <f t="shared" ref="B19:I19" si="0">SUM(B11:B18)</f>
        <v>21164423982.34</v>
      </c>
      <c r="C19" s="347">
        <f t="shared" si="0"/>
        <v>21025408122.34</v>
      </c>
      <c r="D19" s="347">
        <f t="shared" si="0"/>
        <v>3950769218.3899994</v>
      </c>
      <c r="E19" s="347">
        <f t="shared" si="0"/>
        <v>139015860</v>
      </c>
      <c r="F19" s="347">
        <f t="shared" si="0"/>
        <v>4359269256.8799992</v>
      </c>
      <c r="G19" s="347">
        <f t="shared" si="0"/>
        <v>4324859886.7799997</v>
      </c>
      <c r="H19" s="347">
        <f t="shared" si="0"/>
        <v>200537822.23999998</v>
      </c>
      <c r="I19" s="347">
        <f t="shared" si="0"/>
        <v>34409370.100000001</v>
      </c>
    </row>
    <row r="20" spans="1:9" ht="13.8" x14ac:dyDescent="0.25">
      <c r="A20" s="349" t="s">
        <v>38</v>
      </c>
      <c r="B20" s="350"/>
      <c r="C20" s="350"/>
      <c r="D20" s="350"/>
      <c r="E20" s="350"/>
      <c r="F20" s="350"/>
      <c r="G20" s="350"/>
      <c r="H20" s="350"/>
      <c r="I20" s="350"/>
    </row>
    <row r="21" spans="1:9" ht="27.6" x14ac:dyDescent="0.25">
      <c r="A21" s="144" t="s">
        <v>75</v>
      </c>
      <c r="B21" s="673">
        <f t="shared" ref="B21:I21" si="1">B19-B11</f>
        <v>18530219882.34</v>
      </c>
      <c r="C21" s="673">
        <f t="shared" si="1"/>
        <v>18391204022.34</v>
      </c>
      <c r="D21" s="673">
        <f t="shared" si="1"/>
        <v>3950769218.3899994</v>
      </c>
      <c r="E21" s="673">
        <f t="shared" si="1"/>
        <v>139015860</v>
      </c>
      <c r="F21" s="673">
        <f t="shared" si="1"/>
        <v>3491152559.309999</v>
      </c>
      <c r="G21" s="673">
        <f t="shared" si="1"/>
        <v>3456743189.2099996</v>
      </c>
      <c r="H21" s="673">
        <f t="shared" si="1"/>
        <v>200537822.23999998</v>
      </c>
      <c r="I21" s="673">
        <f t="shared" si="1"/>
        <v>34409370.100000001</v>
      </c>
    </row>
    <row r="22" spans="1:9" s="348" customFormat="1" x14ac:dyDescent="0.25">
      <c r="B22" s="346">
        <f>B19-'Проверочная  таблица'!B37</f>
        <v>0</v>
      </c>
      <c r="C22" s="346">
        <f>B19-C19-E19</f>
        <v>0</v>
      </c>
      <c r="D22" s="346"/>
      <c r="F22" s="346">
        <f>F19-'Проверочная  таблица'!C37</f>
        <v>0</v>
      </c>
      <c r="G22" s="346">
        <f>F19-G19-I19</f>
        <v>-5.7369470596313477E-7</v>
      </c>
      <c r="H22" s="346"/>
    </row>
  </sheetData>
  <mergeCells count="13">
    <mergeCell ref="F6:I6"/>
    <mergeCell ref="F7:F9"/>
    <mergeCell ref="G7:I7"/>
    <mergeCell ref="A2:I2"/>
    <mergeCell ref="A3:I3"/>
    <mergeCell ref="B7:B9"/>
    <mergeCell ref="C7:E7"/>
    <mergeCell ref="A6:A9"/>
    <mergeCell ref="B6:E6"/>
    <mergeCell ref="C8:C9"/>
    <mergeCell ref="E8:E9"/>
    <mergeCell ref="G8:G9"/>
    <mergeCell ref="I8:I9"/>
  </mergeCells>
  <phoneticPr fontId="58" type="noConversion"/>
  <pageMargins left="0.78740157480314965" right="0.39370078740157483" top="0.78740157480314965" bottom="0.78740157480314965" header="0.51181102362204722" footer="0.51181102362204722"/>
  <pageSetup paperSize="9" scale="74" orientation="landscape"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2:E28"/>
  <sheetViews>
    <sheetView zoomScale="69" zoomScaleNormal="69" workbookViewId="0">
      <pane xSplit="1" ySplit="6" topLeftCell="B7" activePane="bottomRight" state="frozen"/>
      <selection pane="topRight" activeCell="B1" sqref="B1"/>
      <selection pane="bottomLeft" activeCell="A9" sqref="A9"/>
      <selection pane="bottomRight" activeCell="D21" sqref="D21"/>
    </sheetView>
  </sheetViews>
  <sheetFormatPr defaultColWidth="8.77734375" defaultRowHeight="13.2" x14ac:dyDescent="0.25"/>
  <cols>
    <col min="1" max="1" width="57.21875" style="343" customWidth="1"/>
    <col min="2" max="2" width="22.44140625" style="343" customWidth="1"/>
    <col min="3" max="4" width="21.77734375" style="343" customWidth="1"/>
    <col min="5" max="5" width="21.21875" style="343" customWidth="1"/>
    <col min="6" max="16384" width="8.77734375" style="343"/>
  </cols>
  <sheetData>
    <row r="2" spans="1:5" ht="15.6" x14ac:dyDescent="0.25">
      <c r="A2" s="1696" t="s">
        <v>474</v>
      </c>
      <c r="B2" s="1696"/>
      <c r="C2" s="1696"/>
      <c r="D2" s="1696"/>
      <c r="E2" s="1696"/>
    </row>
    <row r="3" spans="1:5" ht="15.6" x14ac:dyDescent="0.25">
      <c r="A3" s="1697" t="str">
        <f>'Район  и  поселения'!E3</f>
        <v>ПО  СОСТОЯНИЮ  НА  1  АПРЕЛЯ  2020  ГОДА</v>
      </c>
      <c r="B3" s="1697"/>
      <c r="C3" s="1697"/>
      <c r="D3" s="1697"/>
      <c r="E3" s="1697"/>
    </row>
    <row r="5" spans="1:5" x14ac:dyDescent="0.25">
      <c r="D5" s="343" t="s">
        <v>20</v>
      </c>
    </row>
    <row r="6" spans="1:5" ht="26.4" x14ac:dyDescent="0.25">
      <c r="A6" s="179" t="s">
        <v>161</v>
      </c>
      <c r="B6" s="183" t="s">
        <v>13</v>
      </c>
      <c r="C6" s="183" t="s">
        <v>163</v>
      </c>
      <c r="D6" s="183" t="s">
        <v>4</v>
      </c>
      <c r="E6" s="183" t="s">
        <v>162</v>
      </c>
    </row>
    <row r="7" spans="1:5" ht="13.8" x14ac:dyDescent="0.25">
      <c r="A7" s="178"/>
      <c r="B7" s="178"/>
      <c r="C7" s="344"/>
      <c r="D7" s="344"/>
      <c r="E7" s="344"/>
    </row>
    <row r="8" spans="1:5" ht="26.4" x14ac:dyDescent="0.25">
      <c r="A8" s="355" t="s">
        <v>714</v>
      </c>
      <c r="B8" s="356">
        <f>C8+'Нераспределенная  дотация'!E15</f>
        <v>2745898400</v>
      </c>
      <c r="C8" s="434">
        <f>'[2]Исполнение  по  дотации'!$B$38*1000</f>
        <v>2634204100</v>
      </c>
      <c r="D8" s="434">
        <f>'[2]Исполнение  по  дотации'!$E$38*1000</f>
        <v>868116697.57000005</v>
      </c>
      <c r="E8" s="356">
        <f>B8-C8</f>
        <v>111694300</v>
      </c>
    </row>
    <row r="9" spans="1:5" s="359" customFormat="1" ht="13.8" x14ac:dyDescent="0.25">
      <c r="A9" s="357" t="s">
        <v>38</v>
      </c>
      <c r="B9" s="358">
        <f>B8-B10-B11</f>
        <v>0</v>
      </c>
      <c r="C9" s="358">
        <f t="shared" ref="C9:E9" si="0">C8-C10-C11</f>
        <v>0</v>
      </c>
      <c r="D9" s="358">
        <f t="shared" si="0"/>
        <v>0</v>
      </c>
      <c r="E9" s="358">
        <f t="shared" si="0"/>
        <v>0</v>
      </c>
    </row>
    <row r="10" spans="1:5" s="359" customFormat="1" ht="26.4" x14ac:dyDescent="0.25">
      <c r="A10" s="357" t="s">
        <v>144</v>
      </c>
      <c r="B10" s="358">
        <f>C10</f>
        <v>2191815300</v>
      </c>
      <c r="C10" s="358">
        <f>'Проверочная  таблица'!F38</f>
        <v>2191815300</v>
      </c>
      <c r="D10" s="358">
        <f>'Проверочная  таблица'!G38</f>
        <v>742468982.62</v>
      </c>
      <c r="E10" s="358">
        <f>B10-C10</f>
        <v>0</v>
      </c>
    </row>
    <row r="11" spans="1:5" s="360" customFormat="1" ht="13.8" x14ac:dyDescent="0.25">
      <c r="A11" s="357" t="s">
        <v>145</v>
      </c>
      <c r="B11" s="358">
        <f>B8-B10</f>
        <v>554083100</v>
      </c>
      <c r="C11" s="358">
        <f>C8-C10</f>
        <v>442388800</v>
      </c>
      <c r="D11" s="358">
        <f>D8-D10</f>
        <v>125647714.95000005</v>
      </c>
      <c r="E11" s="358">
        <f>E8-E10</f>
        <v>111694300</v>
      </c>
    </row>
    <row r="12" spans="1:5" ht="13.8" x14ac:dyDescent="0.25">
      <c r="A12" s="175"/>
      <c r="B12" s="344"/>
      <c r="C12" s="344"/>
      <c r="D12" s="344"/>
      <c r="E12" s="344"/>
    </row>
    <row r="13" spans="1:5" ht="26.4" x14ac:dyDescent="0.25">
      <c r="A13" s="355" t="s">
        <v>709</v>
      </c>
      <c r="B13" s="356">
        <f>C13+Субсидия!G449</f>
        <v>6559277419.8099995</v>
      </c>
      <c r="C13" s="434">
        <f>'[2]Исполнение  по  субсидии'!$B$39*1000</f>
        <v>6306127096.8999996</v>
      </c>
      <c r="D13" s="434">
        <f>'[2]Исполнение  по  субсидии'!$C$39*1000</f>
        <v>501118356.2100001</v>
      </c>
      <c r="E13" s="356">
        <f>B13-C13</f>
        <v>253150322.90999985</v>
      </c>
    </row>
    <row r="14" spans="1:5" s="354" customFormat="1" ht="13.8" x14ac:dyDescent="0.25">
      <c r="A14" s="352" t="s">
        <v>38</v>
      </c>
      <c r="B14" s="353">
        <f>B13-B15-B16-B17</f>
        <v>0</v>
      </c>
      <c r="C14" s="353">
        <f t="shared" ref="C14:E14" si="1">C13-C15-C16-C17</f>
        <v>0</v>
      </c>
      <c r="D14" s="353">
        <f t="shared" si="1"/>
        <v>0</v>
      </c>
      <c r="E14" s="353">
        <f t="shared" si="1"/>
        <v>-4.76837158203125E-7</v>
      </c>
    </row>
    <row r="15" spans="1:5" s="354" customFormat="1" ht="39.6" x14ac:dyDescent="0.25">
      <c r="A15" s="357" t="s">
        <v>146</v>
      </c>
      <c r="B15" s="358">
        <f>Субсидия!D450</f>
        <v>1884190342.29</v>
      </c>
      <c r="C15" s="358">
        <f>Субсидия!E450</f>
        <v>1789799578.71</v>
      </c>
      <c r="D15" s="358">
        <f>Субсидия!F450</f>
        <v>46060715.040000007</v>
      </c>
      <c r="E15" s="358">
        <f>B15-C15</f>
        <v>94390763.579999924</v>
      </c>
    </row>
    <row r="16" spans="1:5" ht="39.6" x14ac:dyDescent="0.25">
      <c r="A16" s="357" t="s">
        <v>147</v>
      </c>
      <c r="B16" s="358">
        <f>Субсидия!D451</f>
        <v>2966324260.4499998</v>
      </c>
      <c r="C16" s="358">
        <f>Субсидия!E451</f>
        <v>2814722455.1199999</v>
      </c>
      <c r="D16" s="358">
        <f>Субсидия!F451</f>
        <v>9916703.9299999997</v>
      </c>
      <c r="E16" s="358">
        <f>B16-C16</f>
        <v>151601805.32999992</v>
      </c>
    </row>
    <row r="17" spans="1:5" ht="13.8" x14ac:dyDescent="0.25">
      <c r="A17" s="357" t="s">
        <v>334</v>
      </c>
      <c r="B17" s="358">
        <f>Субсидия!D452</f>
        <v>1708762817.0700002</v>
      </c>
      <c r="C17" s="358">
        <f>Субсидия!E452</f>
        <v>1701605063.0699997</v>
      </c>
      <c r="D17" s="358">
        <f>Субсидия!F452</f>
        <v>445140937.24000001</v>
      </c>
      <c r="E17" s="358">
        <f>B17-C17</f>
        <v>7157754.0000004768</v>
      </c>
    </row>
    <row r="18" spans="1:5" ht="13.8" x14ac:dyDescent="0.25">
      <c r="A18" s="175"/>
      <c r="B18" s="344"/>
      <c r="C18" s="344"/>
      <c r="D18" s="344"/>
      <c r="E18" s="344"/>
    </row>
    <row r="19" spans="1:5" ht="26.4" x14ac:dyDescent="0.25">
      <c r="A19" s="355" t="s">
        <v>707</v>
      </c>
      <c r="B19" s="356">
        <f>C19</f>
        <v>11351780454</v>
      </c>
      <c r="C19" s="434">
        <f>'[2]Исполнение  по  субвенции'!$B$39*1000</f>
        <v>11351780454</v>
      </c>
      <c r="D19" s="434">
        <f>'[2]Исполнение  по  субвенции'!$G$39*1000</f>
        <v>2990034203.0999994</v>
      </c>
      <c r="E19" s="356">
        <f>B19-C19</f>
        <v>0</v>
      </c>
    </row>
    <row r="20" spans="1:5" s="354" customFormat="1" ht="13.8" x14ac:dyDescent="0.25">
      <c r="A20" s="352" t="s">
        <v>38</v>
      </c>
      <c r="B20" s="353"/>
      <c r="C20" s="353"/>
      <c r="D20" s="353"/>
      <c r="E20" s="353"/>
    </row>
    <row r="21" spans="1:5" s="354" customFormat="1" ht="13.8" x14ac:dyDescent="0.25">
      <c r="A21" s="352" t="s">
        <v>142</v>
      </c>
      <c r="B21" s="353">
        <f>B19</f>
        <v>11351780454</v>
      </c>
      <c r="C21" s="353">
        <f>C19</f>
        <v>11351780454</v>
      </c>
      <c r="D21" s="353">
        <f>D19</f>
        <v>2990034203.0999994</v>
      </c>
      <c r="E21" s="353">
        <f>E19</f>
        <v>0</v>
      </c>
    </row>
    <row r="22" spans="1:5" ht="13.8" x14ac:dyDescent="0.25">
      <c r="A22" s="175"/>
      <c r="B22" s="344"/>
      <c r="C22" s="344"/>
      <c r="D22" s="344"/>
      <c r="E22" s="344"/>
    </row>
    <row r="23" spans="1:5" ht="13.8" x14ac:dyDescent="0.25">
      <c r="A23" s="355" t="s">
        <v>141</v>
      </c>
      <c r="B23" s="356">
        <f>C23+'Нераспределенные  иные  МБТ'!G45</f>
        <v>1283733891.4400001</v>
      </c>
      <c r="C23" s="434">
        <f>'[2]Исполнение  по  иным  МБТ'!$B$37*1000</f>
        <v>872312331.44000006</v>
      </c>
      <c r="D23" s="434">
        <f>'[2]Исполнение  по  иным  МБТ'!$G$37*1000</f>
        <v>0</v>
      </c>
      <c r="E23" s="356">
        <f>B23-C23</f>
        <v>411421560</v>
      </c>
    </row>
    <row r="24" spans="1:5" s="354" customFormat="1" ht="13.8" x14ac:dyDescent="0.25">
      <c r="A24" s="352" t="s">
        <v>38</v>
      </c>
      <c r="B24" s="353"/>
      <c r="C24" s="353"/>
      <c r="D24" s="353"/>
      <c r="E24" s="353"/>
    </row>
    <row r="25" spans="1:5" s="354" customFormat="1" ht="13.8" x14ac:dyDescent="0.25">
      <c r="A25" s="352" t="s">
        <v>143</v>
      </c>
      <c r="B25" s="353">
        <f>B23</f>
        <v>1283733891.4400001</v>
      </c>
      <c r="C25" s="353">
        <f>C23</f>
        <v>872312331.44000006</v>
      </c>
      <c r="D25" s="353">
        <f>D23</f>
        <v>0</v>
      </c>
      <c r="E25" s="353">
        <f>E23</f>
        <v>411421560</v>
      </c>
    </row>
    <row r="26" spans="1:5" ht="13.8" x14ac:dyDescent="0.25">
      <c r="A26" s="175"/>
      <c r="B26" s="344"/>
      <c r="C26" s="344"/>
      <c r="D26" s="344"/>
      <c r="E26" s="344"/>
    </row>
    <row r="27" spans="1:5" ht="13.8" x14ac:dyDescent="0.25">
      <c r="A27" s="345" t="s">
        <v>138</v>
      </c>
      <c r="B27" s="347">
        <f>B8+B13+B19+B23</f>
        <v>21940690165.249996</v>
      </c>
      <c r="C27" s="347">
        <f>C8+C13+C19+C23</f>
        <v>21164423982.34</v>
      </c>
      <c r="D27" s="347">
        <f>D8+D13+D19+D23</f>
        <v>4359269256.8799992</v>
      </c>
      <c r="E27" s="347">
        <f>E8+E13+E19+E23</f>
        <v>776266182.90999985</v>
      </c>
    </row>
    <row r="28" spans="1:5" s="348" customFormat="1" x14ac:dyDescent="0.25">
      <c r="C28" s="346">
        <f>C27-'Проверочная  таблица'!B37</f>
        <v>0</v>
      </c>
      <c r="D28" s="346">
        <f>D27-'Проверочная  таблица'!C37</f>
        <v>0</v>
      </c>
      <c r="E28" s="346">
        <f>E27-'Нераспределенная  дотация'!E21</f>
        <v>0</v>
      </c>
    </row>
  </sheetData>
  <mergeCells count="2">
    <mergeCell ref="A2:E2"/>
    <mergeCell ref="A3:E3"/>
  </mergeCells>
  <phoneticPr fontId="58" type="noConversion"/>
  <pageMargins left="0.78740157480314965" right="0.39370078740157483" top="0.78740157480314965" bottom="0.78740157480314965" header="0.51181102362204722" footer="0.51181102362204722"/>
  <pageSetup paperSize="9" scale="94"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22</vt:i4>
      </vt:variant>
    </vt:vector>
  </HeadingPairs>
  <TitlesOfParts>
    <vt:vector size="36" baseType="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Нераспределенная  дотация</vt:lpstr>
      <vt:lpstr>Субсидия</vt:lpstr>
      <vt:lpstr>Нераспределенные  иные  МБТ</vt:lpstr>
      <vt:lpstr>субсидия  ВР 522</vt:lpstr>
      <vt:lpstr>Федеральная  субсидия</vt:lpstr>
      <vt:lpstr>'Нераспределенные  иные  МБТ'!Заголовки_для_печати</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  на  полномочия'!Заголовки_для_печати</vt:lpstr>
      <vt:lpstr>Субсидия!Заголовки_для_печати</vt:lpstr>
      <vt:lpstr>'субсидия  ВР 522'!Заголовки_для_печати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'МБТ  по  видам  расходов'!Область_печати</vt:lpstr>
      <vt:lpstr>'МБТ  по  программам'!Область_печати</vt:lpstr>
      <vt:lpstr>'Нераспределенные  иные  МБТ'!Область_печати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  на  полномочия'!Область_печати</vt:lpstr>
      <vt:lpstr>Субсидия!Область_печати</vt:lpstr>
      <vt:lpstr>'Федеральная  субсидия'!Область_печати</vt:lpstr>
      <vt:lpstr>'Федеральные  средства  по  МО'!Область_печати</vt:lpstr>
    </vt:vector>
  </TitlesOfParts>
  <Company>2</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Кривовицина Елена Викьлровна</cp:lastModifiedBy>
  <cp:lastPrinted>2020-04-09T07:24:00Z</cp:lastPrinted>
  <dcterms:created xsi:type="dcterms:W3CDTF">2010-07-21T14:31:06Z</dcterms:created>
  <dcterms:modified xsi:type="dcterms:W3CDTF">2020-04-23T06:59:54Z</dcterms:modified>
</cp:coreProperties>
</file>